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Ex1.xml" ContentType="application/vnd.ms-office.chartex+xml"/>
  <Override PartName="/xl/charts/style11.xml" ContentType="application/vnd.ms-office.chartstyle+xml"/>
  <Override PartName="/xl/charts/colors11.xml" ContentType="application/vnd.ms-office.chartcolorstyle+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toro\Downloads\"/>
    </mc:Choice>
  </mc:AlternateContent>
  <xr:revisionPtr revIDLastSave="0" documentId="8_{2C16CE57-C8D6-4A4F-8181-66F7112AE4D9}" xr6:coauthVersionLast="47" xr6:coauthVersionMax="47" xr10:uidLastSave="{00000000-0000-0000-0000-000000000000}"/>
  <bookViews>
    <workbookView xWindow="-110" yWindow="-110" windowWidth="19420" windowHeight="11500" tabRatio="838" firstSheet="8" activeTab="11" xr2:uid="{8D7CECED-D4C2-421F-91EE-13BAC0F07891}"/>
  </bookViews>
  <sheets>
    <sheet name="Hoja2" sheetId="2" state="hidden" r:id="rId1"/>
    <sheet name="MEN" sheetId="4" r:id="rId2"/>
    <sheet name="ICFES" sheetId="14" r:id="rId3"/>
    <sheet name="ITFIP" sheetId="16" r:id="rId4"/>
    <sheet name="FODESEP" sheetId="15" r:id="rId5"/>
    <sheet name="INFOTEP SAI" sheetId="17" r:id="rId6"/>
    <sheet name="INFOTEP SAN JUAN" sheetId="18" r:id="rId7"/>
    <sheet name="ETITC" sheetId="19" r:id="rId8"/>
    <sheet name="INTENALCO" sheetId="20" r:id="rId9"/>
    <sheet name="UAPA" sheetId="21" r:id="rId10"/>
    <sheet name="CONSOLIDADO" sheetId="22" r:id="rId11"/>
    <sheet name="CONVENCIONES" sheetId="23" r:id="rId12"/>
  </sheets>
  <definedNames>
    <definedName name="_xlnm._FilterDatabase" localSheetId="7" hidden="1">ETITC!$A$76:$R$76</definedName>
    <definedName name="_xlnm._FilterDatabase" localSheetId="4" hidden="1">FODESEP!$A$76:$R$76</definedName>
    <definedName name="_xlnm._FilterDatabase" localSheetId="2" hidden="1">ICFES!$A$76:$R$76</definedName>
    <definedName name="_xlnm._FilterDatabase" localSheetId="5" hidden="1">'INFOTEP SAI'!$A$76:$R$76</definedName>
    <definedName name="_xlnm._FilterDatabase" localSheetId="6" hidden="1">'INFOTEP SAN JUAN'!$A$76:$R$76</definedName>
    <definedName name="_xlnm._FilterDatabase" localSheetId="8" hidden="1">INTENALCO!$A$76:$R$76</definedName>
    <definedName name="_xlnm._FilterDatabase" localSheetId="3" hidden="1">ITFIP!$A$76:$R$76</definedName>
    <definedName name="_xlnm._FilterDatabase" localSheetId="1" hidden="1">MEN!$A$76:$R$76</definedName>
    <definedName name="_xlnm._FilterDatabase" localSheetId="9" hidden="1">UAPA!$A$76:$R$76</definedName>
    <definedName name="_xlchart.v2.0" hidden="1">CONVENCIONES!$B$3:$B$6</definedName>
    <definedName name="_xlchart.v2.1" hidden="1">CONVENCIONES!$L$3:$L$6</definedName>
    <definedName name="eje">#REF!</definedName>
    <definedName name="indica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3" l="1"/>
  <c r="D3" i="23"/>
  <c r="E3" i="23"/>
  <c r="E7" i="23" s="1"/>
  <c r="F3" i="23"/>
  <c r="F7" i="23" s="1"/>
  <c r="G3" i="23"/>
  <c r="H3" i="23"/>
  <c r="I3" i="23"/>
  <c r="J3" i="23"/>
  <c r="K3" i="23"/>
  <c r="E4" i="23"/>
  <c r="F4" i="23"/>
  <c r="G4" i="23"/>
  <c r="H4" i="23"/>
  <c r="I4" i="23"/>
  <c r="J4" i="23"/>
  <c r="K4" i="23"/>
  <c r="D5" i="23"/>
  <c r="E5" i="23"/>
  <c r="F5" i="23"/>
  <c r="D6" i="23"/>
  <c r="E6" i="23"/>
  <c r="F6" i="23"/>
  <c r="G6" i="23"/>
  <c r="H6" i="23"/>
  <c r="I6" i="23"/>
  <c r="J6" i="23"/>
  <c r="K6" i="23"/>
  <c r="C4" i="23"/>
  <c r="C5" i="23"/>
  <c r="C6" i="23"/>
  <c r="L6" i="23" s="1"/>
  <c r="W21" i="22"/>
  <c r="W16" i="22"/>
  <c r="W13" i="22"/>
  <c r="W10" i="22"/>
  <c r="W9" i="22"/>
  <c r="W8" i="22"/>
  <c r="W6" i="22"/>
  <c r="W5" i="22"/>
  <c r="W4" i="22"/>
  <c r="W3" i="22"/>
  <c r="V21" i="22"/>
  <c r="V16" i="22"/>
  <c r="V13" i="22"/>
  <c r="V10" i="22"/>
  <c r="V9" i="22"/>
  <c r="V8" i="22"/>
  <c r="V6" i="22"/>
  <c r="V5" i="22"/>
  <c r="V4" i="22"/>
  <c r="V3" i="22"/>
  <c r="U21" i="22"/>
  <c r="U16" i="22"/>
  <c r="U13" i="22"/>
  <c r="U10" i="22"/>
  <c r="U9" i="22"/>
  <c r="U8" i="22"/>
  <c r="U6" i="22"/>
  <c r="U5" i="22"/>
  <c r="U4" i="22"/>
  <c r="U3" i="22"/>
  <c r="T16" i="22"/>
  <c r="T13" i="22"/>
  <c r="T10" i="22"/>
  <c r="T9" i="22"/>
  <c r="T8" i="22"/>
  <c r="T6" i="22"/>
  <c r="S21" i="22"/>
  <c r="S16" i="22"/>
  <c r="S13" i="22"/>
  <c r="S10" i="22"/>
  <c r="S9" i="22"/>
  <c r="S8" i="22"/>
  <c r="S6" i="22"/>
  <c r="S5" i="22"/>
  <c r="S4" i="22"/>
  <c r="S3" i="22"/>
  <c r="R21" i="22"/>
  <c r="R16" i="22"/>
  <c r="R13" i="22"/>
  <c r="R10" i="22"/>
  <c r="R9" i="22"/>
  <c r="R8" i="22"/>
  <c r="R6" i="22"/>
  <c r="R5" i="22"/>
  <c r="R4" i="22"/>
  <c r="R3" i="22"/>
  <c r="Q21" i="22"/>
  <c r="Q16" i="22"/>
  <c r="Q15" i="22"/>
  <c r="Q13" i="22"/>
  <c r="Q10" i="22"/>
  <c r="Q9" i="22"/>
  <c r="Q8" i="22"/>
  <c r="Q6" i="22"/>
  <c r="Q5" i="22"/>
  <c r="Q4" i="22"/>
  <c r="Q3" i="22"/>
  <c r="P16" i="22"/>
  <c r="P13" i="22"/>
  <c r="P10" i="22"/>
  <c r="P9" i="22"/>
  <c r="P6" i="22"/>
  <c r="O21" i="22"/>
  <c r="O16" i="22"/>
  <c r="O13" i="22"/>
  <c r="O10" i="22"/>
  <c r="O9" i="22"/>
  <c r="O8" i="22"/>
  <c r="O6" i="22"/>
  <c r="O5" i="22"/>
  <c r="O4" i="22"/>
  <c r="O3" i="22"/>
  <c r="P82" i="21"/>
  <c r="O82" i="21"/>
  <c r="Q82" i="21" s="1"/>
  <c r="F82" i="21"/>
  <c r="B82" i="21"/>
  <c r="P81" i="21"/>
  <c r="O81" i="21"/>
  <c r="Q81" i="21" s="1"/>
  <c r="D81" i="21" s="1"/>
  <c r="F81" i="21"/>
  <c r="P80" i="21"/>
  <c r="O80" i="21"/>
  <c r="Q80" i="21" s="1"/>
  <c r="D80" i="21" s="1"/>
  <c r="F80" i="21"/>
  <c r="P79" i="21"/>
  <c r="O79" i="21"/>
  <c r="Q79" i="21" s="1"/>
  <c r="D79" i="21" s="1"/>
  <c r="F79" i="21"/>
  <c r="O78" i="21"/>
  <c r="P78" i="21" s="1"/>
  <c r="Q78" i="21" s="1"/>
  <c r="F78" i="21"/>
  <c r="B78" i="21"/>
  <c r="O77" i="21"/>
  <c r="P77" i="21" s="1"/>
  <c r="F77" i="21"/>
  <c r="B77" i="21"/>
  <c r="P73" i="21"/>
  <c r="O73" i="21"/>
  <c r="Q73" i="21" s="1"/>
  <c r="D73" i="21" s="1"/>
  <c r="F73" i="21"/>
  <c r="P72" i="21"/>
  <c r="O72" i="21"/>
  <c r="Q72" i="21" s="1"/>
  <c r="D72" i="21" s="1"/>
  <c r="F72" i="21"/>
  <c r="P71" i="21"/>
  <c r="O71" i="21"/>
  <c r="Q71" i="21" s="1"/>
  <c r="F71" i="21"/>
  <c r="B71" i="21"/>
  <c r="O70" i="21"/>
  <c r="P70" i="21" s="1"/>
  <c r="Q70" i="21" s="1"/>
  <c r="F70" i="21"/>
  <c r="B70" i="21"/>
  <c r="O69" i="21"/>
  <c r="P69" i="21" s="1"/>
  <c r="F69" i="21"/>
  <c r="B69" i="21"/>
  <c r="P65" i="21"/>
  <c r="O65" i="21"/>
  <c r="Q65" i="21" s="1"/>
  <c r="D65" i="21" s="1"/>
  <c r="F65" i="21"/>
  <c r="P64" i="21"/>
  <c r="O64" i="21"/>
  <c r="Q64" i="21" s="1"/>
  <c r="D64" i="21" s="1"/>
  <c r="F64" i="21"/>
  <c r="P63" i="21"/>
  <c r="O63" i="21"/>
  <c r="Q63" i="21" s="1"/>
  <c r="F63" i="21"/>
  <c r="B63" i="21"/>
  <c r="P62" i="21"/>
  <c r="O62" i="21"/>
  <c r="Q62" i="21" s="1"/>
  <c r="D62" i="21" s="1"/>
  <c r="F62" i="21"/>
  <c r="P61" i="21"/>
  <c r="O61" i="21"/>
  <c r="Q61" i="21" s="1"/>
  <c r="D61" i="21" s="1"/>
  <c r="F61" i="21"/>
  <c r="P60" i="21"/>
  <c r="O60" i="21"/>
  <c r="Q60" i="21" s="1"/>
  <c r="F60" i="21"/>
  <c r="B60" i="21"/>
  <c r="P59" i="21"/>
  <c r="O59" i="21"/>
  <c r="Q59" i="21" s="1"/>
  <c r="D59" i="21" s="1"/>
  <c r="F59" i="21"/>
  <c r="P58" i="21"/>
  <c r="O58" i="21"/>
  <c r="Q58" i="21" s="1"/>
  <c r="D58" i="21" s="1"/>
  <c r="F58" i="21"/>
  <c r="P57" i="21"/>
  <c r="O57" i="21"/>
  <c r="Q57" i="21" s="1"/>
  <c r="F57" i="21"/>
  <c r="B57" i="21"/>
  <c r="O56" i="21"/>
  <c r="P56" i="21" s="1"/>
  <c r="F56" i="21"/>
  <c r="B56" i="21"/>
  <c r="P52" i="21"/>
  <c r="O52" i="21"/>
  <c r="Q52" i="21" s="1"/>
  <c r="D52" i="21" s="1"/>
  <c r="F52" i="21"/>
  <c r="P51" i="21"/>
  <c r="O51" i="21"/>
  <c r="Q51" i="21" s="1"/>
  <c r="D51" i="21" s="1"/>
  <c r="F51" i="21"/>
  <c r="P50" i="21"/>
  <c r="O50" i="21"/>
  <c r="Q50" i="21" s="1"/>
  <c r="F50" i="21"/>
  <c r="B50" i="21"/>
  <c r="O49" i="21"/>
  <c r="F49" i="21"/>
  <c r="B49" i="21"/>
  <c r="O48" i="21"/>
  <c r="F48" i="21"/>
  <c r="B48" i="21"/>
  <c r="O47" i="21"/>
  <c r="F47" i="21"/>
  <c r="B47" i="21"/>
  <c r="B45" i="21"/>
  <c r="AH42" i="21"/>
  <c r="R41" i="21"/>
  <c r="Q41" i="21"/>
  <c r="C41" i="21"/>
  <c r="R40" i="21"/>
  <c r="Q40" i="21"/>
  <c r="C40" i="21"/>
  <c r="R39" i="21"/>
  <c r="Q39" i="21"/>
  <c r="C39" i="21"/>
  <c r="R38" i="21"/>
  <c r="Q38" i="21"/>
  <c r="C38" i="21"/>
  <c r="R37" i="21"/>
  <c r="Q37" i="21"/>
  <c r="C37" i="21"/>
  <c r="R36" i="21"/>
  <c r="Q36" i="21"/>
  <c r="C36" i="21"/>
  <c r="R35" i="21"/>
  <c r="Q35" i="21"/>
  <c r="C35" i="21"/>
  <c r="R34" i="21"/>
  <c r="Q34" i="21"/>
  <c r="C34" i="21"/>
  <c r="R33" i="21"/>
  <c r="Q33" i="21"/>
  <c r="C33" i="21"/>
  <c r="R32" i="21"/>
  <c r="Q32" i="21"/>
  <c r="C32" i="21"/>
  <c r="R31" i="21"/>
  <c r="Q31" i="21"/>
  <c r="C31" i="21"/>
  <c r="R30" i="21"/>
  <c r="Q30" i="21"/>
  <c r="C30" i="21"/>
  <c r="R29" i="21"/>
  <c r="Q29" i="21"/>
  <c r="C29" i="21"/>
  <c r="R28" i="21"/>
  <c r="Q28" i="21"/>
  <c r="C28" i="21"/>
  <c r="B28" i="21"/>
  <c r="S23" i="21"/>
  <c r="S22" i="21"/>
  <c r="S21" i="21"/>
  <c r="S20" i="21"/>
  <c r="S19" i="21"/>
  <c r="S18" i="21"/>
  <c r="S17" i="21"/>
  <c r="S16" i="21"/>
  <c r="S15" i="21"/>
  <c r="S14" i="21"/>
  <c r="S13" i="21"/>
  <c r="S12" i="21"/>
  <c r="S11" i="21"/>
  <c r="S10" i="21"/>
  <c r="P82" i="20"/>
  <c r="O82" i="20"/>
  <c r="Q82" i="20" s="1"/>
  <c r="F82" i="20"/>
  <c r="B82" i="20"/>
  <c r="P81" i="20"/>
  <c r="O81" i="20"/>
  <c r="Q81" i="20" s="1"/>
  <c r="D81" i="20" s="1"/>
  <c r="F81" i="20"/>
  <c r="P80" i="20"/>
  <c r="O80" i="20"/>
  <c r="Q80" i="20" s="1"/>
  <c r="D80" i="20" s="1"/>
  <c r="F80" i="20"/>
  <c r="P79" i="20"/>
  <c r="O79" i="20"/>
  <c r="Q79" i="20" s="1"/>
  <c r="D79" i="20" s="1"/>
  <c r="F79" i="20"/>
  <c r="O78" i="20"/>
  <c r="F78" i="20"/>
  <c r="B78" i="20"/>
  <c r="O77" i="20"/>
  <c r="F77" i="20"/>
  <c r="B77" i="20"/>
  <c r="P73" i="20"/>
  <c r="O73" i="20"/>
  <c r="Q73" i="20" s="1"/>
  <c r="D73" i="20" s="1"/>
  <c r="F73" i="20"/>
  <c r="P72" i="20"/>
  <c r="O72" i="20"/>
  <c r="Q72" i="20" s="1"/>
  <c r="D72" i="20" s="1"/>
  <c r="F72" i="20"/>
  <c r="P71" i="20"/>
  <c r="O71" i="20"/>
  <c r="Q71" i="20" s="1"/>
  <c r="F71" i="20"/>
  <c r="B71" i="20"/>
  <c r="O70" i="20"/>
  <c r="P70" i="20" s="1"/>
  <c r="Q70" i="20" s="1"/>
  <c r="F70" i="20"/>
  <c r="B70" i="20"/>
  <c r="O69" i="20"/>
  <c r="P69" i="20" s="1"/>
  <c r="Q69" i="20" s="1"/>
  <c r="F69" i="20"/>
  <c r="B69" i="20"/>
  <c r="P65" i="20"/>
  <c r="O65" i="20"/>
  <c r="Q65" i="20" s="1"/>
  <c r="D65" i="20" s="1"/>
  <c r="F65" i="20"/>
  <c r="P64" i="20"/>
  <c r="O64" i="20"/>
  <c r="Q64" i="20" s="1"/>
  <c r="D64" i="20" s="1"/>
  <c r="F64" i="20"/>
  <c r="P63" i="20"/>
  <c r="O63" i="20"/>
  <c r="Q63" i="20" s="1"/>
  <c r="F63" i="20"/>
  <c r="B63" i="20"/>
  <c r="P62" i="20"/>
  <c r="O62" i="20"/>
  <c r="Q62" i="20" s="1"/>
  <c r="D62" i="20" s="1"/>
  <c r="F62" i="20"/>
  <c r="P61" i="20"/>
  <c r="O61" i="20"/>
  <c r="Q61" i="20" s="1"/>
  <c r="D61" i="20" s="1"/>
  <c r="F61" i="20"/>
  <c r="P60" i="20"/>
  <c r="O60" i="20"/>
  <c r="Q60" i="20" s="1"/>
  <c r="F60" i="20"/>
  <c r="B60" i="20"/>
  <c r="P59" i="20"/>
  <c r="O59" i="20"/>
  <c r="Q59" i="20" s="1"/>
  <c r="D59" i="20" s="1"/>
  <c r="F59" i="20"/>
  <c r="P58" i="20"/>
  <c r="O58" i="20"/>
  <c r="Q58" i="20" s="1"/>
  <c r="D58" i="20" s="1"/>
  <c r="F58" i="20"/>
  <c r="P57" i="20"/>
  <c r="O57" i="20"/>
  <c r="Q57" i="20" s="1"/>
  <c r="F57" i="20"/>
  <c r="B57" i="20"/>
  <c r="O56" i="20"/>
  <c r="F56" i="20"/>
  <c r="B56" i="20"/>
  <c r="P52" i="20"/>
  <c r="O52" i="20"/>
  <c r="Q52" i="20" s="1"/>
  <c r="D52" i="20" s="1"/>
  <c r="F52" i="20"/>
  <c r="P51" i="20"/>
  <c r="O51" i="20"/>
  <c r="Q51" i="20" s="1"/>
  <c r="D51" i="20" s="1"/>
  <c r="F51" i="20"/>
  <c r="P50" i="20"/>
  <c r="O50" i="20"/>
  <c r="Q50" i="20" s="1"/>
  <c r="F50" i="20"/>
  <c r="B50" i="20"/>
  <c r="O49" i="20"/>
  <c r="F49" i="20"/>
  <c r="B49" i="20"/>
  <c r="O48" i="20"/>
  <c r="F48" i="20"/>
  <c r="B48" i="20"/>
  <c r="O47" i="20"/>
  <c r="F47" i="20"/>
  <c r="B47" i="20"/>
  <c r="B45" i="20"/>
  <c r="AH42" i="20"/>
  <c r="R41" i="20"/>
  <c r="Q41" i="20"/>
  <c r="C41" i="20"/>
  <c r="R40" i="20"/>
  <c r="Q40" i="20"/>
  <c r="C40" i="20"/>
  <c r="R39" i="20"/>
  <c r="Q39" i="20"/>
  <c r="C39" i="20"/>
  <c r="R38" i="20"/>
  <c r="Q38" i="20"/>
  <c r="C38" i="20"/>
  <c r="R37" i="20"/>
  <c r="Q37" i="20"/>
  <c r="C37" i="20"/>
  <c r="R36" i="20"/>
  <c r="Q36" i="20"/>
  <c r="C36" i="20"/>
  <c r="R35" i="20"/>
  <c r="Q35" i="20"/>
  <c r="C35" i="20"/>
  <c r="R34" i="20"/>
  <c r="Q34" i="20"/>
  <c r="C34" i="20"/>
  <c r="R33" i="20"/>
  <c r="Q33" i="20"/>
  <c r="C33" i="20"/>
  <c r="R32" i="20"/>
  <c r="Q32" i="20"/>
  <c r="C32" i="20"/>
  <c r="R31" i="20"/>
  <c r="Q31" i="20"/>
  <c r="C31" i="20"/>
  <c r="R30" i="20"/>
  <c r="Q30" i="20"/>
  <c r="C30" i="20"/>
  <c r="R29" i="20"/>
  <c r="Q29" i="20"/>
  <c r="C29" i="20"/>
  <c r="R28" i="20"/>
  <c r="Q28" i="20"/>
  <c r="C28" i="20"/>
  <c r="B28" i="20"/>
  <c r="S23" i="20"/>
  <c r="S22" i="20"/>
  <c r="S21" i="20"/>
  <c r="S20" i="20"/>
  <c r="S19" i="20"/>
  <c r="S18" i="20"/>
  <c r="S17" i="20"/>
  <c r="S16" i="20"/>
  <c r="S15" i="20"/>
  <c r="S14" i="20"/>
  <c r="S13" i="20"/>
  <c r="S12" i="20"/>
  <c r="S11" i="20"/>
  <c r="S10" i="20"/>
  <c r="P82" i="19"/>
  <c r="O82" i="19"/>
  <c r="Q82" i="19" s="1"/>
  <c r="F82" i="19"/>
  <c r="B82" i="19"/>
  <c r="P81" i="19"/>
  <c r="O81" i="19"/>
  <c r="Q81" i="19" s="1"/>
  <c r="D81" i="19" s="1"/>
  <c r="F81" i="19"/>
  <c r="P80" i="19"/>
  <c r="O80" i="19"/>
  <c r="Q80" i="19" s="1"/>
  <c r="D80" i="19" s="1"/>
  <c r="F80" i="19"/>
  <c r="P79" i="19"/>
  <c r="O79" i="19"/>
  <c r="Q79" i="19" s="1"/>
  <c r="D79" i="19" s="1"/>
  <c r="F79" i="19"/>
  <c r="O78" i="19"/>
  <c r="F78" i="19"/>
  <c r="B78" i="19"/>
  <c r="O77" i="19"/>
  <c r="F77" i="19"/>
  <c r="B77" i="19"/>
  <c r="P73" i="19"/>
  <c r="O73" i="19"/>
  <c r="Q73" i="19" s="1"/>
  <c r="D73" i="19" s="1"/>
  <c r="F73" i="19"/>
  <c r="P72" i="19"/>
  <c r="O72" i="19"/>
  <c r="Q72" i="19" s="1"/>
  <c r="D72" i="19" s="1"/>
  <c r="F72" i="19"/>
  <c r="P71" i="19"/>
  <c r="O71" i="19"/>
  <c r="Q71" i="19" s="1"/>
  <c r="F71" i="19"/>
  <c r="B71" i="19"/>
  <c r="O70" i="19"/>
  <c r="P70" i="19" s="1"/>
  <c r="F70" i="19"/>
  <c r="B70" i="19"/>
  <c r="O69" i="19"/>
  <c r="P69" i="19" s="1"/>
  <c r="Q69" i="19" s="1"/>
  <c r="F69" i="19"/>
  <c r="B69" i="19"/>
  <c r="P65" i="19"/>
  <c r="O65" i="19"/>
  <c r="Q65" i="19" s="1"/>
  <c r="D65" i="19" s="1"/>
  <c r="F65" i="19"/>
  <c r="P64" i="19"/>
  <c r="O64" i="19"/>
  <c r="Q64" i="19" s="1"/>
  <c r="D64" i="19" s="1"/>
  <c r="F64" i="19"/>
  <c r="P63" i="19"/>
  <c r="O63" i="19"/>
  <c r="Q63" i="19" s="1"/>
  <c r="F63" i="19"/>
  <c r="B63" i="19"/>
  <c r="P62" i="19"/>
  <c r="O62" i="19"/>
  <c r="Q62" i="19" s="1"/>
  <c r="D62" i="19" s="1"/>
  <c r="F62" i="19"/>
  <c r="P61" i="19"/>
  <c r="O61" i="19"/>
  <c r="Q61" i="19" s="1"/>
  <c r="D61" i="19" s="1"/>
  <c r="F61" i="19"/>
  <c r="P60" i="19"/>
  <c r="O60" i="19"/>
  <c r="Q60" i="19" s="1"/>
  <c r="F60" i="19"/>
  <c r="B60" i="19"/>
  <c r="P59" i="19"/>
  <c r="O59" i="19"/>
  <c r="Q59" i="19" s="1"/>
  <c r="D59" i="19" s="1"/>
  <c r="F59" i="19"/>
  <c r="P58" i="19"/>
  <c r="O58" i="19"/>
  <c r="Q58" i="19" s="1"/>
  <c r="D58" i="19" s="1"/>
  <c r="F58" i="19"/>
  <c r="P57" i="19"/>
  <c r="O57" i="19"/>
  <c r="Q57" i="19" s="1"/>
  <c r="F57" i="19"/>
  <c r="B57" i="19"/>
  <c r="O56" i="19"/>
  <c r="F56" i="19"/>
  <c r="B56" i="19"/>
  <c r="P52" i="19"/>
  <c r="O52" i="19"/>
  <c r="Q52" i="19" s="1"/>
  <c r="D52" i="19" s="1"/>
  <c r="F52" i="19"/>
  <c r="P51" i="19"/>
  <c r="O51" i="19"/>
  <c r="Q51" i="19" s="1"/>
  <c r="D51" i="19" s="1"/>
  <c r="F51" i="19"/>
  <c r="P50" i="19"/>
  <c r="O50" i="19"/>
  <c r="Q50" i="19" s="1"/>
  <c r="F50" i="19"/>
  <c r="B50" i="19"/>
  <c r="O49" i="19"/>
  <c r="P49" i="19" s="1"/>
  <c r="F49" i="19"/>
  <c r="B49" i="19"/>
  <c r="O48" i="19"/>
  <c r="P48" i="19" s="1"/>
  <c r="Q48" i="19" s="1"/>
  <c r="F48" i="19"/>
  <c r="B48" i="19"/>
  <c r="O47" i="19"/>
  <c r="P47" i="19" s="1"/>
  <c r="Q47" i="19" s="1"/>
  <c r="F47" i="19"/>
  <c r="B47" i="19"/>
  <c r="B45" i="19"/>
  <c r="AH42" i="19"/>
  <c r="R41" i="19"/>
  <c r="Q41" i="19"/>
  <c r="C41" i="19"/>
  <c r="R40" i="19"/>
  <c r="Q40" i="19"/>
  <c r="C40" i="19"/>
  <c r="R39" i="19"/>
  <c r="Q39" i="19"/>
  <c r="C39" i="19"/>
  <c r="R38" i="19"/>
  <c r="Q38" i="19"/>
  <c r="C38" i="19"/>
  <c r="R37" i="19"/>
  <c r="Q37" i="19"/>
  <c r="C37" i="19"/>
  <c r="R36" i="19"/>
  <c r="Q36" i="19"/>
  <c r="C36" i="19"/>
  <c r="R35" i="19"/>
  <c r="Q35" i="19"/>
  <c r="C35" i="19"/>
  <c r="R34" i="19"/>
  <c r="Q34" i="19"/>
  <c r="C34" i="19"/>
  <c r="R33" i="19"/>
  <c r="Q33" i="19"/>
  <c r="C33" i="19"/>
  <c r="R32" i="19"/>
  <c r="Q32" i="19"/>
  <c r="C32" i="19"/>
  <c r="R31" i="19"/>
  <c r="Q31" i="19"/>
  <c r="C31" i="19"/>
  <c r="R30" i="19"/>
  <c r="Q30" i="19"/>
  <c r="C30" i="19"/>
  <c r="R29" i="19"/>
  <c r="Q29" i="19"/>
  <c r="C29" i="19"/>
  <c r="R28" i="19"/>
  <c r="Q28" i="19"/>
  <c r="C28" i="19"/>
  <c r="B28" i="19"/>
  <c r="S23" i="19"/>
  <c r="S22" i="19"/>
  <c r="S21" i="19"/>
  <c r="S20" i="19"/>
  <c r="S19" i="19"/>
  <c r="S18" i="19"/>
  <c r="S17" i="19"/>
  <c r="S16" i="19"/>
  <c r="S15" i="19"/>
  <c r="S14" i="19"/>
  <c r="S13" i="19"/>
  <c r="S12" i="19"/>
  <c r="S11" i="19"/>
  <c r="S10" i="19"/>
  <c r="P82" i="18"/>
  <c r="O82" i="18"/>
  <c r="Q82" i="18" s="1"/>
  <c r="F82" i="18"/>
  <c r="B82" i="18"/>
  <c r="P81" i="18"/>
  <c r="O81" i="18"/>
  <c r="Q81" i="18" s="1"/>
  <c r="D81" i="18" s="1"/>
  <c r="F81" i="18"/>
  <c r="P80" i="18"/>
  <c r="O80" i="18"/>
  <c r="Q80" i="18" s="1"/>
  <c r="D80" i="18" s="1"/>
  <c r="F80" i="18"/>
  <c r="P79" i="18"/>
  <c r="O79" i="18"/>
  <c r="Q79" i="18" s="1"/>
  <c r="D79" i="18" s="1"/>
  <c r="F79" i="18"/>
  <c r="O78" i="18"/>
  <c r="F78" i="18"/>
  <c r="B78" i="18"/>
  <c r="O77" i="18"/>
  <c r="F77" i="18"/>
  <c r="B77" i="18"/>
  <c r="P73" i="18"/>
  <c r="O73" i="18"/>
  <c r="Q73" i="18" s="1"/>
  <c r="D73" i="18" s="1"/>
  <c r="F73" i="18"/>
  <c r="P72" i="18"/>
  <c r="Q72" i="18" s="1"/>
  <c r="D72" i="18" s="1"/>
  <c r="O72" i="18"/>
  <c r="F72" i="18"/>
  <c r="P71" i="18"/>
  <c r="O71" i="18"/>
  <c r="Q71" i="18" s="1"/>
  <c r="F71" i="18"/>
  <c r="B71" i="18"/>
  <c r="O70" i="18"/>
  <c r="P70" i="18" s="1"/>
  <c r="Q70" i="18" s="1"/>
  <c r="F70" i="18"/>
  <c r="B70" i="18"/>
  <c r="O69" i="18"/>
  <c r="P69" i="18" s="1"/>
  <c r="Q69" i="18" s="1"/>
  <c r="F69" i="18"/>
  <c r="B69" i="18"/>
  <c r="P65" i="18"/>
  <c r="O65" i="18"/>
  <c r="Q65" i="18" s="1"/>
  <c r="D65" i="18" s="1"/>
  <c r="F65" i="18"/>
  <c r="P64" i="18"/>
  <c r="O64" i="18"/>
  <c r="Q64" i="18" s="1"/>
  <c r="D64" i="18" s="1"/>
  <c r="F64" i="18"/>
  <c r="P63" i="18"/>
  <c r="O63" i="18"/>
  <c r="Q63" i="18" s="1"/>
  <c r="F63" i="18"/>
  <c r="B63" i="18"/>
  <c r="P62" i="18"/>
  <c r="O62" i="18"/>
  <c r="Q62" i="18" s="1"/>
  <c r="D62" i="18" s="1"/>
  <c r="F62" i="18"/>
  <c r="P61" i="18"/>
  <c r="O61" i="18"/>
  <c r="Q61" i="18" s="1"/>
  <c r="D61" i="18" s="1"/>
  <c r="F61" i="18"/>
  <c r="P60" i="18"/>
  <c r="O60" i="18"/>
  <c r="Q60" i="18" s="1"/>
  <c r="F60" i="18"/>
  <c r="B60" i="18"/>
  <c r="P59" i="18"/>
  <c r="O59" i="18"/>
  <c r="Q59" i="18" s="1"/>
  <c r="D59" i="18" s="1"/>
  <c r="F59" i="18"/>
  <c r="P58" i="18"/>
  <c r="O58" i="18"/>
  <c r="Q58" i="18" s="1"/>
  <c r="D58" i="18" s="1"/>
  <c r="F58" i="18"/>
  <c r="P57" i="18"/>
  <c r="O57" i="18"/>
  <c r="Q57" i="18" s="1"/>
  <c r="F57" i="18"/>
  <c r="B57" i="18"/>
  <c r="O56" i="18"/>
  <c r="F56" i="18"/>
  <c r="B56" i="18"/>
  <c r="P52" i="18"/>
  <c r="O52" i="18"/>
  <c r="Q52" i="18" s="1"/>
  <c r="D52" i="18" s="1"/>
  <c r="F52" i="18"/>
  <c r="P51" i="18"/>
  <c r="O51" i="18"/>
  <c r="Q51" i="18" s="1"/>
  <c r="D51" i="18" s="1"/>
  <c r="F51" i="18"/>
  <c r="P50" i="18"/>
  <c r="O50" i="18"/>
  <c r="Q50" i="18" s="1"/>
  <c r="F50" i="18"/>
  <c r="B50" i="18"/>
  <c r="O49" i="18"/>
  <c r="P49" i="18" s="1"/>
  <c r="F49" i="18"/>
  <c r="B49" i="18"/>
  <c r="O48" i="18"/>
  <c r="P48" i="18" s="1"/>
  <c r="F48" i="18"/>
  <c r="B48" i="18"/>
  <c r="O47" i="18"/>
  <c r="P47" i="18" s="1"/>
  <c r="Q47" i="18" s="1"/>
  <c r="F47" i="18"/>
  <c r="B47" i="18"/>
  <c r="B45" i="18"/>
  <c r="AH42" i="18"/>
  <c r="R41" i="18"/>
  <c r="Q41" i="18"/>
  <c r="C41" i="18"/>
  <c r="R40" i="18"/>
  <c r="Q40" i="18"/>
  <c r="C40" i="18"/>
  <c r="R39" i="18"/>
  <c r="Q39" i="18"/>
  <c r="C39" i="18"/>
  <c r="R38" i="18"/>
  <c r="Q38" i="18"/>
  <c r="C38" i="18"/>
  <c r="R37" i="18"/>
  <c r="Q37" i="18"/>
  <c r="C37" i="18"/>
  <c r="R36" i="18"/>
  <c r="Q36" i="18"/>
  <c r="C36" i="18"/>
  <c r="R35" i="18"/>
  <c r="Q35" i="18"/>
  <c r="C35" i="18"/>
  <c r="R34" i="18"/>
  <c r="Q34" i="18"/>
  <c r="C34" i="18"/>
  <c r="R33" i="18"/>
  <c r="Q33" i="18"/>
  <c r="C33" i="18"/>
  <c r="R32" i="18"/>
  <c r="Q32" i="18"/>
  <c r="C32" i="18"/>
  <c r="R31" i="18"/>
  <c r="Q31" i="18"/>
  <c r="C31" i="18"/>
  <c r="R30" i="18"/>
  <c r="Q30" i="18"/>
  <c r="C30" i="18"/>
  <c r="R29" i="18"/>
  <c r="Q29" i="18"/>
  <c r="C29" i="18"/>
  <c r="R28" i="18"/>
  <c r="Q28" i="18"/>
  <c r="C28" i="18"/>
  <c r="B28" i="18"/>
  <c r="S23" i="18"/>
  <c r="S22" i="18"/>
  <c r="S21" i="18"/>
  <c r="S20" i="18"/>
  <c r="S19" i="18"/>
  <c r="S18" i="18"/>
  <c r="S17" i="18"/>
  <c r="S16" i="18"/>
  <c r="S15" i="18"/>
  <c r="S14" i="18"/>
  <c r="S13" i="18"/>
  <c r="S12" i="18"/>
  <c r="S11" i="18"/>
  <c r="S10" i="18"/>
  <c r="P82" i="17"/>
  <c r="O82" i="17"/>
  <c r="Q82" i="17" s="1"/>
  <c r="F82" i="17"/>
  <c r="B82" i="17"/>
  <c r="P81" i="17"/>
  <c r="O81" i="17"/>
  <c r="Q81" i="17" s="1"/>
  <c r="D81" i="17" s="1"/>
  <c r="F81" i="17"/>
  <c r="P80" i="17"/>
  <c r="O80" i="17"/>
  <c r="Q80" i="17" s="1"/>
  <c r="D80" i="17" s="1"/>
  <c r="F80" i="17"/>
  <c r="P79" i="17"/>
  <c r="O79" i="17"/>
  <c r="Q79" i="17" s="1"/>
  <c r="D79" i="17" s="1"/>
  <c r="F79" i="17"/>
  <c r="O78" i="17"/>
  <c r="P78" i="17" s="1"/>
  <c r="Q78" i="17" s="1"/>
  <c r="F78" i="17"/>
  <c r="B78" i="17"/>
  <c r="O77" i="17"/>
  <c r="P77" i="17" s="1"/>
  <c r="Q77" i="17" s="1"/>
  <c r="F77" i="17"/>
  <c r="B77" i="17"/>
  <c r="P73" i="17"/>
  <c r="O73" i="17"/>
  <c r="Q73" i="17" s="1"/>
  <c r="D73" i="17" s="1"/>
  <c r="F73" i="17"/>
  <c r="P72" i="17"/>
  <c r="O72" i="17"/>
  <c r="Q72" i="17" s="1"/>
  <c r="D72" i="17" s="1"/>
  <c r="F72" i="17"/>
  <c r="P71" i="17"/>
  <c r="O71" i="17"/>
  <c r="Q71" i="17" s="1"/>
  <c r="F71" i="17"/>
  <c r="B71" i="17"/>
  <c r="O70" i="17"/>
  <c r="P70" i="17" s="1"/>
  <c r="F70" i="17"/>
  <c r="B70" i="17"/>
  <c r="O69" i="17"/>
  <c r="P69" i="17" s="1"/>
  <c r="Q69" i="17" s="1"/>
  <c r="F69" i="17"/>
  <c r="B69" i="17"/>
  <c r="P65" i="17"/>
  <c r="O65" i="17"/>
  <c r="Q65" i="17" s="1"/>
  <c r="D65" i="17" s="1"/>
  <c r="F65" i="17"/>
  <c r="P64" i="17"/>
  <c r="O64" i="17"/>
  <c r="Q64" i="17" s="1"/>
  <c r="D64" i="17" s="1"/>
  <c r="F64" i="17"/>
  <c r="P63" i="17"/>
  <c r="O63" i="17"/>
  <c r="Q63" i="17" s="1"/>
  <c r="F63" i="17"/>
  <c r="B63" i="17"/>
  <c r="P62" i="17"/>
  <c r="O62" i="17"/>
  <c r="Q62" i="17" s="1"/>
  <c r="D62" i="17" s="1"/>
  <c r="F62" i="17"/>
  <c r="P61" i="17"/>
  <c r="O61" i="17"/>
  <c r="Q61" i="17" s="1"/>
  <c r="D61" i="17" s="1"/>
  <c r="F61" i="17"/>
  <c r="P60" i="17"/>
  <c r="O60" i="17"/>
  <c r="Q60" i="17" s="1"/>
  <c r="F60" i="17"/>
  <c r="B60" i="17"/>
  <c r="P59" i="17"/>
  <c r="O59" i="17"/>
  <c r="Q59" i="17" s="1"/>
  <c r="D59" i="17" s="1"/>
  <c r="F59" i="17"/>
  <c r="P58" i="17"/>
  <c r="O58" i="17"/>
  <c r="Q58" i="17" s="1"/>
  <c r="D58" i="17" s="1"/>
  <c r="F58" i="17"/>
  <c r="P57" i="17"/>
  <c r="O57" i="17"/>
  <c r="Q57" i="17" s="1"/>
  <c r="F57" i="17"/>
  <c r="B57" i="17"/>
  <c r="O56" i="17"/>
  <c r="P56" i="17" s="1"/>
  <c r="Q56" i="17" s="1"/>
  <c r="F56" i="17"/>
  <c r="B56" i="17"/>
  <c r="P52" i="17"/>
  <c r="O52" i="17"/>
  <c r="Q52" i="17" s="1"/>
  <c r="D52" i="17" s="1"/>
  <c r="F52" i="17"/>
  <c r="P51" i="17"/>
  <c r="O51" i="17"/>
  <c r="Q51" i="17" s="1"/>
  <c r="D51" i="17" s="1"/>
  <c r="F51" i="17"/>
  <c r="P50" i="17"/>
  <c r="O50" i="17"/>
  <c r="Q50" i="17" s="1"/>
  <c r="F50" i="17"/>
  <c r="B50" i="17"/>
  <c r="O49" i="17"/>
  <c r="P49" i="17" s="1"/>
  <c r="F49" i="17"/>
  <c r="B49" i="17"/>
  <c r="O48" i="17"/>
  <c r="P48" i="17" s="1"/>
  <c r="Q48" i="17" s="1"/>
  <c r="F48" i="17"/>
  <c r="B48" i="17"/>
  <c r="O47" i="17"/>
  <c r="P47" i="17" s="1"/>
  <c r="Q47" i="17" s="1"/>
  <c r="F47" i="17"/>
  <c r="B47" i="17"/>
  <c r="B45" i="17"/>
  <c r="AH42" i="17"/>
  <c r="R41" i="17"/>
  <c r="Q41" i="17"/>
  <c r="C41" i="17"/>
  <c r="R40" i="17"/>
  <c r="Q40" i="17"/>
  <c r="C40" i="17"/>
  <c r="R39" i="17"/>
  <c r="Q39" i="17"/>
  <c r="C39" i="17"/>
  <c r="R38" i="17"/>
  <c r="Q38" i="17"/>
  <c r="C38" i="17"/>
  <c r="R37" i="17"/>
  <c r="Q37" i="17"/>
  <c r="C37" i="17"/>
  <c r="R36" i="17"/>
  <c r="Q36" i="17"/>
  <c r="C36" i="17"/>
  <c r="R35" i="17"/>
  <c r="Q35" i="17"/>
  <c r="C35" i="17"/>
  <c r="R34" i="17"/>
  <c r="Q34" i="17"/>
  <c r="C34" i="17"/>
  <c r="R33" i="17"/>
  <c r="Q33" i="17"/>
  <c r="C33" i="17"/>
  <c r="R32" i="17"/>
  <c r="Q32" i="17"/>
  <c r="C32" i="17"/>
  <c r="R31" i="17"/>
  <c r="Q31" i="17"/>
  <c r="C31" i="17"/>
  <c r="R30" i="17"/>
  <c r="Q30" i="17"/>
  <c r="C30" i="17"/>
  <c r="R29" i="17"/>
  <c r="Q29" i="17"/>
  <c r="C29" i="17"/>
  <c r="R28" i="17"/>
  <c r="Q28" i="17"/>
  <c r="C28" i="17"/>
  <c r="B28" i="17"/>
  <c r="S23" i="17"/>
  <c r="S22" i="17"/>
  <c r="S21" i="17"/>
  <c r="S20" i="17"/>
  <c r="S19" i="17"/>
  <c r="S18" i="17"/>
  <c r="S17" i="17"/>
  <c r="S16" i="17"/>
  <c r="S15" i="17"/>
  <c r="S14" i="17"/>
  <c r="S13" i="17"/>
  <c r="S12" i="17"/>
  <c r="S11" i="17"/>
  <c r="S10" i="17"/>
  <c r="P82" i="16"/>
  <c r="O82" i="16"/>
  <c r="Q82" i="16" s="1"/>
  <c r="F82" i="16"/>
  <c r="B82" i="16"/>
  <c r="P81" i="16"/>
  <c r="O81" i="16"/>
  <c r="Q81" i="16" s="1"/>
  <c r="D81" i="16" s="1"/>
  <c r="F81" i="16"/>
  <c r="P80" i="16"/>
  <c r="O80" i="16"/>
  <c r="Q80" i="16" s="1"/>
  <c r="D80" i="16" s="1"/>
  <c r="F80" i="16"/>
  <c r="P79" i="16"/>
  <c r="O79" i="16"/>
  <c r="Q79" i="16" s="1"/>
  <c r="D79" i="16" s="1"/>
  <c r="F79" i="16"/>
  <c r="O78" i="16"/>
  <c r="P78" i="16" s="1"/>
  <c r="Q78" i="16" s="1"/>
  <c r="F78" i="16"/>
  <c r="B78" i="16"/>
  <c r="O77" i="16"/>
  <c r="P77" i="16" s="1"/>
  <c r="Q77" i="16" s="1"/>
  <c r="F77" i="16"/>
  <c r="B77" i="16"/>
  <c r="P73" i="16"/>
  <c r="O73" i="16"/>
  <c r="Q73" i="16" s="1"/>
  <c r="D73" i="16" s="1"/>
  <c r="F73" i="16"/>
  <c r="P72" i="16"/>
  <c r="O72" i="16"/>
  <c r="Q72" i="16" s="1"/>
  <c r="D72" i="16" s="1"/>
  <c r="F72" i="16"/>
  <c r="P71" i="16"/>
  <c r="O71" i="16"/>
  <c r="Q71" i="16" s="1"/>
  <c r="F71" i="16"/>
  <c r="B71" i="16"/>
  <c r="O70" i="16"/>
  <c r="P70" i="16" s="1"/>
  <c r="F70" i="16"/>
  <c r="B70" i="16"/>
  <c r="O69" i="16"/>
  <c r="P69" i="16" s="1"/>
  <c r="F69" i="16"/>
  <c r="B69" i="16"/>
  <c r="P65" i="16"/>
  <c r="O65" i="16"/>
  <c r="Q65" i="16" s="1"/>
  <c r="D65" i="16" s="1"/>
  <c r="F65" i="16"/>
  <c r="P64" i="16"/>
  <c r="O64" i="16"/>
  <c r="Q64" i="16" s="1"/>
  <c r="D64" i="16" s="1"/>
  <c r="F64" i="16"/>
  <c r="P63" i="16"/>
  <c r="O63" i="16"/>
  <c r="Q63" i="16" s="1"/>
  <c r="F63" i="16"/>
  <c r="B63" i="16"/>
  <c r="P62" i="16"/>
  <c r="O62" i="16"/>
  <c r="Q62" i="16" s="1"/>
  <c r="D62" i="16" s="1"/>
  <c r="F62" i="16"/>
  <c r="P61" i="16"/>
  <c r="O61" i="16"/>
  <c r="Q61" i="16" s="1"/>
  <c r="D61" i="16" s="1"/>
  <c r="F61" i="16"/>
  <c r="P60" i="16"/>
  <c r="O60" i="16"/>
  <c r="Q60" i="16" s="1"/>
  <c r="F60" i="16"/>
  <c r="B60" i="16"/>
  <c r="P59" i="16"/>
  <c r="O59" i="16"/>
  <c r="Q59" i="16" s="1"/>
  <c r="D59" i="16" s="1"/>
  <c r="F59" i="16"/>
  <c r="P58" i="16"/>
  <c r="O58" i="16"/>
  <c r="Q58" i="16" s="1"/>
  <c r="D58" i="16" s="1"/>
  <c r="F58" i="16"/>
  <c r="P57" i="16"/>
  <c r="O57" i="16"/>
  <c r="Q57" i="16" s="1"/>
  <c r="F57" i="16"/>
  <c r="B57" i="16"/>
  <c r="O56" i="16"/>
  <c r="P56" i="16" s="1"/>
  <c r="F56" i="16"/>
  <c r="B56" i="16"/>
  <c r="P52" i="16"/>
  <c r="O52" i="16"/>
  <c r="Q52" i="16" s="1"/>
  <c r="D52" i="16" s="1"/>
  <c r="F52" i="16"/>
  <c r="P51" i="16"/>
  <c r="O51" i="16"/>
  <c r="Q51" i="16" s="1"/>
  <c r="D51" i="16" s="1"/>
  <c r="F51" i="16"/>
  <c r="P50" i="16"/>
  <c r="O50" i="16"/>
  <c r="Q50" i="16" s="1"/>
  <c r="F50" i="16"/>
  <c r="B50" i="16"/>
  <c r="O49" i="16"/>
  <c r="F49" i="16"/>
  <c r="B49" i="16"/>
  <c r="O48" i="16"/>
  <c r="F48" i="16"/>
  <c r="B48" i="16"/>
  <c r="O47" i="16"/>
  <c r="F47" i="16"/>
  <c r="B47" i="16"/>
  <c r="B45" i="16"/>
  <c r="AH42" i="16"/>
  <c r="R41" i="16"/>
  <c r="Q41" i="16"/>
  <c r="C41" i="16"/>
  <c r="R40" i="16"/>
  <c r="Q40" i="16"/>
  <c r="C40" i="16"/>
  <c r="R39" i="16"/>
  <c r="Q39" i="16"/>
  <c r="C39" i="16"/>
  <c r="R38" i="16"/>
  <c r="Q38" i="16"/>
  <c r="C38" i="16"/>
  <c r="R37" i="16"/>
  <c r="Q37" i="16"/>
  <c r="C37" i="16"/>
  <c r="R36" i="16"/>
  <c r="Q36" i="16"/>
  <c r="C36" i="16"/>
  <c r="R35" i="16"/>
  <c r="Q35" i="16"/>
  <c r="C35" i="16"/>
  <c r="R34" i="16"/>
  <c r="Q34" i="16"/>
  <c r="C34" i="16"/>
  <c r="R33" i="16"/>
  <c r="Q33" i="16"/>
  <c r="C33" i="16"/>
  <c r="R32" i="16"/>
  <c r="Q32" i="16"/>
  <c r="C32" i="16"/>
  <c r="R31" i="16"/>
  <c r="Q31" i="16"/>
  <c r="C31" i="16"/>
  <c r="R30" i="16"/>
  <c r="Q30" i="16"/>
  <c r="C30" i="16"/>
  <c r="R29" i="16"/>
  <c r="Q29" i="16"/>
  <c r="C29" i="16"/>
  <c r="R28" i="16"/>
  <c r="Q28" i="16"/>
  <c r="C28" i="16"/>
  <c r="B28" i="16"/>
  <c r="S23" i="16"/>
  <c r="S22" i="16"/>
  <c r="S21" i="16"/>
  <c r="S20" i="16"/>
  <c r="S19" i="16"/>
  <c r="S18" i="16"/>
  <c r="S17" i="16"/>
  <c r="S16" i="16"/>
  <c r="S15" i="16"/>
  <c r="S14" i="16"/>
  <c r="S13" i="16"/>
  <c r="S12" i="16"/>
  <c r="S11" i="16"/>
  <c r="S10" i="16"/>
  <c r="P82" i="15"/>
  <c r="O82" i="15"/>
  <c r="Q82" i="15" s="1"/>
  <c r="F82" i="15"/>
  <c r="B82" i="15"/>
  <c r="P81" i="15"/>
  <c r="O81" i="15"/>
  <c r="Q81" i="15" s="1"/>
  <c r="D81" i="15" s="1"/>
  <c r="F81" i="15"/>
  <c r="P80" i="15"/>
  <c r="O80" i="15"/>
  <c r="Q80" i="15" s="1"/>
  <c r="D80" i="15" s="1"/>
  <c r="F80" i="15"/>
  <c r="P79" i="15"/>
  <c r="O79" i="15"/>
  <c r="Q79" i="15" s="1"/>
  <c r="D79" i="15" s="1"/>
  <c r="F79" i="15"/>
  <c r="P78" i="15"/>
  <c r="O78" i="15"/>
  <c r="Q78" i="15" s="1"/>
  <c r="F78" i="15"/>
  <c r="B78" i="15"/>
  <c r="O77" i="15"/>
  <c r="F77" i="15"/>
  <c r="B77" i="15"/>
  <c r="P73" i="15"/>
  <c r="O73" i="15"/>
  <c r="Q73" i="15" s="1"/>
  <c r="D73" i="15" s="1"/>
  <c r="F73" i="15"/>
  <c r="P72" i="15"/>
  <c r="O72" i="15"/>
  <c r="Q72" i="15" s="1"/>
  <c r="D72" i="15" s="1"/>
  <c r="F72" i="15"/>
  <c r="P71" i="15"/>
  <c r="O71" i="15"/>
  <c r="Q71" i="15" s="1"/>
  <c r="F71" i="15"/>
  <c r="B71" i="15"/>
  <c r="O70" i="15"/>
  <c r="P70" i="15" s="1"/>
  <c r="F70" i="15"/>
  <c r="B70" i="15"/>
  <c r="O69" i="15"/>
  <c r="P69" i="15" s="1"/>
  <c r="Q69" i="15" s="1"/>
  <c r="F69" i="15"/>
  <c r="B69" i="15"/>
  <c r="P65" i="15"/>
  <c r="O65" i="15"/>
  <c r="Q65" i="15" s="1"/>
  <c r="D65" i="15" s="1"/>
  <c r="F65" i="15"/>
  <c r="P64" i="15"/>
  <c r="O64" i="15"/>
  <c r="Q64" i="15" s="1"/>
  <c r="D64" i="15" s="1"/>
  <c r="F64" i="15"/>
  <c r="P63" i="15"/>
  <c r="O63" i="15"/>
  <c r="Q63" i="15" s="1"/>
  <c r="F63" i="15"/>
  <c r="B63" i="15"/>
  <c r="P62" i="15"/>
  <c r="O62" i="15"/>
  <c r="Q62" i="15" s="1"/>
  <c r="D62" i="15" s="1"/>
  <c r="F62" i="15"/>
  <c r="P61" i="15"/>
  <c r="O61" i="15"/>
  <c r="Q61" i="15" s="1"/>
  <c r="D61" i="15" s="1"/>
  <c r="F61" i="15"/>
  <c r="P60" i="15"/>
  <c r="O60" i="15"/>
  <c r="Q60" i="15" s="1"/>
  <c r="F60" i="15"/>
  <c r="B60" i="15"/>
  <c r="P59" i="15"/>
  <c r="O59" i="15"/>
  <c r="Q59" i="15" s="1"/>
  <c r="D59" i="15" s="1"/>
  <c r="F59" i="15"/>
  <c r="P58" i="15"/>
  <c r="O58" i="15"/>
  <c r="Q58" i="15" s="1"/>
  <c r="D58" i="15" s="1"/>
  <c r="F58" i="15"/>
  <c r="P57" i="15"/>
  <c r="O57" i="15"/>
  <c r="Q57" i="15" s="1"/>
  <c r="F57" i="15"/>
  <c r="B57" i="15"/>
  <c r="O56" i="15"/>
  <c r="P56" i="15" s="1"/>
  <c r="F56" i="15"/>
  <c r="B56" i="15"/>
  <c r="P52" i="15"/>
  <c r="O52" i="15"/>
  <c r="Q52" i="15" s="1"/>
  <c r="D52" i="15" s="1"/>
  <c r="F52" i="15"/>
  <c r="P51" i="15"/>
  <c r="O51" i="15"/>
  <c r="Q51" i="15" s="1"/>
  <c r="D51" i="15" s="1"/>
  <c r="F51" i="15"/>
  <c r="P50" i="15"/>
  <c r="O50" i="15"/>
  <c r="Q50" i="15" s="1"/>
  <c r="F50" i="15"/>
  <c r="B50" i="15"/>
  <c r="P49" i="15"/>
  <c r="O49" i="15"/>
  <c r="Q49" i="15" s="1"/>
  <c r="F49" i="15"/>
  <c r="B49" i="15"/>
  <c r="P48" i="15"/>
  <c r="O48" i="15"/>
  <c r="Q48" i="15" s="1"/>
  <c r="F48" i="15"/>
  <c r="B48" i="15"/>
  <c r="P47" i="15"/>
  <c r="O47" i="15"/>
  <c r="Q47" i="15" s="1"/>
  <c r="F47" i="15"/>
  <c r="B47" i="15"/>
  <c r="B45" i="15"/>
  <c r="AH42" i="15"/>
  <c r="R41" i="15"/>
  <c r="Q41" i="15"/>
  <c r="C41" i="15"/>
  <c r="R40" i="15"/>
  <c r="Q40" i="15"/>
  <c r="C40" i="15"/>
  <c r="R39" i="15"/>
  <c r="Q39" i="15"/>
  <c r="C39" i="15"/>
  <c r="R38" i="15"/>
  <c r="Q38" i="15"/>
  <c r="C38" i="15"/>
  <c r="R37" i="15"/>
  <c r="Q37" i="15"/>
  <c r="C37" i="15"/>
  <c r="R36" i="15"/>
  <c r="Q36" i="15"/>
  <c r="C36" i="15"/>
  <c r="R35" i="15"/>
  <c r="Q35" i="15"/>
  <c r="C35" i="15"/>
  <c r="R34" i="15"/>
  <c r="Q34" i="15"/>
  <c r="C34" i="15"/>
  <c r="R33" i="15"/>
  <c r="Q33" i="15"/>
  <c r="C33" i="15"/>
  <c r="R32" i="15"/>
  <c r="Q32" i="15"/>
  <c r="C32" i="15"/>
  <c r="R31" i="15"/>
  <c r="Q31" i="15"/>
  <c r="C31" i="15"/>
  <c r="R30" i="15"/>
  <c r="Q30" i="15"/>
  <c r="C30" i="15"/>
  <c r="R29" i="15"/>
  <c r="Q29" i="15"/>
  <c r="C29" i="15"/>
  <c r="R28" i="15"/>
  <c r="Q28" i="15"/>
  <c r="C28" i="15"/>
  <c r="B28" i="15"/>
  <c r="S23" i="15"/>
  <c r="S22" i="15"/>
  <c r="S21" i="15"/>
  <c r="S20" i="15"/>
  <c r="S19" i="15"/>
  <c r="S18" i="15"/>
  <c r="S17" i="15"/>
  <c r="S16" i="15"/>
  <c r="S15" i="15"/>
  <c r="S14" i="15"/>
  <c r="S13" i="15"/>
  <c r="S12" i="15"/>
  <c r="S11" i="15"/>
  <c r="S10" i="15"/>
  <c r="P82" i="14"/>
  <c r="O82" i="14"/>
  <c r="Q82" i="14" s="1"/>
  <c r="F82" i="14"/>
  <c r="B82" i="14"/>
  <c r="P81" i="14"/>
  <c r="O81" i="14"/>
  <c r="Q81" i="14" s="1"/>
  <c r="D81" i="14" s="1"/>
  <c r="F81" i="14"/>
  <c r="P80" i="14"/>
  <c r="O80" i="14"/>
  <c r="Q80" i="14" s="1"/>
  <c r="D80" i="14" s="1"/>
  <c r="F80" i="14"/>
  <c r="P79" i="14"/>
  <c r="O79" i="14"/>
  <c r="Q79" i="14" s="1"/>
  <c r="D79" i="14" s="1"/>
  <c r="F79" i="14"/>
  <c r="O78" i="14"/>
  <c r="P78" i="14" s="1"/>
  <c r="F78" i="14"/>
  <c r="B78" i="14"/>
  <c r="O77" i="14"/>
  <c r="P77" i="14" s="1"/>
  <c r="Q77" i="14" s="1"/>
  <c r="F77" i="14"/>
  <c r="B77" i="14"/>
  <c r="P73" i="14"/>
  <c r="O73" i="14"/>
  <c r="Q73" i="14" s="1"/>
  <c r="D73" i="14" s="1"/>
  <c r="F73" i="14"/>
  <c r="P72" i="14"/>
  <c r="O72" i="14"/>
  <c r="Q72" i="14" s="1"/>
  <c r="D72" i="14" s="1"/>
  <c r="F72" i="14"/>
  <c r="P71" i="14"/>
  <c r="O71" i="14"/>
  <c r="Q71" i="14" s="1"/>
  <c r="F71" i="14"/>
  <c r="B71" i="14"/>
  <c r="O70" i="14"/>
  <c r="P70" i="14" s="1"/>
  <c r="F70" i="14"/>
  <c r="B70" i="14"/>
  <c r="O69" i="14"/>
  <c r="P69" i="14" s="1"/>
  <c r="Q69" i="14" s="1"/>
  <c r="F69" i="14"/>
  <c r="B69" i="14"/>
  <c r="P65" i="14"/>
  <c r="O65" i="14"/>
  <c r="Q65" i="14" s="1"/>
  <c r="D65" i="14" s="1"/>
  <c r="F65" i="14"/>
  <c r="P64" i="14"/>
  <c r="O64" i="14"/>
  <c r="Q64" i="14" s="1"/>
  <c r="D64" i="14" s="1"/>
  <c r="F64" i="14"/>
  <c r="P63" i="14"/>
  <c r="O63" i="14"/>
  <c r="Q63" i="14" s="1"/>
  <c r="F63" i="14"/>
  <c r="B63" i="14"/>
  <c r="P62" i="14"/>
  <c r="O62" i="14"/>
  <c r="Q62" i="14" s="1"/>
  <c r="D62" i="14" s="1"/>
  <c r="F62" i="14"/>
  <c r="P61" i="14"/>
  <c r="O61" i="14"/>
  <c r="Q61" i="14" s="1"/>
  <c r="D61" i="14" s="1"/>
  <c r="F61" i="14"/>
  <c r="P60" i="14"/>
  <c r="O60" i="14"/>
  <c r="Q60" i="14" s="1"/>
  <c r="F60" i="14"/>
  <c r="B60" i="14"/>
  <c r="P59" i="14"/>
  <c r="O59" i="14"/>
  <c r="Q59" i="14" s="1"/>
  <c r="D59" i="14" s="1"/>
  <c r="F59" i="14"/>
  <c r="P58" i="14"/>
  <c r="O58" i="14"/>
  <c r="Q58" i="14" s="1"/>
  <c r="D58" i="14" s="1"/>
  <c r="F58" i="14"/>
  <c r="O57" i="14"/>
  <c r="P57" i="14" s="1"/>
  <c r="F57" i="14"/>
  <c r="B57" i="14"/>
  <c r="O56" i="14"/>
  <c r="P56" i="14" s="1"/>
  <c r="Q56" i="14" s="1"/>
  <c r="F56" i="14"/>
  <c r="B56" i="14"/>
  <c r="P52" i="14"/>
  <c r="O52" i="14"/>
  <c r="Q52" i="14" s="1"/>
  <c r="D52" i="14" s="1"/>
  <c r="F52" i="14"/>
  <c r="P51" i="14"/>
  <c r="O51" i="14"/>
  <c r="Q51" i="14" s="1"/>
  <c r="D51" i="14" s="1"/>
  <c r="F51" i="14"/>
  <c r="P50" i="14"/>
  <c r="O50" i="14"/>
  <c r="Q50" i="14" s="1"/>
  <c r="F50" i="14"/>
  <c r="B50" i="14"/>
  <c r="O49" i="14"/>
  <c r="P49" i="14" s="1"/>
  <c r="Q49" i="14" s="1"/>
  <c r="F49" i="14"/>
  <c r="B49" i="14"/>
  <c r="O48" i="14"/>
  <c r="P48" i="14" s="1"/>
  <c r="F48" i="14"/>
  <c r="B48" i="14"/>
  <c r="O47" i="14"/>
  <c r="P47" i="14" s="1"/>
  <c r="F47" i="14"/>
  <c r="B47" i="14"/>
  <c r="B45" i="14"/>
  <c r="AH42" i="14"/>
  <c r="R41" i="14"/>
  <c r="Q41" i="14"/>
  <c r="C41" i="14"/>
  <c r="R40" i="14"/>
  <c r="Q40" i="14"/>
  <c r="C40" i="14"/>
  <c r="R39" i="14"/>
  <c r="Q39" i="14"/>
  <c r="C39" i="14"/>
  <c r="R38" i="14"/>
  <c r="Q38" i="14"/>
  <c r="C38" i="14"/>
  <c r="R37" i="14"/>
  <c r="Q37" i="14"/>
  <c r="C37" i="14"/>
  <c r="R36" i="14"/>
  <c r="Q36" i="14"/>
  <c r="C36" i="14"/>
  <c r="R35" i="14"/>
  <c r="Q35" i="14"/>
  <c r="C35" i="14"/>
  <c r="R34" i="14"/>
  <c r="Q34" i="14"/>
  <c r="C34" i="14"/>
  <c r="R33" i="14"/>
  <c r="Q33" i="14"/>
  <c r="C33" i="14"/>
  <c r="R32" i="14"/>
  <c r="Q32" i="14"/>
  <c r="C32" i="14"/>
  <c r="R31" i="14"/>
  <c r="Q31" i="14"/>
  <c r="C31" i="14"/>
  <c r="R30" i="14"/>
  <c r="Q30" i="14"/>
  <c r="C30" i="14"/>
  <c r="R29" i="14"/>
  <c r="Q29" i="14"/>
  <c r="C29" i="14"/>
  <c r="R28" i="14"/>
  <c r="Q28" i="14"/>
  <c r="C28" i="14"/>
  <c r="B28" i="14"/>
  <c r="S23" i="14"/>
  <c r="S22" i="14"/>
  <c r="S21" i="14"/>
  <c r="S20" i="14"/>
  <c r="S19" i="14"/>
  <c r="S18" i="14"/>
  <c r="S17" i="14"/>
  <c r="S16" i="14"/>
  <c r="S15" i="14"/>
  <c r="S14" i="14"/>
  <c r="S13" i="14"/>
  <c r="S12" i="14"/>
  <c r="S11" i="14"/>
  <c r="S10" i="14"/>
  <c r="C30" i="4"/>
  <c r="Q28" i="4"/>
  <c r="Q29" i="4"/>
  <c r="Q30" i="4"/>
  <c r="Q31" i="4"/>
  <c r="Q32" i="4"/>
  <c r="Q33" i="4"/>
  <c r="Q34" i="4"/>
  <c r="Q35" i="4"/>
  <c r="Q36" i="4"/>
  <c r="Q37" i="4"/>
  <c r="Q38" i="4"/>
  <c r="Q39" i="4"/>
  <c r="Q40" i="4"/>
  <c r="Q41" i="4"/>
  <c r="B82" i="4"/>
  <c r="F82" i="4"/>
  <c r="F81" i="4"/>
  <c r="F80" i="4"/>
  <c r="F79" i="4"/>
  <c r="F78" i="4"/>
  <c r="F77" i="4"/>
  <c r="B78" i="4"/>
  <c r="B77" i="4"/>
  <c r="C41" i="4"/>
  <c r="C40" i="4"/>
  <c r="C39" i="4"/>
  <c r="F73" i="4"/>
  <c r="F72" i="4"/>
  <c r="F71" i="4"/>
  <c r="F70" i="4"/>
  <c r="F69" i="4"/>
  <c r="Q70" i="19" l="1"/>
  <c r="C7" i="23"/>
  <c r="L3" i="23"/>
  <c r="P56" i="20"/>
  <c r="Q56" i="20" s="1"/>
  <c r="P56" i="19"/>
  <c r="Q56" i="19" s="1"/>
  <c r="P56" i="18"/>
  <c r="Q56" i="18" s="1"/>
  <c r="Q56" i="15"/>
  <c r="P78" i="20"/>
  <c r="Q78" i="20" s="1"/>
  <c r="P78" i="19"/>
  <c r="Q78" i="19" s="1"/>
  <c r="P78" i="18"/>
  <c r="Q78" i="18" s="1"/>
  <c r="P77" i="20"/>
  <c r="Q77" i="20" s="1"/>
  <c r="P77" i="19"/>
  <c r="Q77" i="19" s="1"/>
  <c r="P77" i="18"/>
  <c r="Q77" i="18" s="1"/>
  <c r="P77" i="15"/>
  <c r="Q77" i="15" s="1"/>
  <c r="Q49" i="18"/>
  <c r="Q48" i="18"/>
  <c r="Q77" i="21"/>
  <c r="Q69" i="21"/>
  <c r="Q56" i="21"/>
  <c r="D56" i="21" s="1"/>
  <c r="Q70" i="17"/>
  <c r="Q70" i="15"/>
  <c r="Q78" i="14"/>
  <c r="Q70" i="16"/>
  <c r="Q69" i="16"/>
  <c r="Q56" i="16"/>
  <c r="Q70" i="14"/>
  <c r="Q57" i="14"/>
  <c r="Q49" i="19"/>
  <c r="Q49" i="17"/>
  <c r="Q48" i="14"/>
  <c r="Q47" i="14"/>
  <c r="P47" i="16"/>
  <c r="Q47" i="16" s="1"/>
  <c r="P48" i="16"/>
  <c r="Q48" i="16" s="1"/>
  <c r="P49" i="16"/>
  <c r="Q49" i="16" s="1"/>
  <c r="P48" i="20"/>
  <c r="Q48" i="20" s="1"/>
  <c r="P49" i="20"/>
  <c r="Q49" i="20" s="1"/>
  <c r="P47" i="20"/>
  <c r="Q47" i="20" s="1"/>
  <c r="P48" i="21"/>
  <c r="Q48" i="21" s="1"/>
  <c r="P49" i="21"/>
  <c r="Q49" i="21" s="1"/>
  <c r="P47" i="21"/>
  <c r="Q47" i="21" s="1"/>
  <c r="R82" i="21"/>
  <c r="E82" i="21" s="1"/>
  <c r="D82" i="21"/>
  <c r="R78" i="21"/>
  <c r="D78" i="21"/>
  <c r="R77" i="21"/>
  <c r="W14" i="22" s="1"/>
  <c r="D77" i="21"/>
  <c r="R71" i="21"/>
  <c r="D71" i="21"/>
  <c r="D70" i="21"/>
  <c r="R70" i="21"/>
  <c r="R63" i="21"/>
  <c r="D63" i="21"/>
  <c r="R60" i="21"/>
  <c r="D60" i="21"/>
  <c r="D57" i="21"/>
  <c r="R57" i="21"/>
  <c r="D50" i="21"/>
  <c r="R50" i="21"/>
  <c r="R49" i="21"/>
  <c r="E49" i="21" s="1"/>
  <c r="D49" i="21"/>
  <c r="R48" i="21"/>
  <c r="E48" i="21" s="1"/>
  <c r="D48" i="21"/>
  <c r="D47" i="21"/>
  <c r="R47" i="21"/>
  <c r="R82" i="20"/>
  <c r="E82" i="20" s="1"/>
  <c r="D82" i="20"/>
  <c r="R78" i="20"/>
  <c r="D78" i="20"/>
  <c r="R77" i="20"/>
  <c r="V14" i="22" s="1"/>
  <c r="D77" i="20"/>
  <c r="R71" i="20"/>
  <c r="D71" i="20"/>
  <c r="R70" i="20"/>
  <c r="D70" i="20"/>
  <c r="D69" i="20"/>
  <c r="R69" i="20"/>
  <c r="R63" i="20"/>
  <c r="D63" i="20"/>
  <c r="R60" i="20"/>
  <c r="D60" i="20"/>
  <c r="D57" i="20"/>
  <c r="R57" i="20"/>
  <c r="R50" i="20"/>
  <c r="D50" i="20"/>
  <c r="R49" i="20"/>
  <c r="E49" i="20" s="1"/>
  <c r="D49" i="20"/>
  <c r="D48" i="20"/>
  <c r="R48" i="20"/>
  <c r="E48" i="20" s="1"/>
  <c r="R47" i="20"/>
  <c r="D47" i="20"/>
  <c r="R82" i="19"/>
  <c r="E82" i="19" s="1"/>
  <c r="D82" i="19"/>
  <c r="R78" i="19"/>
  <c r="D78" i="19"/>
  <c r="R77" i="19"/>
  <c r="U14" i="22" s="1"/>
  <c r="D77" i="19"/>
  <c r="R71" i="19"/>
  <c r="D71" i="19"/>
  <c r="R69" i="19"/>
  <c r="D69" i="19"/>
  <c r="R63" i="19"/>
  <c r="D63" i="19"/>
  <c r="R60" i="19"/>
  <c r="D60" i="19"/>
  <c r="D57" i="19"/>
  <c r="R57" i="19"/>
  <c r="R50" i="19"/>
  <c r="D50" i="19"/>
  <c r="D49" i="19"/>
  <c r="R49" i="19"/>
  <c r="E49" i="19" s="1"/>
  <c r="R48" i="19"/>
  <c r="E48" i="19" s="1"/>
  <c r="D48" i="19"/>
  <c r="R47" i="19"/>
  <c r="D47" i="19"/>
  <c r="R82" i="18"/>
  <c r="E82" i="18" s="1"/>
  <c r="D82" i="18"/>
  <c r="R78" i="18"/>
  <c r="D78" i="18"/>
  <c r="R77" i="18"/>
  <c r="T14" i="22" s="1"/>
  <c r="D77" i="18"/>
  <c r="R71" i="18"/>
  <c r="D71" i="18"/>
  <c r="D70" i="18"/>
  <c r="R70" i="18"/>
  <c r="R69" i="18"/>
  <c r="D69" i="18"/>
  <c r="D63" i="18"/>
  <c r="R63" i="18"/>
  <c r="R60" i="18"/>
  <c r="D60" i="18"/>
  <c r="R57" i="18"/>
  <c r="D57" i="18"/>
  <c r="D50" i="18"/>
  <c r="R50" i="18"/>
  <c r="R49" i="18"/>
  <c r="D49" i="18"/>
  <c r="D48" i="18"/>
  <c r="R48" i="18"/>
  <c r="D47" i="18"/>
  <c r="R47" i="18"/>
  <c r="T3" i="22" s="1"/>
  <c r="R82" i="17"/>
  <c r="E82" i="17" s="1"/>
  <c r="D82" i="17"/>
  <c r="R78" i="17"/>
  <c r="D78" i="17"/>
  <c r="R77" i="17"/>
  <c r="S14" i="22" s="1"/>
  <c r="D77" i="17"/>
  <c r="R71" i="17"/>
  <c r="D71" i="17"/>
  <c r="D69" i="17"/>
  <c r="R69" i="17"/>
  <c r="R63" i="17"/>
  <c r="D63" i="17"/>
  <c r="R60" i="17"/>
  <c r="D60" i="17"/>
  <c r="D57" i="17"/>
  <c r="R57" i="17"/>
  <c r="D56" i="17"/>
  <c r="R56" i="17"/>
  <c r="S7" i="22" s="1"/>
  <c r="R50" i="17"/>
  <c r="D50" i="17"/>
  <c r="R48" i="17"/>
  <c r="E48" i="17" s="1"/>
  <c r="D48" i="17"/>
  <c r="R47" i="17"/>
  <c r="D47" i="17"/>
  <c r="R82" i="16"/>
  <c r="E82" i="16" s="1"/>
  <c r="D82" i="16"/>
  <c r="R78" i="16"/>
  <c r="D78" i="16"/>
  <c r="R77" i="16"/>
  <c r="R14" i="22" s="1"/>
  <c r="D77" i="16"/>
  <c r="R71" i="16"/>
  <c r="D71" i="16"/>
  <c r="R63" i="16"/>
  <c r="D63" i="16"/>
  <c r="R60" i="16"/>
  <c r="D60" i="16"/>
  <c r="R57" i="16"/>
  <c r="D57" i="16"/>
  <c r="R50" i="16"/>
  <c r="D50" i="16"/>
  <c r="R49" i="16"/>
  <c r="E49" i="16" s="1"/>
  <c r="D49" i="16"/>
  <c r="R48" i="16"/>
  <c r="E48" i="16" s="1"/>
  <c r="D48" i="16"/>
  <c r="R47" i="16"/>
  <c r="D47" i="16"/>
  <c r="R82" i="15"/>
  <c r="E82" i="15" s="1"/>
  <c r="D82" i="15"/>
  <c r="R78" i="15"/>
  <c r="D78" i="15"/>
  <c r="R77" i="15"/>
  <c r="Q14" i="22" s="1"/>
  <c r="D77" i="15"/>
  <c r="D71" i="15"/>
  <c r="R71" i="15"/>
  <c r="R69" i="15"/>
  <c r="D69" i="15"/>
  <c r="D63" i="15"/>
  <c r="R63" i="15"/>
  <c r="R60" i="15"/>
  <c r="D60" i="15"/>
  <c r="R57" i="15"/>
  <c r="D57" i="15"/>
  <c r="R56" i="15"/>
  <c r="Q7" i="22" s="1"/>
  <c r="D56" i="15"/>
  <c r="D50" i="15"/>
  <c r="R50" i="15"/>
  <c r="R49" i="15"/>
  <c r="E49" i="15" s="1"/>
  <c r="D49" i="15"/>
  <c r="D48" i="15"/>
  <c r="R48" i="15"/>
  <c r="E48" i="15" s="1"/>
  <c r="D47" i="15"/>
  <c r="R47" i="15"/>
  <c r="R82" i="14"/>
  <c r="E82" i="14" s="1"/>
  <c r="D82" i="14"/>
  <c r="R77" i="14"/>
  <c r="P14" i="22" s="1"/>
  <c r="D77" i="14"/>
  <c r="R71" i="14"/>
  <c r="D71" i="14"/>
  <c r="R69" i="14"/>
  <c r="D69" i="14"/>
  <c r="R63" i="14"/>
  <c r="D63" i="14"/>
  <c r="R60" i="14"/>
  <c r="D60" i="14"/>
  <c r="R56" i="14"/>
  <c r="P7" i="22" s="1"/>
  <c r="D56" i="14"/>
  <c r="D50" i="14"/>
  <c r="R50" i="14"/>
  <c r="D49" i="14"/>
  <c r="R49" i="14"/>
  <c r="F65" i="4"/>
  <c r="F64" i="4"/>
  <c r="F63" i="4"/>
  <c r="F62" i="4"/>
  <c r="F61" i="4"/>
  <c r="F60" i="4"/>
  <c r="F59" i="4"/>
  <c r="F58" i="4"/>
  <c r="F57" i="4"/>
  <c r="F56" i="4"/>
  <c r="F52" i="4"/>
  <c r="F51" i="4"/>
  <c r="F50" i="4"/>
  <c r="F49" i="4"/>
  <c r="F48" i="4"/>
  <c r="C31" i="4"/>
  <c r="C32" i="4"/>
  <c r="C33" i="4"/>
  <c r="C34" i="4"/>
  <c r="C35" i="4"/>
  <c r="C36" i="4"/>
  <c r="C37" i="4"/>
  <c r="C38" i="4"/>
  <c r="C29" i="4"/>
  <c r="C28" i="4"/>
  <c r="E70" i="20" l="1"/>
  <c r="V12" i="22"/>
  <c r="E69" i="20"/>
  <c r="V11" i="22"/>
  <c r="D70" i="19"/>
  <c r="R70" i="19"/>
  <c r="E69" i="19"/>
  <c r="U11" i="22"/>
  <c r="E70" i="18"/>
  <c r="T12" i="22"/>
  <c r="E69" i="18"/>
  <c r="T11" i="22"/>
  <c r="R70" i="16"/>
  <c r="D70" i="16"/>
  <c r="R56" i="21"/>
  <c r="W7" i="22" s="1"/>
  <c r="R56" i="20"/>
  <c r="V7" i="22" s="1"/>
  <c r="D56" i="20"/>
  <c r="R56" i="19"/>
  <c r="U7" i="22" s="1"/>
  <c r="D56" i="19"/>
  <c r="D56" i="18"/>
  <c r="R56" i="18"/>
  <c r="T7" i="22" s="1"/>
  <c r="E49" i="18"/>
  <c r="T5" i="22"/>
  <c r="E48" i="18"/>
  <c r="T4" i="22"/>
  <c r="E70" i="21"/>
  <c r="W12" i="22"/>
  <c r="D69" i="21"/>
  <c r="R69" i="21"/>
  <c r="R70" i="17"/>
  <c r="D70" i="17"/>
  <c r="E69" i="17"/>
  <c r="S11" i="22"/>
  <c r="D70" i="15"/>
  <c r="R70" i="15"/>
  <c r="E69" i="15"/>
  <c r="Q11" i="22"/>
  <c r="R78" i="14"/>
  <c r="D78" i="14"/>
  <c r="R12" i="22"/>
  <c r="E70" i="16"/>
  <c r="R69" i="16"/>
  <c r="D69" i="16"/>
  <c r="R56" i="16"/>
  <c r="D56" i="16"/>
  <c r="R70" i="14"/>
  <c r="D70" i="14"/>
  <c r="E69" i="14"/>
  <c r="P11" i="22"/>
  <c r="D57" i="14"/>
  <c r="R57" i="14"/>
  <c r="E49" i="14"/>
  <c r="P5" i="22"/>
  <c r="D49" i="17"/>
  <c r="R49" i="17"/>
  <c r="E49" i="17" s="1"/>
  <c r="R48" i="14"/>
  <c r="D48" i="14"/>
  <c r="R47" i="14"/>
  <c r="D47" i="14"/>
  <c r="R79" i="21"/>
  <c r="E78" i="21"/>
  <c r="E77" i="21"/>
  <c r="E71" i="21"/>
  <c r="R72" i="21"/>
  <c r="E63" i="21"/>
  <c r="R64" i="21"/>
  <c r="R61" i="21"/>
  <c r="E60" i="21"/>
  <c r="R58" i="21"/>
  <c r="E57" i="21"/>
  <c r="E56" i="21"/>
  <c r="R51" i="21"/>
  <c r="E50" i="21"/>
  <c r="E47" i="21"/>
  <c r="R79" i="20"/>
  <c r="E78" i="20"/>
  <c r="E77" i="20"/>
  <c r="E71" i="20"/>
  <c r="R72" i="20"/>
  <c r="E63" i="20"/>
  <c r="R64" i="20"/>
  <c r="R61" i="20"/>
  <c r="E60" i="20"/>
  <c r="R58" i="20"/>
  <c r="E57" i="20"/>
  <c r="E56" i="20"/>
  <c r="E50" i="20"/>
  <c r="R51" i="20"/>
  <c r="E47" i="20"/>
  <c r="R79" i="19"/>
  <c r="E78" i="19"/>
  <c r="E77" i="19"/>
  <c r="R72" i="19"/>
  <c r="E71" i="19"/>
  <c r="R64" i="19"/>
  <c r="E63" i="19"/>
  <c r="E60" i="19"/>
  <c r="R61" i="19"/>
  <c r="E57" i="19"/>
  <c r="R58" i="19"/>
  <c r="E56" i="19"/>
  <c r="E50" i="19"/>
  <c r="R51" i="19"/>
  <c r="E47" i="19"/>
  <c r="R79" i="18"/>
  <c r="E78" i="18"/>
  <c r="E77" i="18"/>
  <c r="R72" i="18"/>
  <c r="E71" i="18"/>
  <c r="R64" i="18"/>
  <c r="E63" i="18"/>
  <c r="R61" i="18"/>
  <c r="E60" i="18"/>
  <c r="R58" i="18"/>
  <c r="E57" i="18"/>
  <c r="R51" i="18"/>
  <c r="E50" i="18"/>
  <c r="E47" i="18"/>
  <c r="R79" i="17"/>
  <c r="E78" i="17"/>
  <c r="E77" i="17"/>
  <c r="R72" i="17"/>
  <c r="E71" i="17"/>
  <c r="E63" i="17"/>
  <c r="R64" i="17"/>
  <c r="R61" i="17"/>
  <c r="E60" i="17"/>
  <c r="R58" i="17"/>
  <c r="E57" i="17"/>
  <c r="E56" i="17"/>
  <c r="E50" i="17"/>
  <c r="R51" i="17"/>
  <c r="E47" i="17"/>
  <c r="R79" i="16"/>
  <c r="E78" i="16"/>
  <c r="E77" i="16"/>
  <c r="R72" i="16"/>
  <c r="E71" i="16"/>
  <c r="R64" i="16"/>
  <c r="E63" i="16"/>
  <c r="R61" i="16"/>
  <c r="E60" i="16"/>
  <c r="E57" i="16"/>
  <c r="R58" i="16"/>
  <c r="R51" i="16"/>
  <c r="E50" i="16"/>
  <c r="E47" i="16"/>
  <c r="R79" i="15"/>
  <c r="E78" i="15"/>
  <c r="E77" i="15"/>
  <c r="E71" i="15"/>
  <c r="R72" i="15"/>
  <c r="R64" i="15"/>
  <c r="E63" i="15"/>
  <c r="R61" i="15"/>
  <c r="E60" i="15"/>
  <c r="R58" i="15"/>
  <c r="E57" i="15"/>
  <c r="E56" i="15"/>
  <c r="E50" i="15"/>
  <c r="R51" i="15"/>
  <c r="E47" i="15"/>
  <c r="E77" i="14"/>
  <c r="R72" i="14"/>
  <c r="E71" i="14"/>
  <c r="R64" i="14"/>
  <c r="E63" i="14"/>
  <c r="E60" i="14"/>
  <c r="R61" i="14"/>
  <c r="E56" i="14"/>
  <c r="E50" i="14"/>
  <c r="R51" i="14"/>
  <c r="B71" i="4"/>
  <c r="B70" i="4"/>
  <c r="B69" i="4"/>
  <c r="B63" i="4"/>
  <c r="B60" i="4"/>
  <c r="B57" i="4"/>
  <c r="B56" i="4"/>
  <c r="B50" i="4"/>
  <c r="B49" i="4"/>
  <c r="R28" i="4"/>
  <c r="S22" i="4"/>
  <c r="R40" i="4"/>
  <c r="S23" i="4"/>
  <c r="R41" i="4"/>
  <c r="AH42" i="4"/>
  <c r="O82" i="4"/>
  <c r="O81" i="4"/>
  <c r="P81" i="4" s="1"/>
  <c r="Q81" i="4" s="1"/>
  <c r="D81" i="4" s="1"/>
  <c r="O80" i="4"/>
  <c r="P80" i="4" s="1"/>
  <c r="Q80" i="4" s="1"/>
  <c r="D80" i="4" s="1"/>
  <c r="O79" i="4"/>
  <c r="O78" i="4"/>
  <c r="O77" i="4"/>
  <c r="O73" i="4"/>
  <c r="P73" i="4" s="1"/>
  <c r="O72" i="4"/>
  <c r="O71" i="4"/>
  <c r="P71" i="4" s="1"/>
  <c r="O70" i="4"/>
  <c r="P70" i="4" s="1"/>
  <c r="O69" i="4"/>
  <c r="P69" i="4" s="1"/>
  <c r="O65" i="4"/>
  <c r="P65" i="4" s="1"/>
  <c r="O64" i="4"/>
  <c r="O63" i="4"/>
  <c r="O62" i="4"/>
  <c r="O61" i="4"/>
  <c r="O60" i="4"/>
  <c r="P60" i="4" s="1"/>
  <c r="O59" i="4"/>
  <c r="P59" i="4" s="1"/>
  <c r="O58" i="4"/>
  <c r="P58" i="4" s="1"/>
  <c r="O57" i="4"/>
  <c r="P57" i="4" s="1"/>
  <c r="O56" i="4"/>
  <c r="O52" i="4"/>
  <c r="P52" i="4" s="1"/>
  <c r="O51" i="4"/>
  <c r="O50" i="4"/>
  <c r="P50" i="4" s="1"/>
  <c r="O49" i="4"/>
  <c r="P49" i="4" s="1"/>
  <c r="B48" i="4"/>
  <c r="O48" i="4"/>
  <c r="P48" i="4" s="1"/>
  <c r="O47" i="4"/>
  <c r="P47" i="4" s="1"/>
  <c r="F47" i="4"/>
  <c r="B47" i="4"/>
  <c r="B45" i="4"/>
  <c r="B28" i="4"/>
  <c r="R39" i="4"/>
  <c r="S21" i="4"/>
  <c r="R38" i="4"/>
  <c r="S20" i="4"/>
  <c r="R37" i="4"/>
  <c r="S19" i="4"/>
  <c r="R36" i="4"/>
  <c r="S18" i="4"/>
  <c r="R35" i="4"/>
  <c r="S17" i="4"/>
  <c r="R34" i="4"/>
  <c r="S16" i="4"/>
  <c r="R33" i="4"/>
  <c r="S15" i="4"/>
  <c r="R32" i="4"/>
  <c r="S14" i="4"/>
  <c r="R31" i="4"/>
  <c r="S13" i="4"/>
  <c r="R30" i="4"/>
  <c r="S12" i="4"/>
  <c r="R29" i="4"/>
  <c r="S11" i="4"/>
  <c r="S10" i="4"/>
  <c r="U12" i="22" l="1"/>
  <c r="E70" i="19"/>
  <c r="E56" i="18"/>
  <c r="W11" i="22"/>
  <c r="E69" i="21"/>
  <c r="S12" i="22"/>
  <c r="E70" i="17"/>
  <c r="Q12" i="22"/>
  <c r="E70" i="15"/>
  <c r="R79" i="14"/>
  <c r="E78" i="14"/>
  <c r="R11" i="22"/>
  <c r="E69" i="16"/>
  <c r="R7" i="22"/>
  <c r="E56" i="16"/>
  <c r="P12" i="22"/>
  <c r="E70" i="14"/>
  <c r="R58" i="14"/>
  <c r="E57" i="14"/>
  <c r="E48" i="14"/>
  <c r="P4" i="22"/>
  <c r="E47" i="14"/>
  <c r="P3" i="22"/>
  <c r="R80" i="21"/>
  <c r="E79" i="21"/>
  <c r="E72" i="21"/>
  <c r="R73" i="21"/>
  <c r="E73" i="21" s="1"/>
  <c r="E64" i="21"/>
  <c r="R65" i="21"/>
  <c r="E65" i="21" s="1"/>
  <c r="R74" i="21"/>
  <c r="E61" i="21"/>
  <c r="R62" i="21"/>
  <c r="E62" i="21" s="1"/>
  <c r="E58" i="21"/>
  <c r="R59" i="21"/>
  <c r="R52" i="21"/>
  <c r="E51" i="21"/>
  <c r="R80" i="20"/>
  <c r="E79" i="20"/>
  <c r="R73" i="20"/>
  <c r="E73" i="20" s="1"/>
  <c r="E72" i="20"/>
  <c r="R74" i="20"/>
  <c r="E64" i="20"/>
  <c r="R65" i="20"/>
  <c r="E65" i="20" s="1"/>
  <c r="R62" i="20"/>
  <c r="E62" i="20" s="1"/>
  <c r="E61" i="20"/>
  <c r="R59" i="20"/>
  <c r="E58" i="20"/>
  <c r="R52" i="20"/>
  <c r="E51" i="20"/>
  <c r="R80" i="19"/>
  <c r="E79" i="19"/>
  <c r="R73" i="19"/>
  <c r="E73" i="19" s="1"/>
  <c r="E72" i="19"/>
  <c r="R65" i="19"/>
  <c r="E65" i="19" s="1"/>
  <c r="R74" i="19"/>
  <c r="E64" i="19"/>
  <c r="E61" i="19"/>
  <c r="R62" i="19"/>
  <c r="E62" i="19" s="1"/>
  <c r="R59" i="19"/>
  <c r="E58" i="19"/>
  <c r="R52" i="19"/>
  <c r="E51" i="19"/>
  <c r="R80" i="18"/>
  <c r="E79" i="18"/>
  <c r="R73" i="18"/>
  <c r="E73" i="18" s="1"/>
  <c r="E72" i="18"/>
  <c r="R74" i="18"/>
  <c r="E64" i="18"/>
  <c r="R65" i="18"/>
  <c r="E65" i="18" s="1"/>
  <c r="R62" i="18"/>
  <c r="E62" i="18" s="1"/>
  <c r="E61" i="18"/>
  <c r="R59" i="18"/>
  <c r="E58" i="18"/>
  <c r="R52" i="18"/>
  <c r="E51" i="18"/>
  <c r="R80" i="17"/>
  <c r="E79" i="17"/>
  <c r="R73" i="17"/>
  <c r="E73" i="17" s="1"/>
  <c r="E72" i="17"/>
  <c r="R74" i="17"/>
  <c r="R65" i="17"/>
  <c r="E65" i="17" s="1"/>
  <c r="E64" i="17"/>
  <c r="R62" i="17"/>
  <c r="E62" i="17" s="1"/>
  <c r="E61" i="17"/>
  <c r="R59" i="17"/>
  <c r="E58" i="17"/>
  <c r="R52" i="17"/>
  <c r="E51" i="17"/>
  <c r="R80" i="16"/>
  <c r="E79" i="16"/>
  <c r="R73" i="16"/>
  <c r="E73" i="16" s="1"/>
  <c r="E72" i="16"/>
  <c r="R74" i="16"/>
  <c r="E64" i="16"/>
  <c r="R65" i="16"/>
  <c r="E65" i="16" s="1"/>
  <c r="R62" i="16"/>
  <c r="E62" i="16" s="1"/>
  <c r="E61" i="16"/>
  <c r="E58" i="16"/>
  <c r="R59" i="16"/>
  <c r="R52" i="16"/>
  <c r="E51" i="16"/>
  <c r="R80" i="15"/>
  <c r="E79" i="15"/>
  <c r="R73" i="15"/>
  <c r="E73" i="15" s="1"/>
  <c r="E72" i="15"/>
  <c r="R65" i="15"/>
  <c r="E65" i="15" s="1"/>
  <c r="R74" i="15"/>
  <c r="E64" i="15"/>
  <c r="E61" i="15"/>
  <c r="R62" i="15"/>
  <c r="E62" i="15" s="1"/>
  <c r="R59" i="15"/>
  <c r="E58" i="15"/>
  <c r="R52" i="15"/>
  <c r="E51" i="15"/>
  <c r="R73" i="14"/>
  <c r="E73" i="14" s="1"/>
  <c r="E72" i="14"/>
  <c r="R65" i="14"/>
  <c r="E65" i="14" s="1"/>
  <c r="R74" i="14"/>
  <c r="E64" i="14"/>
  <c r="R62" i="14"/>
  <c r="E62" i="14" s="1"/>
  <c r="E61" i="14"/>
  <c r="E51" i="14"/>
  <c r="R52" i="14"/>
  <c r="P72" i="4"/>
  <c r="Q72" i="4" s="1"/>
  <c r="D72" i="4" s="1"/>
  <c r="Q69" i="4"/>
  <c r="D69" i="4" s="1"/>
  <c r="P56" i="4"/>
  <c r="Q56" i="4" s="1"/>
  <c r="P61" i="4"/>
  <c r="Q61" i="4" s="1"/>
  <c r="D61" i="4" s="1"/>
  <c r="P62" i="4"/>
  <c r="Q62" i="4" s="1"/>
  <c r="D62" i="4" s="1"/>
  <c r="P63" i="4"/>
  <c r="Q63" i="4" s="1"/>
  <c r="P64" i="4"/>
  <c r="Q64" i="4" s="1"/>
  <c r="D64" i="4" s="1"/>
  <c r="P51" i="4"/>
  <c r="Q51" i="4" s="1"/>
  <c r="D51" i="4" s="1"/>
  <c r="P79" i="4"/>
  <c r="Q79" i="4" s="1"/>
  <c r="D79" i="4" s="1"/>
  <c r="P78" i="4"/>
  <c r="Q78" i="4" s="1"/>
  <c r="P77" i="4"/>
  <c r="Q77" i="4" s="1"/>
  <c r="P82" i="4"/>
  <c r="Q82" i="4" s="1"/>
  <c r="Q71" i="4"/>
  <c r="Q73" i="4"/>
  <c r="D73" i="4" s="1"/>
  <c r="Q70" i="4"/>
  <c r="Q60" i="4"/>
  <c r="Q59" i="4"/>
  <c r="D59" i="4" s="1"/>
  <c r="Q65" i="4"/>
  <c r="D65" i="4" s="1"/>
  <c r="Q58" i="4"/>
  <c r="D58" i="4" s="1"/>
  <c r="Q57" i="4"/>
  <c r="Q52" i="4"/>
  <c r="D52" i="4" s="1"/>
  <c r="Q49" i="4"/>
  <c r="Q50" i="4"/>
  <c r="Q48" i="4"/>
  <c r="Q47" i="4"/>
  <c r="D4" i="20" l="1"/>
  <c r="V23" i="22"/>
  <c r="J5" i="23" s="1"/>
  <c r="J7" i="23" s="1"/>
  <c r="D4" i="19"/>
  <c r="U23" i="22"/>
  <c r="I5" i="23" s="1"/>
  <c r="I7" i="23" s="1"/>
  <c r="D4" i="18"/>
  <c r="T23" i="22"/>
  <c r="H5" i="23" s="1"/>
  <c r="H7" i="23" s="1"/>
  <c r="D4" i="21"/>
  <c r="W23" i="22"/>
  <c r="K5" i="23" s="1"/>
  <c r="K7" i="23" s="1"/>
  <c r="D4" i="17"/>
  <c r="S23" i="22"/>
  <c r="G5" i="23" s="1"/>
  <c r="D4" i="15"/>
  <c r="Q23" i="22"/>
  <c r="R80" i="14"/>
  <c r="E79" i="14"/>
  <c r="D4" i="16"/>
  <c r="R23" i="22"/>
  <c r="D4" i="14"/>
  <c r="P23" i="22"/>
  <c r="R59" i="14"/>
  <c r="P8" i="22" s="1"/>
  <c r="E58" i="14"/>
  <c r="R81" i="21"/>
  <c r="W15" i="22" s="1"/>
  <c r="E80" i="21"/>
  <c r="R66" i="21"/>
  <c r="E59" i="21"/>
  <c r="R53" i="21"/>
  <c r="D2" i="21" s="1"/>
  <c r="E52" i="21"/>
  <c r="R81" i="20"/>
  <c r="V15" i="22" s="1"/>
  <c r="E80" i="20"/>
  <c r="R66" i="20"/>
  <c r="E59" i="20"/>
  <c r="R53" i="20"/>
  <c r="D2" i="20" s="1"/>
  <c r="E52" i="20"/>
  <c r="R81" i="19"/>
  <c r="U15" i="22" s="1"/>
  <c r="E80" i="19"/>
  <c r="R66" i="19"/>
  <c r="E59" i="19"/>
  <c r="R53" i="19"/>
  <c r="D2" i="19" s="1"/>
  <c r="E52" i="19"/>
  <c r="R81" i="18"/>
  <c r="T15" i="22" s="1"/>
  <c r="E80" i="18"/>
  <c r="R66" i="18"/>
  <c r="E59" i="18"/>
  <c r="R53" i="18"/>
  <c r="E52" i="18"/>
  <c r="R81" i="17"/>
  <c r="S15" i="22" s="1"/>
  <c r="E80" i="17"/>
  <c r="R66" i="17"/>
  <c r="E59" i="17"/>
  <c r="R53" i="17"/>
  <c r="D2" i="17" s="1"/>
  <c r="E52" i="17"/>
  <c r="R81" i="16"/>
  <c r="R15" i="22" s="1"/>
  <c r="E80" i="16"/>
  <c r="R66" i="16"/>
  <c r="E59" i="16"/>
  <c r="R53" i="16"/>
  <c r="D2" i="16" s="1"/>
  <c r="E52" i="16"/>
  <c r="R81" i="15"/>
  <c r="E80" i="15"/>
  <c r="R66" i="15"/>
  <c r="E59" i="15"/>
  <c r="R53" i="15"/>
  <c r="D2" i="15" s="1"/>
  <c r="E52" i="15"/>
  <c r="R81" i="14"/>
  <c r="E80" i="14"/>
  <c r="R66" i="14"/>
  <c r="E59" i="14"/>
  <c r="R53" i="14"/>
  <c r="E52" i="14"/>
  <c r="D82" i="4"/>
  <c r="R82" i="4"/>
  <c r="R77" i="4"/>
  <c r="O14" i="22" s="1"/>
  <c r="D77" i="4"/>
  <c r="R78" i="4"/>
  <c r="D78" i="4"/>
  <c r="R70" i="4"/>
  <c r="D70" i="4"/>
  <c r="R71" i="4"/>
  <c r="D71" i="4"/>
  <c r="R69" i="4"/>
  <c r="R63" i="4"/>
  <c r="D63" i="4"/>
  <c r="R56" i="4"/>
  <c r="D56" i="4"/>
  <c r="R60" i="4"/>
  <c r="D60" i="4"/>
  <c r="R57" i="4"/>
  <c r="E57" i="4" s="1"/>
  <c r="D57" i="4"/>
  <c r="R48" i="4"/>
  <c r="D48" i="4"/>
  <c r="R47" i="4"/>
  <c r="E47" i="4" s="1"/>
  <c r="D47" i="4"/>
  <c r="R50" i="4"/>
  <c r="E50" i="4" s="1"/>
  <c r="D50" i="4"/>
  <c r="R49" i="4"/>
  <c r="E49" i="4" s="1"/>
  <c r="D49" i="4"/>
  <c r="G7" i="23" l="1"/>
  <c r="L5" i="23"/>
  <c r="D3" i="20"/>
  <c r="V22" i="22"/>
  <c r="D3" i="19"/>
  <c r="U22" i="22"/>
  <c r="D3" i="18"/>
  <c r="T22" i="22"/>
  <c r="D3" i="15"/>
  <c r="Q22" i="22"/>
  <c r="E70" i="4"/>
  <c r="O12" i="22"/>
  <c r="E69" i="4"/>
  <c r="O11" i="22"/>
  <c r="E56" i="4"/>
  <c r="O7" i="22"/>
  <c r="E78" i="4"/>
  <c r="D2" i="18"/>
  <c r="T21" i="22"/>
  <c r="D3" i="21"/>
  <c r="W22" i="22"/>
  <c r="D3" i="17"/>
  <c r="S22" i="22"/>
  <c r="P15" i="22"/>
  <c r="D3" i="16"/>
  <c r="R22" i="22"/>
  <c r="D3" i="14"/>
  <c r="P22" i="22"/>
  <c r="D4" i="23" s="1"/>
  <c r="D2" i="14"/>
  <c r="P21" i="22"/>
  <c r="R83" i="21"/>
  <c r="E81" i="21"/>
  <c r="R83" i="20"/>
  <c r="E81" i="20"/>
  <c r="R83" i="19"/>
  <c r="E81" i="19"/>
  <c r="R83" i="18"/>
  <c r="E81" i="18"/>
  <c r="R83" i="17"/>
  <c r="E81" i="17"/>
  <c r="R83" i="16"/>
  <c r="E81" i="16"/>
  <c r="R83" i="15"/>
  <c r="E81" i="15"/>
  <c r="R83" i="14"/>
  <c r="E81" i="14"/>
  <c r="E77" i="4"/>
  <c r="R79" i="4"/>
  <c r="E48" i="4"/>
  <c r="R51" i="4"/>
  <c r="E51" i="4" s="1"/>
  <c r="E82" i="4"/>
  <c r="R72" i="4"/>
  <c r="E71" i="4"/>
  <c r="R61" i="4"/>
  <c r="E60" i="4"/>
  <c r="R58" i="4"/>
  <c r="E63" i="4"/>
  <c r="R64" i="4"/>
  <c r="D7" i="23" l="1"/>
  <c r="L4" i="23"/>
  <c r="D5" i="20"/>
  <c r="V24" i="22"/>
  <c r="V25" i="22" s="1"/>
  <c r="D5" i="19"/>
  <c r="U24" i="22"/>
  <c r="U25" i="22" s="1"/>
  <c r="D5" i="18"/>
  <c r="T24" i="22"/>
  <c r="D5" i="15"/>
  <c r="Q24" i="22"/>
  <c r="Q25" i="22" s="1"/>
  <c r="T25" i="22"/>
  <c r="X21" i="22"/>
  <c r="D5" i="21"/>
  <c r="W24" i="22"/>
  <c r="W25" i="22" s="1"/>
  <c r="D5" i="17"/>
  <c r="S24" i="22"/>
  <c r="S25" i="22" s="1"/>
  <c r="D5" i="16"/>
  <c r="R24" i="22"/>
  <c r="R25" i="22" s="1"/>
  <c r="D5" i="14"/>
  <c r="P24" i="22"/>
  <c r="E79" i="4"/>
  <c r="R80" i="4"/>
  <c r="R52" i="4"/>
  <c r="E72" i="4"/>
  <c r="R73" i="4"/>
  <c r="R74" i="4" s="1"/>
  <c r="E64" i="4"/>
  <c r="R65" i="4"/>
  <c r="E65" i="4" s="1"/>
  <c r="R59" i="4"/>
  <c r="E58" i="4"/>
  <c r="R62" i="4"/>
  <c r="E62" i="4" s="1"/>
  <c r="E61" i="4"/>
  <c r="D4" i="4" l="1"/>
  <c r="O23" i="22"/>
  <c r="X23" i="22" s="1"/>
  <c r="P25" i="22"/>
  <c r="E52" i="4"/>
  <c r="R53" i="4"/>
  <c r="D2" i="4" s="1"/>
  <c r="R81" i="4"/>
  <c r="O15" i="22" s="1"/>
  <c r="E80" i="4"/>
  <c r="E59" i="4"/>
  <c r="R66" i="4"/>
  <c r="E73" i="4"/>
  <c r="D3" i="4" l="1"/>
  <c r="O22" i="22"/>
  <c r="X22" i="22" s="1"/>
  <c r="R83" i="4"/>
  <c r="E81" i="4"/>
  <c r="D5" i="4" l="1"/>
  <c r="O24" i="22"/>
  <c r="O25" i="22" l="1"/>
  <c r="X24" i="22"/>
</calcChain>
</file>

<file path=xl/sharedStrings.xml><?xml version="1.0" encoding="utf-8"?>
<sst xmlns="http://schemas.openxmlformats.org/spreadsheetml/2006/main" count="3702" uniqueCount="408">
  <si>
    <t>Entidades</t>
  </si>
  <si>
    <t>Ejes</t>
  </si>
  <si>
    <t>Trimestres</t>
  </si>
  <si>
    <t>Estados</t>
  </si>
  <si>
    <t>Sí/No</t>
  </si>
  <si>
    <t>Unidad</t>
  </si>
  <si>
    <t>Frecuencia sugerida</t>
  </si>
  <si>
    <t>Tipo</t>
  </si>
  <si>
    <t>Eje</t>
  </si>
  <si>
    <t>Nombre indicador</t>
  </si>
  <si>
    <t>Propósito</t>
  </si>
  <si>
    <t>Fórmula (texto)</t>
  </si>
  <si>
    <t>MEN</t>
  </si>
  <si>
    <t>Cultura organizacional</t>
  </si>
  <si>
    <t>T1</t>
  </si>
  <si>
    <t>Planificada</t>
  </si>
  <si>
    <t>Sí</t>
  </si>
  <si>
    <t>%</t>
  </si>
  <si>
    <t>Mensual</t>
  </si>
  <si>
    <t>Gestión</t>
  </si>
  <si>
    <t>% de servidores que participan en iniciativas colaborativas</t>
  </si>
  <si>
    <t>Resultado</t>
  </si>
  <si>
    <t>Medir el grado de involucramiento colaborativo</t>
  </si>
  <si>
    <t>=(@Servidores participantes /@ Servidores totales)*100</t>
  </si>
  <si>
    <t>ETITC</t>
  </si>
  <si>
    <t>Modelo de voz de la ciudadanía</t>
  </si>
  <si>
    <t>T2</t>
  </si>
  <si>
    <t>En ejecución</t>
  </si>
  <si>
    <t>No</t>
  </si>
  <si>
    <t>Puntaje</t>
  </si>
  <si>
    <t>Trimestral</t>
  </si>
  <si>
    <t>Índice de clima organizacional (1–5)</t>
  </si>
  <si>
    <t>Conocer la percepción del clima interno</t>
  </si>
  <si>
    <t>=@Promedio de calificaciones en encuesta</t>
  </si>
  <si>
    <t>FODESEP</t>
  </si>
  <si>
    <t>Modelos operativos flexibles</t>
  </si>
  <si>
    <t>T3</t>
  </si>
  <si>
    <t>Finalizada</t>
  </si>
  <si>
    <t>Días</t>
  </si>
  <si>
    <t>Semestral</t>
  </si>
  <si>
    <t>Producto</t>
  </si>
  <si>
    <t>% de servidores formados en liderazgo</t>
  </si>
  <si>
    <t>Cuantificar la cobertura de formación en liderazgo</t>
  </si>
  <si>
    <t>=(@Servidores formados /@ Servidores objetivo)*100</t>
  </si>
  <si>
    <t>INFOTEP</t>
  </si>
  <si>
    <t>Gestión del conocimiento</t>
  </si>
  <si>
    <t>T4</t>
  </si>
  <si>
    <t>Cancelada</t>
  </si>
  <si>
    <t>Unidades/servidor</t>
  </si>
  <si>
    <t>Anual</t>
  </si>
  <si>
    <t xml:space="preserve"> % de avance en la evaluación del modelo de cultura organizacional</t>
  </si>
  <si>
    <t>Medir el grado de ejecución de la evaluación programada</t>
  </si>
  <si>
    <t>=(Instrumentos aplicados/Instrumentos programados)*100</t>
  </si>
  <si>
    <t>ICFES</t>
  </si>
  <si>
    <t>Número</t>
  </si>
  <si>
    <t>% de brechas identificadas frente al total esperado</t>
  </si>
  <si>
    <t>Determinar el nivel de análisis realizado sobre las brechas</t>
  </si>
  <si>
    <t>=(Brechas identificadas​/Brechas esperadas)*100</t>
  </si>
  <si>
    <t>ITFIP</t>
  </si>
  <si>
    <t>T1 - Primer Trimestre</t>
  </si>
  <si>
    <t>% de avance en la elaboración del plan de trabajo</t>
  </si>
  <si>
    <t>Medir el progreso en la construcción del plan</t>
  </si>
  <si>
    <t>=(Componentes del plan elaborado/Componentes totales)*100</t>
  </si>
  <si>
    <t>INFOTEP SAN JUAN</t>
  </si>
  <si>
    <t>T2 - Segundo Trimestre</t>
  </si>
  <si>
    <t>% de ejecución del plan de trabajo</t>
  </si>
  <si>
    <t>Medir el cumplimiento de las acciones del plan</t>
  </si>
  <si>
    <t>=(Acciones ejecutadas​/Acciones programadas)*100</t>
  </si>
  <si>
    <t>UAPA</t>
  </si>
  <si>
    <t xml:space="preserve">T3 - Tercer Trimestre </t>
  </si>
  <si>
    <t>% de grupos focales realizados frente a los programados</t>
  </si>
  <si>
    <t>Medir el cumplimiento en la ejecución de los grupos focales</t>
  </si>
  <si>
    <t>=(Grupos focales realizados​/Grupos focales programados)*100</t>
  </si>
  <si>
    <t>INTENALCO</t>
  </si>
  <si>
    <t>T4 - Cuarto Trimestre</t>
  </si>
  <si>
    <t xml:space="preserve"> % de encuestas aplicadas frente a la meta</t>
  </si>
  <si>
    <t>Medir la cobertura de la encuesta de satisfacción</t>
  </si>
  <si>
    <t>=(Encuestas aplicadas​/Encuestas Metas​)*100</t>
  </si>
  <si>
    <t>% de acciones de mejora implementadas frente al plan</t>
  </si>
  <si>
    <t>Medir el avance en la ejecución de mejoras derivadas de la encuesta</t>
  </si>
  <si>
    <t>=(Acciones  Implementadas/Acciones Planificadas)*100</t>
  </si>
  <si>
    <t>% de acciones de mejora monitoreadas frente al total implementado</t>
  </si>
  <si>
    <t>Medir el seguimiento efectivo a las mejoras aplicadas</t>
  </si>
  <si>
    <t>=(Acciones  monitoreadas/Acciones Implementadas)*100</t>
  </si>
  <si>
    <t>% de avance en la aplicación del diagnóstico institucional</t>
  </si>
  <si>
    <t>Medir el cumplimiento en la ejecución del diagnóstico</t>
  </si>
  <si>
    <t>=(Diagnosticos realizados​/Diagnosticos programados)*100</t>
  </si>
  <si>
    <t>Nivel de madurez institucional (puntaje)</t>
  </si>
  <si>
    <t>Medir el nivel de madurez institucional según la herramienta MEN</t>
  </si>
  <si>
    <t>= Puntaje obtenido en la herramienta MEN</t>
  </si>
  <si>
    <t>Plan de trabajo diseñado y aprobado</t>
  </si>
  <si>
    <t>Verificar la entrega del plan de trabajo completo, como insumo para la implementación.</t>
  </si>
  <si>
    <t>=Si el plan está aprobado, entonces 1; en caso contrario 0</t>
  </si>
  <si>
    <t>% de acciones implementadas frente al plan</t>
  </si>
  <si>
    <t>Medir el avance en la ejecución del plan priorizado</t>
  </si>
  <si>
    <t>=(Número de actividades ejecutadas / Número actividades planificadas)*100</t>
  </si>
  <si>
    <t>% de documentos con ficha y taxonomía</t>
  </si>
  <si>
    <t>Valorar organización documental</t>
  </si>
  <si>
    <t>=(@Docs con ficha/@taxonomía /@ Total Docs)*100</t>
  </si>
  <si>
    <t>% de servidores que acceden al repositorio</t>
  </si>
  <si>
    <t>Medir uso de repositorios de conocimiento</t>
  </si>
  <si>
    <t>=(@Servidores con acceso registrado /@ Servidores totales)*100</t>
  </si>
  <si>
    <t>Número de prácticas transferidas</t>
  </si>
  <si>
    <t>Cuantificar la transferencia de saberes</t>
  </si>
  <si>
    <t>=@Conteo de prácticas documentadas y transferidas</t>
  </si>
  <si>
    <t>SEGUIMIENTO AL PLAN SECTORIAL</t>
  </si>
  <si>
    <t>EJE</t>
  </si>
  <si>
    <t>PORCENTAJE AVANCE</t>
  </si>
  <si>
    <t>Entidad</t>
  </si>
  <si>
    <t>Cultura organizacional - Mauricio Silva</t>
  </si>
  <si>
    <t xml:space="preserve">Inicio </t>
  </si>
  <si>
    <t>Modelo de voz de la ciudadanía - Jorge Jaimes</t>
  </si>
  <si>
    <t xml:space="preserve">Fin </t>
  </si>
  <si>
    <t>Modelos operativos flexibles - Maria Olascagua</t>
  </si>
  <si>
    <t>Gestión del conocimiento - Sara Maria y Sandro</t>
  </si>
  <si>
    <t>ACTIVIDADES</t>
  </si>
  <si>
    <t>Descripción</t>
  </si>
  <si>
    <t>Área/Dependencia</t>
  </si>
  <si>
    <t>Responsable</t>
  </si>
  <si>
    <t>Estado</t>
  </si>
  <si>
    <t>Fecha inicio</t>
  </si>
  <si>
    <t>Fecha fin</t>
  </si>
  <si>
    <t>Peso anual</t>
  </si>
  <si>
    <t>T1 %</t>
  </si>
  <si>
    <t>T2 %</t>
  </si>
  <si>
    <t>T3 %</t>
  </si>
  <si>
    <t>T4 %</t>
  </si>
  <si>
    <t>Descripción de Evidencias</t>
  </si>
  <si>
    <t>Verificación</t>
  </si>
  <si>
    <t>Clave</t>
  </si>
  <si>
    <t>Realizar la evaluación integral del modelo de cultura organizacional implementado en la entidad, identificando fortalezas y áreas de mejora mediante instrumentos de medición y análisis participativo.</t>
  </si>
  <si>
    <t xml:space="preserve">Informe de Evaluación del Modelo de cultura organizaciónal </t>
  </si>
  <si>
    <t>MEN|Cultura organizacional 01</t>
  </si>
  <si>
    <t>Analizar los resultados de la evaluación para determinar brechas en prácticas, comportamientos y procesos relacionados con la cultura organizacional, priorizando acciones correctivas.</t>
  </si>
  <si>
    <t>Informe técnico % cierre de brechas, matriz de análisis, validación con líderes.</t>
  </si>
  <si>
    <t>MEN|Cultura organizacional 02</t>
  </si>
  <si>
    <t>Diseñar el plan de trabajo que consolide acciones estratégicas para fortalecer la cultura organizacional, basado en el diagnóstico y brechas identificadas.</t>
  </si>
  <si>
    <t>Plan aprobado, cronograma, recursos asignados.</t>
  </si>
  <si>
    <t>MEN|Cultura organizacional 03</t>
  </si>
  <si>
    <t>Implementar las acciones definidas en el plan de trabajo, asegurando la participación activa del personal y el seguimiento a los resultados esperados.</t>
  </si>
  <si>
    <t>Reportes de avance, indicadores de ejecución.</t>
  </si>
  <si>
    <t>MEN|Cultura organizacional 04</t>
  </si>
  <si>
    <t>Realizar un diagnóstico participativo de los grupos focales para identificar oportunidades de mejora en la experiencia de servicio de la entidad, consolidando hallazgos y recomendaciones.</t>
  </si>
  <si>
    <t>Informe de diagnóstico, actas de sesiones, lista de participantes.</t>
  </si>
  <si>
    <t>MEN|Modelo de voz de la ciudadanía	01</t>
  </si>
  <si>
    <t>Diseñar, aplicar y analizar la encuesta de satisfacción de los servicios ofrecidos por la entidad, garantizando cobertura representativa y trazabilidad de resultados.</t>
  </si>
  <si>
    <t>Base de datos de respuestas, informe de resultados, tablero de indicadores.</t>
  </si>
  <si>
    <t>MEN|Modelo de voz de la ciudadanía	02</t>
  </si>
  <si>
    <t>Ejecutar las acciones de mejora derivadas del análisis de la encuesta de satisfacción, orientadas a optimizar la experiencia ciudadana y la relación con grupos de valor.</t>
  </si>
  <si>
    <t>Plan de mejoras, reportes de ejecución, evidencia de cambios implementados.</t>
  </si>
  <si>
    <t>MEN|Modelo de voz de la ciudadanía	03</t>
  </si>
  <si>
    <t>Monitorear la implementación de las mejoras y lecciones aprendidas, evaluando su impacto en la experiencia ciudadana y ajustando acciones según resultados.</t>
  </si>
  <si>
    <t>Informes de seguimiento, indicadores de impacto, actas de revisión.</t>
  </si>
  <si>
    <t>MEN|Modelo de voz de la ciudadanía	04</t>
  </si>
  <si>
    <t>Realizar un diagnóstico integral del contexto institucional utilizando la herramienta del MEN, con el fin de identificar el nivel de madurez institucional y las áreas prioritarias de mejora.</t>
  </si>
  <si>
    <t>Informe de diagnóstico, resultados de la herramienta MEN, actas de validación.</t>
  </si>
  <si>
    <t>MEN|Modelos operativos flexibles 01</t>
  </si>
  <si>
    <t>Elaborar un plan de trabajo que consolide las acciones estratégicas derivadas del diagnóstico institucional, priorizando actividades para fortalecer la gestión operativa.</t>
  </si>
  <si>
    <t>Documento del plan aprobado, cronograma, asignación de recursos.</t>
  </si>
  <si>
    <t>MEN|Modelos operativos flexibles 02</t>
  </si>
  <si>
    <t>Ejecutar las acciones definidas en el plan de trabajo, asegurando la adaptación de procesos y la mejora continua en la gestión institucional.</t>
  </si>
  <si>
    <t>Reportes de avance, actas de implementación, indicadores de ejecución.</t>
  </si>
  <si>
    <t>MEN|Modelos operativos flexibles 03</t>
  </si>
  <si>
    <t>Elaborar un plan de trabajo que consolide acciones estratégicas para atender las necesidades identificadas en el diagnóstico, asegurando alineación con la política institucional.</t>
  </si>
  <si>
    <t>Un plan de trabajo diseñado</t>
  </si>
  <si>
    <t>MEN|Gestión del conocimiento 01</t>
  </si>
  <si>
    <t>Ejecutar las acciones definidas en el plan de trabajo para fortalecer la gestión del conocimiento, garantizando la participación activa y el uso de herramientas tecnológicas.</t>
  </si>
  <si>
    <t xml:space="preserve">Informe trimestral </t>
  </si>
  <si>
    <t>MEN|Gestión del conocimiento 02</t>
  </si>
  <si>
    <t>Realizar la evaluación del plan de trabajo implementado, midiendo el impacto en la captura, organización y transferencia del conocimiento institucional.</t>
  </si>
  <si>
    <t>Un informe</t>
  </si>
  <si>
    <t>MEN|Gestión del conocimiento 03</t>
  </si>
  <si>
    <t>INDICADORES</t>
  </si>
  <si>
    <t>Actividad</t>
  </si>
  <si>
    <t>Fórmula</t>
  </si>
  <si>
    <t>Frecuencia</t>
  </si>
  <si>
    <t>Línea base (valor)</t>
  </si>
  <si>
    <t>Línea base (año)</t>
  </si>
  <si>
    <t>Meta anual</t>
  </si>
  <si>
    <t>Meta T1</t>
  </si>
  <si>
    <t>Meta T2</t>
  </si>
  <si>
    <t>Meta T3</t>
  </si>
  <si>
    <t>Meta T4</t>
  </si>
  <si>
    <t>Responsable dato</t>
  </si>
  <si>
    <t>Observaciones</t>
  </si>
  <si>
    <t>Unidades</t>
  </si>
  <si>
    <t xml:space="preserve"> plan de trabajo</t>
  </si>
  <si>
    <t>% Avance de la implementación del plan de trabajo</t>
  </si>
  <si>
    <t>Medir el seguimiento efectivo  de las acciones definidas en el plan de trabajo</t>
  </si>
  <si>
    <t>N/A</t>
  </si>
  <si>
    <t>Medir el  impacto en la captura, organización y transferencia del conocimiento institucional.</t>
  </si>
  <si>
    <t>SEGUIMIENTO</t>
  </si>
  <si>
    <t>EJE 1</t>
  </si>
  <si>
    <t>Rubrica evaluaciòn SDO</t>
  </si>
  <si>
    <t>Nombre actividad</t>
  </si>
  <si>
    <t>Trimestre</t>
  </si>
  <si>
    <t>Avance físico %</t>
  </si>
  <si>
    <t>Valor indicador Acumulado</t>
  </si>
  <si>
    <t xml:space="preserve">Meta del trimestre </t>
  </si>
  <si>
    <t>Evidencias (Sí/No)</t>
  </si>
  <si>
    <t>Alineación al objetivo del eje</t>
  </si>
  <si>
    <t>Claridad del alcance y entregables</t>
  </si>
  <si>
    <t>Ficha técnica del indicador completa.</t>
  </si>
  <si>
    <t>Cumplimiento de hitos y cronograma</t>
  </si>
  <si>
    <t>Evidencias pertinentes y suficientes</t>
  </si>
  <si>
    <t>Cumplimiento de meta trimestral del indicador</t>
  </si>
  <si>
    <t>Sostenibilidad y mejora continua</t>
  </si>
  <si>
    <t>Nota rúbrica (0–100)</t>
  </si>
  <si>
    <t xml:space="preserve">Peso anual </t>
  </si>
  <si>
    <t>Nota ponderada</t>
  </si>
  <si>
    <t>TOTAL ACUMULADO</t>
  </si>
  <si>
    <t>TOTAL AVANCE</t>
  </si>
  <si>
    <t>EJE 2</t>
  </si>
  <si>
    <t>Valor indicador</t>
  </si>
  <si>
    <t>Peso anual (auto)</t>
  </si>
  <si>
    <t>EJE 3</t>
  </si>
  <si>
    <t>Meta del trimestre (auto)</t>
  </si>
  <si>
    <t>EJE 4</t>
  </si>
  <si>
    <t>SI</t>
  </si>
  <si>
    <t>Subdirección de Talento Humano</t>
  </si>
  <si>
    <t>Se aplicó el modelo de cultura organizacional DISC a la Entidad, cuyos resultados se mantienen vigentes, toda vez que su implementación se realizó a finales de junio de 2025. El informe derivado de esta medición incluye la identificación de fortalezas y áreas de mejora, constituyéndose en un insumo clave para la toma de decisiones. Adicionalmente, se contó con la autorización para utilizar tanto la metodología como los resultados en la asistencia técnica realizada el 4 de marzo. Ver Informe de Evaluación del Modelo de cultura organizaciónal.</t>
  </si>
  <si>
    <t>ICFES|Cultura organizacional	01</t>
  </si>
  <si>
    <t>Se identificaron las brechas existentes a partir de la herramienta compartida, la cual fue adaptada y articulada con la metodología DISC, permitiendo un análisis más preciso de los comportamientos organizacionales y la cultura institucional. Este ejercicio facilitó la identificación de oportunidades de mejora alineadas con los resultados obtenidos en la medición de cultura organizacional. Ver Informe brechas culturales</t>
  </si>
  <si>
    <t>ICFES|Cultura organizacional	02</t>
  </si>
  <si>
    <t>Se diseñó el plan de trabajo con base en la herramienta compartida, integrando los resultados del modelo de cultura organizacional y el análisis de las brechas identificadas. Este enfoque permitió definir acciones estratégicas orientadas al fortalecimiento de la cultura institucional y al cierre de las brechas priorizadas. Ver Plan de trabajo</t>
  </si>
  <si>
    <t>ICFES|Cultura organizacional	03</t>
  </si>
  <si>
    <t>Esta actividad se realizará en periodos posteriores.</t>
  </si>
  <si>
    <t>ICFES|Cultura organizacional	04</t>
  </si>
  <si>
    <t>Unidad de Atención al Ciudadano</t>
  </si>
  <si>
    <t>El primer bimestre del año esta actividad no se realizó por falta de personal por temas contractuales. Se realizo reunión en la Unidad de Atención a la Ciudadanía para identificar trámite con mayores solicitudes y perfil de usuarios para establecer la población objetivo para el grupo focal. Ver acta Reunión</t>
  </si>
  <si>
    <t>ICFES|Modelo de voz de la ciudadanía 01</t>
  </si>
  <si>
    <t>Esta actividad se realizará en periodos posteriores</t>
  </si>
  <si>
    <t>ICFES|Modelo de voz de la ciudadanía 02</t>
  </si>
  <si>
    <t>ICFES|Modelo de voz de la ciudadanía 03</t>
  </si>
  <si>
    <t>ICFES|Modelo de voz de la ciudadanía 04</t>
  </si>
  <si>
    <t>Oficina Asesora de Planeación</t>
  </si>
  <si>
    <t>Se diligencia la primera versión del formato de contexto con la metodologia recomendada por el MEN.  Ver Herramienta de contexto diligenciada</t>
  </si>
  <si>
    <t>ICFES|Modelos operativos flexibles 01</t>
  </si>
  <si>
    <t>ICFES|Modelos operativos flexibles 02</t>
  </si>
  <si>
    <t>ICFES|Modelos operativos flexibles 03</t>
  </si>
  <si>
    <t>Oficina de Gestiión de Proyectos de Investigación</t>
  </si>
  <si>
    <t>Se plantea el plan de gestión del conocimiento diligenciado con las dependencias correspondientes. Ver Plan GESCO</t>
  </si>
  <si>
    <t>ICFES|Gestión del conocimiento 01</t>
  </si>
  <si>
    <t>Se realizan los reportes a las actividades correspondientes en el Plan. Ver Plan GESCO con avance</t>
  </si>
  <si>
    <t>ICFES|Gestión del conocimiento 02</t>
  </si>
  <si>
    <t>ICFES|Gestión del conocimiento 03</t>
  </si>
  <si>
    <t xml:space="preserve">Excelente entregable, tener en cuenta las fechas de entrega ya que este item se califica y por ello bajo el indicador </t>
  </si>
  <si>
    <t>La herramienta fue aplicada; sin embargo, no se generó el informe del análisis del contexto interno y externo, en el cual se describa la metodología empleada, las fuentes de información utilizadas, el proceso de recopilación de datos y el análisis realizado.</t>
  </si>
  <si>
    <t>Durante el primer trimestre se logró la elaboración y entrega del plan de trabajo correspondiente. Su revisión y fortalecimiento se proyecta realizar en el marco de las Mesas de Gestión del Conocimiento Sectorial, con el fin de asegurar su alineación y pertinencia frente a la política de Gestión del Conocimiento.</t>
  </si>
  <si>
    <t>Durante el tercer trimestre, y conforme a lo establecido en el plan, no se registró ejecución de actividades. Esta situación responde a la programación inicial, en la cual no se contemplaron acciones operativas para este periodo.</t>
  </si>
  <si>
    <t xml:space="preserve">Gestión de Talento Humano </t>
  </si>
  <si>
    <t xml:space="preserve">Rafael Lara Garcia </t>
  </si>
  <si>
    <t xml:space="preserve">Se adjunta en el formulario de la encuesta, hoja de respuesta y consolidado con gráfico como evidencia de la evaluación de evaluación de cultura organizacional. 
</t>
  </si>
  <si>
    <t>ITFIP|Cultura organizacional 01</t>
  </si>
  <si>
    <t xml:space="preserve">Se adjunta matriz de brechas culturales e informe de implementación de herramientas y análisis de brechas culturales. </t>
  </si>
  <si>
    <t>ITFIP|Cultura organizacional 02</t>
  </si>
  <si>
    <t>Se adjunta plan cultural organizacional y avance para el primer trimestre de la vigencia.</t>
  </si>
  <si>
    <t>ITFIP|Cultura organizacional 03</t>
  </si>
  <si>
    <t>ITFIP|Cultura organizacional 04</t>
  </si>
  <si>
    <t>Vicerrectoría Administrativa</t>
  </si>
  <si>
    <t xml:space="preserve">Daniela Saavedra Arias </t>
  </si>
  <si>
    <t xml:space="preserve">Se adjunta diagnostico participativo realizado a través del primer grupo focal, que incluye, informe de diagnóstico, actas de sección y lista de participantes. 
</t>
  </si>
  <si>
    <t>ITFIP|Modelo de voz de la ciudadanía	01</t>
  </si>
  <si>
    <t>ITFIP|Modelo de voz de la ciudadanía	02</t>
  </si>
  <si>
    <t>ITFIP|Modelo de voz de la ciudadanía	03</t>
  </si>
  <si>
    <t>ITFIP|Modelo de voz de la ciudadanía	04</t>
  </si>
  <si>
    <t>Oficina de Planeación</t>
  </si>
  <si>
    <t xml:space="preserve">Erley Ricardo Parra Rojas </t>
  </si>
  <si>
    <t xml:space="preserve">Se adjunta e diagnostico integral del contexto institucional con la DOFA, y teniendo en cuenta las dimensiones del análisis de pestel.
</t>
  </si>
  <si>
    <t>ITFIP|Modelos operativos flexibles 01</t>
  </si>
  <si>
    <t>ITFIP|Modelos operativos flexibles 02</t>
  </si>
  <si>
    <t>ITFIP|Modelos operativos flexibles 03</t>
  </si>
  <si>
    <t xml:space="preserve">Gestión del Talento Humano- Investigación </t>
  </si>
  <si>
    <t xml:space="preserve">Rafael Lara Garcia- Elizabeth Palma </t>
  </si>
  <si>
    <t xml:space="preserve">Se adjunta plan de trabajo de la gestión del conocimiento y la innovación ITFIP 2026, con las acciones estratégicas para atender las necesidades identificadas en el diagnostico. 
</t>
  </si>
  <si>
    <t>ITFIP|Gestión del conocimiento 01</t>
  </si>
  <si>
    <t>ITFIP|Gestión del conocimiento 02</t>
  </si>
  <si>
    <t>ITFIP|Gestión del conocimiento 03</t>
  </si>
  <si>
    <t xml:space="preserve">Se encuentra pendiente el analisis de la información junto ocn las brechas identificadas para la creación del plan de trabajo </t>
  </si>
  <si>
    <t>No se diligenció el instrumento compartido, se realizó un informe completo sobre el grupo focal realizado, incluyendo conclusiones, análisis de resultados y acciones de mejora. Se sugiere diligenciar el instrumento compartido.</t>
  </si>
  <si>
    <t>Solicitar a la entidad la actualización y el envío del documento correspondiente al año de vigencia evaluado, asegurando que se utilice la herramienta definida para el Modelo Operativo Flexible, y que el contenido se encuentre debidamente diligenciado conforme a los lineamientos establecidos.</t>
  </si>
  <si>
    <t>FODESEP|Cultura organizacional	01</t>
  </si>
  <si>
    <t>FODESEP|Cultura organizacional	02</t>
  </si>
  <si>
    <t>FODESEP|Cultura organizacional	03</t>
  </si>
  <si>
    <t>FODESEP|Cultura organizacional	04</t>
  </si>
  <si>
    <t>FODESEP|Modelo de voz de la ciudadanía 01</t>
  </si>
  <si>
    <t>FODESEP|Modelo de voz de la ciudadanía 02</t>
  </si>
  <si>
    <t>FODESEP|Modelo de voz de la ciudadanía 03</t>
  </si>
  <si>
    <t>FODESEP|Modelo de voz de la ciudadanía 04</t>
  </si>
  <si>
    <t>FODESEP|Modelos operativos flexibles 01</t>
  </si>
  <si>
    <t>FODESEP|Modelos operativos flexibles 02</t>
  </si>
  <si>
    <t>FODESEP|Modelos operativos flexibles 03</t>
  </si>
  <si>
    <t>FODESEP|Gestión del conocimiento 01</t>
  </si>
  <si>
    <t>FODESEP|Gestión del conocimiento 02</t>
  </si>
  <si>
    <t>FODESEP|Gestión del conocimiento 03</t>
  </si>
  <si>
    <t>INFOTEP SAI</t>
  </si>
  <si>
    <t>INFOTEP SAI|Cultura organizacional 01</t>
  </si>
  <si>
    <t>INFOTEP SAI|Cultura organizacional 02</t>
  </si>
  <si>
    <t>INFOTEP SAI|Cultura organizacional 03</t>
  </si>
  <si>
    <t>INFOTEP SAI|Cultura organizacional 04</t>
  </si>
  <si>
    <t>INFOTEP SAI|Modelo de voz de la ciudadanía	01</t>
  </si>
  <si>
    <t>INFOTEP SAI|Modelo de voz de la ciudadanía	02</t>
  </si>
  <si>
    <t>INFOTEP SAI|Modelo de voz de la ciudadanía	03</t>
  </si>
  <si>
    <t>INFOTEP SAI|Modelo de voz de la ciudadanía	04</t>
  </si>
  <si>
    <t>INFOTEP SAI|Modelos operativos flexibles 01</t>
  </si>
  <si>
    <t>INFOTEP SAI|Modelos operativos flexibles 02</t>
  </si>
  <si>
    <t>INFOTEP SAI|Modelos operativos flexibles 03</t>
  </si>
  <si>
    <t>INFOTEP SAI|Gestión del conocimiento 01</t>
  </si>
  <si>
    <t>INFOTEP SAI|Gestión del conocimiento 02</t>
  </si>
  <si>
    <t>INFOTEP SAI|Gestión del conocimiento 03</t>
  </si>
  <si>
    <t>Una vez revisada la información, es importante que, tras la aplicación de la herramienta, se determinen las brechas de acuerdo con la cultura actual frente a la cultura propuesta, ya que actualmente no se evidencian en su totalidad todas las dimensiones con sus respectivas brechas diligenciadas e identificadas. Esto nos ayudará en la formulación del plan de trabajo, así como en la definición de las actividades que se requieren para su mejoramiento durante la vigencia.
Dentro del plan de trabajo, es necesario robustecer las acciones propuestas, de manera que estas permitan cerrar cada una de las brechas identificadas. Para ello, es importante detallar qué se va a hacer, cómo se va a hacer, para qué se va a realizar y en qué tiempo se ejecutará.
Por otro lado, dentro del documento enviado, hace falta incorporar un análisis detallado de las encuestas realizadas, que brinde claridad sobre la percepción de los colaboradores, la cultura deseada y la manera en que la estrategia y las actividades propuestas contribuirán al logro de esa cultura esperada.
Por favor, revisar nuevamente y complementar la información.</t>
  </si>
  <si>
    <t>La herramienta fue aplicada; sin embargo, no se elaboró el informe del análisis del contexto interno y externo, en el cual se describa la metodología empleada, las fuentes de información utilizadas, el proceso de recopilación de datos y el análisis realizado. Asimismo, no se presentó la justificación de las respuestas consignadas en la pestaña de contexto externo.</t>
  </si>
  <si>
    <t>INFOTEP SAN JUAN|Cultura organizacional 01</t>
  </si>
  <si>
    <t>INFOTEP SAN JUAN|Cultura organizacional 02</t>
  </si>
  <si>
    <t>INFOTEP SAN JUAN|Cultura organizacional 03</t>
  </si>
  <si>
    <t>INFOTEP SAN JUAN|Cultura organizacional 04</t>
  </si>
  <si>
    <t>INFOTEP SAN JUAN|Modelo de voz de la ciudadanía 01</t>
  </si>
  <si>
    <t>INFOTEP SAN JUAN|Modelo de voz de la ciudadanía 02</t>
  </si>
  <si>
    <t>INFOTEP SAN JUAN|Modelo de voz de la ciudadanía 03</t>
  </si>
  <si>
    <t>INFOTEP SAN JUAN|Modelo de voz de la ciudadanía 04</t>
  </si>
  <si>
    <t>INFOTEP SAN JUAN|Modelos operativos flexibles	 01</t>
  </si>
  <si>
    <t>INFOTEP SAN JUAN|Modelos operativos flexibles	 02</t>
  </si>
  <si>
    <t>INFOTEP SAN JUAN|Modelos operativos flexibles	 03</t>
  </si>
  <si>
    <t>INFOTEP SAN JUAN|Gestión del conocimiento 01</t>
  </si>
  <si>
    <t>INFOTEP SAN JUAN|Gestión del conocimiento 02</t>
  </si>
  <si>
    <t>INFOTEP SAN JUAN|Gestión del conocimiento 03</t>
  </si>
  <si>
    <t>Cordial saludo.
Una vez recibida y revisada la información, me permito compartir mis comentarios frente a la documentación remitida.
En primer lugar, no se evidencian los diagnósticos relacionados con la ejecución de las herramientas brindadas por el Ministerio, particularmente en lo referente a la encuesta de cultura organizacional, la identificación de brechas y, a partir de ello, la formulación del respectivo plan de trabajo.
Es importante aplicar esta herramienta, ya que permite identificar el tipo de cultura organizacional existente actualmente en la entidad, así como la cultura deseada. Con esta información es posible reconocer las brechas, su impacto y el nivel de prioridad de intervención.
Si bien el documento suministrado constituye un avance en materia de clima organizacional, es necesario complementar el ejercicio con la identificación de la cultura organizacional, dado que este componente resulta fundamental para orientar adecuadamente el análisis y la toma de decisiones.
Por otro lado, el plan de trabajo se encuentra bien encaminado; no obstante, es indispensable contar previamente con la identificación de las brechas de cultura, con el fin de fortalecerlo y asegurar que las acciones propuestas respondan de manera más precisa a las necesidades identificadas.
Quedo atento(a) a cualquier inquietud o a la información complementaria que se requiera.</t>
  </si>
  <si>
    <t>NO</t>
  </si>
  <si>
    <t xml:space="preserve">No se recibió información por parte de la entidad </t>
  </si>
  <si>
    <t>No se presentó documento asociado al Modelo Operativo Flexible, ni el análisis correspondiente, ni el diligenciamiento de la herramienta.</t>
  </si>
  <si>
    <t>ETITC|Cultura organizacional 01</t>
  </si>
  <si>
    <t>ETITC|Cultura organizacional 02</t>
  </si>
  <si>
    <t>ETITC|Cultura organizacional 03</t>
  </si>
  <si>
    <t>ETITC|Cultura organizacional 04</t>
  </si>
  <si>
    <t>ETITC|Modelo de voz de la ciudadanía 01</t>
  </si>
  <si>
    <t>ETITC|Modelo de voz de la ciudadanía 02</t>
  </si>
  <si>
    <t>ETITC|Modelo de voz de la ciudadanía 03</t>
  </si>
  <si>
    <t>ETITC|Modelo de voz de la ciudadanía 04</t>
  </si>
  <si>
    <t>ETITC|Modelos operativos flexibles 01</t>
  </si>
  <si>
    <t>ETITC|Modelos operativos flexibles 02</t>
  </si>
  <si>
    <t>ETITC|Modelos operativos flexibles 03</t>
  </si>
  <si>
    <t>ETITC|Gestión del conocimiento 01</t>
  </si>
  <si>
    <t>ETITC|Gestión del conocimiento 02</t>
  </si>
  <si>
    <t>ETITC|Gestión del conocimiento 03</t>
  </si>
  <si>
    <t xml:space="preserve">Tener en cuenta las observaciones presentadas en el correo electronico en cuanto el analisi </t>
  </si>
  <si>
    <t>INTENALCO|Cultura organizacional 01</t>
  </si>
  <si>
    <t>INTENALCO|Cultura organizacional 02</t>
  </si>
  <si>
    <t>INTENALCO|Cultura organizacional 03</t>
  </si>
  <si>
    <t>INTENALCO|Cultura organizacional 04</t>
  </si>
  <si>
    <t>INTENALCO|Modelo de voz de la ciudadanía 01</t>
  </si>
  <si>
    <t>INTENALCO|Modelo de voz de la ciudadanía 02</t>
  </si>
  <si>
    <t>INTENALCO|Modelo de voz de la ciudadanía 03</t>
  </si>
  <si>
    <t>INTENALCO|Modelo de voz de la ciudadanía 04</t>
  </si>
  <si>
    <t>INTENALCO|Modelos operativos flexibles 01</t>
  </si>
  <si>
    <t>INTENALCO|Modelos operativos flexibles 02</t>
  </si>
  <si>
    <t>INTENALCO|Modelos operativos flexibles 03</t>
  </si>
  <si>
    <t>INTENALCO|Gestión del conocimiento 01</t>
  </si>
  <si>
    <t>INTENALCO|Gestión del conocimiento 02</t>
  </si>
  <si>
    <t>INTENALCO|Gestión del conocimiento 03</t>
  </si>
  <si>
    <t>No se recibió información por parte de la entidad</t>
  </si>
  <si>
    <t>Subdirección de Gestión Corporativa</t>
  </si>
  <si>
    <t>Martha Ximena Martínez Vidarte</t>
  </si>
  <si>
    <t>Durante el mes de marzo se realizó la evaluación integral del modelo de cultura organizacional teniendo en cuenta la herramienta socializada por el MEN,  identificando fortalezas y áreas de mejora mediante instrumentos de medición y análisis participativo.
Se adjunta informe de resultados.</t>
  </si>
  <si>
    <t>UAPA|Cultura organizacional	01</t>
  </si>
  <si>
    <t>Se analizaron los resultados de la evaluación determinando las siguientes brechas: Liderazgo: De "jefe controlador" a "Líder mentor".
Confianza: De "Silencio por miedo" a "Seguridad psicológica".
Coherencia: De "Valores en papel" a "Valores en la conducta".
Colaboración: De "Trabajo en silos" a "Sinergia UApA".
Se adjunta informe de resultados y herramienta cultura organizaciona</t>
  </si>
  <si>
    <t>UAPA|Cultura organizacional	02</t>
  </si>
  <si>
    <t>Se estructuró el plan de trabajo en el documento: Herramienta Asistencia Técnica Cultura Organizacional, el cual fue aprobado en la socialización realizada el 31 de marzo al equipo directivo.
Se adjunta la herramienta y el listado de asistencia.</t>
  </si>
  <si>
    <t>UAPA|Cultura organizacional	03</t>
  </si>
  <si>
    <t>UAPA|Cultura organizacional	04</t>
  </si>
  <si>
    <t>Dirección General - Planeación</t>
  </si>
  <si>
    <t>Karina Paola Tapia Pérez</t>
  </si>
  <si>
    <t>El 26 de marzo se llevó a cabo una actividad de grupo focal liderada por la Dirección General – Planeación, con la participación de 10 enlaces líderes/coordinadores de los equipos PAE de las Entidades Territoriales Certificadas (ETC), quienes representan uno de los principales grupos de valor de la UApA.
El ejercicio se desarrolló en modalidad virtual y permitió identificar un diagnóstico de oportunidades clave y aspectos de mejora en el servicio de asistencia técnica integral para la gestión del PAE. Este insumo se constituye en una hoja de ruta para la definición de acciones orientadas a fortalecer el relacionamiento con los líderes/coordinadores de los equipos PAE de las ETC, con el propósito de mejorar los niveles de satisfacción y la percepción frente a este servicio misional de la entidad.
Lo anterior contribuye, de manera especial, a la garantía de los derechos de los niños, niñas, adolescentes y jóvenes, a través del adecuado desarrollo del Programa de Alimentación Escolar (PAE).
Se adjunta informe, presentación y listado de asistencia</t>
  </si>
  <si>
    <t>UAPA|Modelo de voz de la ciudadanía 01</t>
  </si>
  <si>
    <t>UAPA|Modelo de voz de la ciudadanía 02</t>
  </si>
  <si>
    <t>UAPA|Modelo de voz de la ciudadanía 03</t>
  </si>
  <si>
    <t>UAPA|Modelo de voz de la ciudadanía 04</t>
  </si>
  <si>
    <t>Fabián Enrique González Hernández</t>
  </si>
  <si>
    <t>En el marco del ejercicio de evaluación institucional y en cumplimiento de las orientaciones emitidas por el MEN, se aplicó el instrumento para el análisis del contexto interno y externo, con el fin de contar con el diagnóstico correspondiente a la vigencia actual de la Unidad.
Este proceso permitió recopilar, analizar y valorar de manera sistemática la información relevante, garantizando la coherencia con los criterios técnicos y metodológicos definidos, y aportando insumos objetivos para la toma de decisiones y el fortalecimiento de la gestión institucional.
Se adjunta informe ejecutivo respecto a las acciones adelantadas en la vigencia 2025 y herramienta MEN diligenciada</t>
  </si>
  <si>
    <t>UAPA|Modelos operativos flexibles 01</t>
  </si>
  <si>
    <t>UAPA|Modelos operativos flexibles 02</t>
  </si>
  <si>
    <t>UAPA|Modelos operativos flexibles 03</t>
  </si>
  <si>
    <t>Katherine Liliana Hernández Molano</t>
  </si>
  <si>
    <t xml:space="preserve">Se elaboró el plan de trabajo para la vigencia 2026, conforme a las necesidades institucionales y las recomendaciones realizadas en la Mesa Técnica Sectorial llevada a cabo el 17 de diciembre de 2025.
Se adjunta plan de trabajo y correo electrónico del 21/01/2026 para conocimiento del MEN </t>
  </si>
  <si>
    <t>UAPA|Gestión del conocimiento 01</t>
  </si>
  <si>
    <t>Para el primer trimestre de la vigencia 2026 se programaron (3) actividades, las cuales se ejecutaron en su totalidad, así:
 1. Matriz de autodiagnóstico diligenciada,
2. Diagnóstico de gestión del conocimiento - Identificación y clasificación de documentos clave, 
 3. Generación de espacios de ideación e innovación..
Se adjunta plan de trabajo, informe correspondiente al primer trimestre 2026 y evidencias</t>
  </si>
  <si>
    <t>UAPA|Gestión del conocimiento 02</t>
  </si>
  <si>
    <t>UAPA|Gestión del conocimiento 03</t>
  </si>
  <si>
    <t>Excelente entregable, especialmente en lo relacionado con el diagnóstico realizado, el análisis de la información, las brechas identificadas y la definición de actividades para cada una de las dimensiones.</t>
  </si>
  <si>
    <t>SI bien no se diligenció el instrumento diagnóstico, la entidad realizó un informe con las evidencias sobre el grupo focal realizado. Sin embargo, dentro del informe no se relacionaron fechas de cumplimiento de las acciones de mejora identificadas</t>
  </si>
  <si>
    <t>Aunque se utilizó la herramienta, el análisis presenta oportunidades de mejora.</t>
  </si>
  <si>
    <t xml:space="preserve"> UAPA</t>
  </si>
  <si>
    <t>TRIMESTRE 1</t>
  </si>
  <si>
    <t>TRIMESTRE 2</t>
  </si>
  <si>
    <t>TRIMESTRE 3</t>
  </si>
  <si>
    <t>TRIMESTRE 4</t>
  </si>
  <si>
    <t>Recepción de información</t>
  </si>
  <si>
    <t>Análisis técnico de información</t>
  </si>
  <si>
    <t>Ajustes y validación de revisión</t>
  </si>
  <si>
    <t>Publicación informe sectorial</t>
  </si>
  <si>
    <t>Comité Sectorial T1</t>
  </si>
  <si>
    <t xml:space="preserve">7 y  8 de abril </t>
  </si>
  <si>
    <t> </t>
  </si>
  <si>
    <t>7 y 8 de julio</t>
  </si>
  <si>
    <t>7 y 8 de octubre</t>
  </si>
  <si>
    <t>7 y 8 de enero de 2027</t>
  </si>
  <si>
    <t>Realizar un diagnóstico participativo a través de grupos focales para identificar oportunidades de mejora en la experiencia de servicio de la entidad, consolidando hallazgos y recomendaciones.</t>
  </si>
  <si>
    <t>AVANCE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</si>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</sst>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ptos Narrow"/>
      <family val="2"/>
      <scheme val="minor"/>
    </font>
    <font>
      <sz val="11"/>
      <color theme="1"/>
      <name val="Aptos Narrow"/>
      <family val="2"/>
      <scheme val="minor"/>
    </font>
    <font>
      <b/>
      <sz val="11"/>
      <name val="Calibri"/>
      <family val="2"/>
    </font>
    <font>
      <b/>
      <sz val="11"/>
      <color rgb="FFFFFFFF"/>
      <name val="Calibri"/>
      <family val="2"/>
    </font>
    <font>
      <u/>
      <sz val="11"/>
      <color theme="10"/>
      <name val="Aptos Narrow"/>
      <family val="2"/>
      <scheme val="minor"/>
    </font>
    <font>
      <b/>
      <i/>
      <sz val="11"/>
      <color theme="1"/>
      <name val="Aptos Narrow"/>
      <family val="2"/>
      <scheme val="minor"/>
    </font>
    <font>
      <b/>
      <sz val="18"/>
      <color rgb="FFFFFFFF"/>
      <name val="Calibri"/>
      <family val="2"/>
    </font>
    <font>
      <b/>
      <sz val="20"/>
      <color rgb="FFFFFFFF"/>
      <name val="Calibri"/>
      <family val="2"/>
    </font>
    <font>
      <b/>
      <sz val="26"/>
      <color rgb="FFFFFFFF"/>
      <name val="Calibri"/>
      <family val="2"/>
    </font>
    <font>
      <b/>
      <sz val="26"/>
      <color theme="0"/>
      <name val="Calibri"/>
      <family val="2"/>
    </font>
    <font>
      <b/>
      <sz val="16"/>
      <color theme="1"/>
      <name val="Aptos Narrow"/>
      <family val="2"/>
      <scheme val="minor"/>
    </font>
    <font>
      <sz val="12"/>
      <color theme="1"/>
      <name val="Aptos Narrow"/>
      <family val="2"/>
      <scheme val="minor"/>
    </font>
    <font>
      <b/>
      <sz val="16"/>
      <name val="Calibri"/>
      <family val="2"/>
    </font>
    <font>
      <b/>
      <sz val="24"/>
      <color rgb="FFFFFFFF"/>
      <name val="Calibri"/>
      <family val="2"/>
    </font>
    <font>
      <sz val="14"/>
      <color theme="1"/>
      <name val="Aptos Narrow"/>
      <family val="2"/>
      <scheme val="minor"/>
    </font>
    <font>
      <sz val="11"/>
      <color rgb="FF000000"/>
      <name val="Aptos Narrow"/>
      <family val="2"/>
      <charset val="1"/>
    </font>
    <font>
      <sz val="11"/>
      <color rgb="FF000000"/>
      <name val="Aptos Narrow"/>
      <family val="2"/>
    </font>
    <font>
      <sz val="9"/>
      <color rgb="FF000000"/>
      <name val="Lucida Grande"/>
      <charset val="1"/>
    </font>
    <font>
      <sz val="11"/>
      <color theme="0"/>
      <name val="Aptos Narrow"/>
      <family val="2"/>
      <scheme val="minor"/>
    </font>
    <font>
      <b/>
      <sz val="14"/>
      <color rgb="FFFFFFFF"/>
      <name val="Calibri"/>
      <family val="2"/>
    </font>
    <font>
      <b/>
      <sz val="11"/>
      <color rgb="FF000000"/>
      <name val="Aptos Narrow"/>
      <family val="2"/>
    </font>
    <font>
      <b/>
      <sz val="16"/>
      <color rgb="FF000000"/>
      <name val="Aptos Narrow"/>
      <family val="2"/>
    </font>
    <font>
      <b/>
      <sz val="11"/>
      <color rgb="FFFFFFFF"/>
      <name val="Aptos Narrow"/>
      <family val="2"/>
    </font>
    <font>
      <b/>
      <sz val="16"/>
      <color rgb="FFFFFFFF"/>
      <name val="Aptos Narrow"/>
      <family val="2"/>
    </font>
    <font>
      <b/>
      <sz val="11"/>
      <name val="Aptos Narrow"/>
      <family val="2"/>
    </font>
    <font>
      <b/>
      <sz val="16"/>
      <name val="Aptos Narrow"/>
      <family val="2"/>
    </font>
    <font>
      <b/>
      <sz val="14"/>
      <color rgb="FF000000"/>
      <name val="Aptos Narrow"/>
      <family val="2"/>
    </font>
    <font>
      <b/>
      <sz val="11"/>
      <color theme="1"/>
      <name val="Aptos Narrow"/>
      <family val="2"/>
      <scheme val="minor"/>
    </font>
  </fonts>
  <fills count="99">
    <fill>
      <patternFill patternType="none"/>
    </fill>
    <fill>
      <patternFill patternType="gray125"/>
    </fill>
    <fill>
      <patternFill patternType="solid">
        <fgColor rgb="FF004C97"/>
        <bgColor rgb="FF004C97"/>
      </patternFill>
    </fill>
    <fill>
      <patternFill patternType="solid">
        <fgColor theme="4" tint="0.79998168889431442"/>
        <bgColor theme="4" tint="0.79998168889431442"/>
      </patternFill>
    </fill>
    <fill>
      <patternFill patternType="solid">
        <fgColor theme="4"/>
        <bgColor theme="4"/>
      </patternFill>
    </fill>
    <fill>
      <patternFill patternType="solid">
        <fgColor theme="8" tint="-0.249977111117893"/>
        <bgColor rgb="FF004C97"/>
      </patternFill>
    </fill>
    <fill>
      <patternFill patternType="solid">
        <fgColor theme="6"/>
        <bgColor theme="6"/>
      </patternFill>
    </fill>
    <fill>
      <patternFill patternType="solid">
        <fgColor theme="8" tint="0.59999389629810485"/>
        <bgColor theme="8" tint="0.59999389629810485"/>
      </patternFill>
    </fill>
    <fill>
      <patternFill patternType="solid">
        <fgColor theme="8" tint="0.79998168889431442"/>
        <bgColor theme="8" tint="0.79998168889431442"/>
      </patternFill>
    </fill>
    <fill>
      <patternFill patternType="solid">
        <fgColor theme="8"/>
        <bgColor theme="8"/>
      </patternFill>
    </fill>
    <fill>
      <patternFill patternType="solid">
        <fgColor theme="7" tint="0.39997558519241921"/>
        <bgColor indexed="64"/>
      </patternFill>
    </fill>
    <fill>
      <patternFill patternType="solid">
        <fgColor theme="8" tint="0.79998168889431442"/>
        <bgColor theme="8" tint="0.59999389629810485"/>
      </patternFill>
    </fill>
    <fill>
      <patternFill patternType="solid">
        <fgColor theme="3" tint="0.249977111117893"/>
        <bgColor theme="8"/>
      </patternFill>
    </fill>
    <fill>
      <patternFill patternType="solid">
        <fgColor theme="3" tint="0.249977111117893"/>
        <bgColor rgb="FF004C97"/>
      </patternFill>
    </fill>
    <fill>
      <patternFill patternType="solid">
        <fgColor theme="4" tint="0.59999389629810485"/>
        <bgColor theme="8" tint="0.59999389629810485"/>
      </patternFill>
    </fill>
    <fill>
      <patternFill patternType="solid">
        <fgColor theme="4" tint="0.59999389629810485"/>
        <bgColor theme="8" tint="0.79998168889431442"/>
      </patternFill>
    </fill>
    <fill>
      <patternFill patternType="solid">
        <fgColor theme="3" tint="0.89999084444715716"/>
        <bgColor theme="8" tint="0.59999389629810485"/>
      </patternFill>
    </fill>
    <fill>
      <patternFill patternType="solid">
        <fgColor theme="3" tint="0.89999084444715716"/>
        <bgColor theme="8" tint="0.79998168889431442"/>
      </patternFill>
    </fill>
    <fill>
      <patternFill patternType="solid">
        <fgColor rgb="FFFFFF00"/>
        <bgColor indexed="64"/>
      </patternFill>
    </fill>
    <fill>
      <patternFill patternType="solid">
        <fgColor rgb="FFFFFF00"/>
        <bgColor rgb="FF004C97"/>
      </patternFill>
    </fill>
    <fill>
      <patternFill patternType="solid">
        <fgColor rgb="FFFFFF00"/>
        <bgColor theme="8" tint="0.59999389629810485"/>
      </patternFill>
    </fill>
    <fill>
      <patternFill patternType="solid">
        <fgColor rgb="FFFFFF00"/>
        <bgColor theme="8" tint="0.79998168889431442"/>
      </patternFill>
    </fill>
    <fill>
      <patternFill patternType="solid">
        <fgColor rgb="FFFF0066"/>
        <bgColor theme="8"/>
      </patternFill>
    </fill>
    <fill>
      <patternFill patternType="solid">
        <fgColor rgb="FFFF0066"/>
        <bgColor rgb="FF004C97"/>
      </patternFill>
    </fill>
    <fill>
      <patternFill patternType="solid">
        <fgColor rgb="FFFF6699"/>
        <bgColor theme="8" tint="0.59999389629810485"/>
      </patternFill>
    </fill>
    <fill>
      <patternFill patternType="solid">
        <fgColor rgb="FFFF6699"/>
        <bgColor theme="8" tint="0.79998168889431442"/>
      </patternFill>
    </fill>
    <fill>
      <patternFill patternType="solid">
        <fgColor rgb="FFFF99FF"/>
        <bgColor theme="8" tint="0.59999389629810485"/>
      </patternFill>
    </fill>
    <fill>
      <patternFill patternType="solid">
        <fgColor rgb="FF00B0F0"/>
        <bgColor theme="8"/>
      </patternFill>
    </fill>
    <fill>
      <patternFill patternType="solid">
        <fgColor rgb="FF00B0F0"/>
        <bgColor rgb="FF004C97"/>
      </patternFill>
    </fill>
    <fill>
      <patternFill patternType="solid">
        <fgColor rgb="FF00FFFF"/>
        <bgColor theme="8" tint="0.59999389629810485"/>
      </patternFill>
    </fill>
    <fill>
      <patternFill patternType="solid">
        <fgColor rgb="FF00FFFF"/>
        <bgColor theme="8" tint="0.79998168889431442"/>
      </patternFill>
    </fill>
    <fill>
      <patternFill patternType="solid">
        <fgColor rgb="FF99FFCC"/>
        <bgColor theme="8" tint="0.59999389629810485"/>
      </patternFill>
    </fill>
    <fill>
      <patternFill patternType="solid">
        <fgColor rgb="FF99FFCC"/>
        <bgColor theme="8" tint="0.79998168889431442"/>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79998168889431442"/>
        <bgColor theme="4" tint="0.59999389629810485"/>
      </patternFill>
    </fill>
    <fill>
      <patternFill patternType="solid">
        <fgColor theme="8" tint="0.59999389629810485"/>
        <bgColor indexed="64"/>
      </patternFill>
    </fill>
    <fill>
      <patternFill patternType="solid">
        <fgColor rgb="FF00FFFF"/>
        <bgColor indexed="64"/>
      </patternFill>
    </fill>
    <fill>
      <patternFill patternType="solid">
        <fgColor rgb="FFFF6699"/>
        <bgColor indexed="64"/>
      </patternFill>
    </fill>
    <fill>
      <patternFill patternType="solid">
        <fgColor theme="4" tint="0.39997558519241921"/>
        <bgColor indexed="64"/>
      </patternFill>
    </fill>
    <fill>
      <patternFill patternType="solid">
        <fgColor rgb="FFFFCCCC"/>
        <bgColor theme="4" tint="0.59999389629810485"/>
      </patternFill>
    </fill>
    <fill>
      <patternFill patternType="solid">
        <fgColor rgb="FFFFCCCC"/>
        <bgColor theme="4" tint="0.79998168889431442"/>
      </patternFill>
    </fill>
    <fill>
      <patternFill patternType="solid">
        <fgColor theme="8" tint="0.59999389629810485"/>
        <bgColor theme="4" tint="0.59999389629810485"/>
      </patternFill>
    </fill>
    <fill>
      <patternFill patternType="solid">
        <fgColor theme="8" tint="0.59999389629810485"/>
        <bgColor theme="4" tint="0.79998168889431442"/>
      </patternFill>
    </fill>
    <fill>
      <patternFill patternType="solid">
        <fgColor rgb="FF00FFFF"/>
        <bgColor theme="4" tint="0.79998168889431442"/>
      </patternFill>
    </fill>
    <fill>
      <patternFill patternType="solid">
        <fgColor rgb="FF00FFFF"/>
        <bgColor theme="4" tint="0.59999389629810485"/>
      </patternFill>
    </fill>
    <fill>
      <patternFill patternType="solid">
        <fgColor theme="0"/>
        <bgColor indexed="64"/>
      </patternFill>
    </fill>
    <fill>
      <patternFill patternType="solid">
        <fgColor rgb="FFFFFF00"/>
        <bgColor theme="4" tint="0.59999389629810485"/>
      </patternFill>
    </fill>
    <fill>
      <patternFill patternType="solid">
        <fgColor rgb="FFFF0066"/>
        <bgColor indexed="64"/>
      </patternFill>
    </fill>
    <fill>
      <patternFill patternType="solid">
        <fgColor theme="8" tint="0.39997558519241921"/>
        <bgColor indexed="64"/>
      </patternFill>
    </fill>
    <fill>
      <patternFill patternType="solid">
        <fgColor theme="5"/>
        <bgColor indexed="64"/>
      </patternFill>
    </fill>
    <fill>
      <patternFill patternType="solid">
        <fgColor rgb="FFFFC000"/>
        <bgColor indexed="64"/>
      </patternFill>
    </fill>
    <fill>
      <patternFill patternType="solid">
        <fgColor rgb="FF00FF00"/>
        <bgColor indexed="64"/>
      </patternFill>
    </fill>
    <fill>
      <patternFill patternType="solid">
        <fgColor theme="9"/>
        <bgColor indexed="64"/>
      </patternFill>
    </fill>
    <fill>
      <patternFill patternType="solid">
        <fgColor rgb="FF0070C0"/>
        <bgColor indexed="64"/>
      </patternFill>
    </fill>
    <fill>
      <patternFill patternType="solid">
        <fgColor rgb="FF156082"/>
        <bgColor rgb="FF156082"/>
      </patternFill>
    </fill>
    <fill>
      <patternFill patternType="solid">
        <fgColor rgb="FF196B24"/>
        <bgColor rgb="FF196B24"/>
      </patternFill>
    </fill>
    <fill>
      <patternFill patternType="solid">
        <fgColor rgb="FF51154A"/>
        <bgColor rgb="FF004C97"/>
      </patternFill>
    </fill>
    <fill>
      <patternFill patternType="solid">
        <fgColor rgb="FF00FF00"/>
        <bgColor rgb="FF004C97"/>
      </patternFill>
    </fill>
    <fill>
      <patternFill patternType="solid">
        <fgColor rgb="FFFF66FF"/>
        <bgColor rgb="FF004C97"/>
      </patternFill>
    </fill>
    <fill>
      <patternFill patternType="solid">
        <fgColor rgb="FF0000FF"/>
        <bgColor rgb="FF004C97"/>
      </patternFill>
    </fill>
    <fill>
      <patternFill patternType="solid">
        <fgColor rgb="FFE49EDD"/>
        <bgColor rgb="FF83CCEB"/>
      </patternFill>
    </fill>
    <fill>
      <patternFill patternType="solid">
        <fgColor rgb="FFE49EDD"/>
        <bgColor rgb="FF000000"/>
      </patternFill>
    </fill>
    <fill>
      <patternFill patternType="solid">
        <fgColor rgb="FFFFFF00"/>
        <bgColor rgb="FF83CCEB"/>
      </patternFill>
    </fill>
    <fill>
      <patternFill patternType="solid">
        <fgColor rgb="FF00FF00"/>
        <bgColor rgb="FF83CCEB"/>
      </patternFill>
    </fill>
    <fill>
      <patternFill patternType="solid">
        <fgColor rgb="FFFF66FF"/>
        <bgColor rgb="FF83CCEB"/>
      </patternFill>
    </fill>
    <fill>
      <patternFill patternType="solid">
        <fgColor rgb="FF0000FF"/>
        <bgColor rgb="FF83CCEB"/>
      </patternFill>
    </fill>
    <fill>
      <patternFill patternType="solid">
        <fgColor rgb="FF00B050"/>
        <bgColor rgb="FF83CCEB"/>
      </patternFill>
    </fill>
    <fill>
      <patternFill patternType="solid">
        <fgColor rgb="FFE49EDD"/>
        <bgColor rgb="FFC0E6F5"/>
      </patternFill>
    </fill>
    <fill>
      <patternFill patternType="solid">
        <fgColor rgb="FFFFFF00"/>
        <bgColor rgb="FFC0E6F5"/>
      </patternFill>
    </fill>
    <fill>
      <patternFill patternType="solid">
        <fgColor rgb="FFFF66FF"/>
        <bgColor rgb="FFC0E6F5"/>
      </patternFill>
    </fill>
    <fill>
      <patternFill patternType="solid">
        <fgColor rgb="FF0000FF"/>
        <bgColor rgb="FFC0E6F5"/>
      </patternFill>
    </fill>
    <fill>
      <patternFill patternType="solid">
        <fgColor rgb="FF00B050"/>
        <bgColor rgb="FFC0E6F5"/>
      </patternFill>
    </fill>
    <fill>
      <patternFill patternType="solid">
        <fgColor rgb="FF00FF00"/>
        <bgColor rgb="FFC0E6F5"/>
      </patternFill>
    </fill>
    <fill>
      <patternFill patternType="solid">
        <fgColor rgb="FFCAEDFB"/>
        <bgColor rgb="FF83CCEB"/>
      </patternFill>
    </fill>
    <fill>
      <patternFill patternType="solid">
        <fgColor rgb="FFCAEDFB"/>
        <bgColor rgb="FF000000"/>
      </patternFill>
    </fill>
    <fill>
      <patternFill patternType="solid">
        <fgColor rgb="FFCAEDFB"/>
        <bgColor rgb="FFC0E6F5"/>
      </patternFill>
    </fill>
    <fill>
      <patternFill patternType="solid">
        <fgColor rgb="FFF7C7AC"/>
        <bgColor rgb="FF000000"/>
      </patternFill>
    </fill>
    <fill>
      <patternFill patternType="solid">
        <fgColor rgb="FFFFFF00"/>
        <bgColor rgb="FF000000"/>
      </patternFill>
    </fill>
    <fill>
      <patternFill patternType="solid">
        <fgColor rgb="FF00FF00"/>
        <bgColor rgb="FF000000"/>
      </patternFill>
    </fill>
    <fill>
      <patternFill patternType="solid">
        <fgColor rgb="FFFF66FF"/>
        <bgColor rgb="FF000000"/>
      </patternFill>
    </fill>
    <fill>
      <patternFill patternType="solid">
        <fgColor rgb="FF0000FF"/>
        <bgColor rgb="FF000000"/>
      </patternFill>
    </fill>
    <fill>
      <patternFill patternType="solid">
        <fgColor rgb="FF00B050"/>
        <bgColor rgb="FF000000"/>
      </patternFill>
    </fill>
    <fill>
      <patternFill patternType="solid">
        <fgColor rgb="FF94DCF8"/>
        <bgColor rgb="FFC0E6F5"/>
      </patternFill>
    </fill>
    <fill>
      <patternFill patternType="solid">
        <fgColor rgb="FF94DCF8"/>
        <bgColor rgb="FF83CCEB"/>
      </patternFill>
    </fill>
    <fill>
      <patternFill patternType="solid">
        <fgColor rgb="FF94DCF8"/>
        <bgColor rgb="FF000000"/>
      </patternFill>
    </fill>
    <fill>
      <patternFill patternType="solid">
        <fgColor rgb="FF002060"/>
        <bgColor indexed="64"/>
      </patternFill>
    </fill>
    <fill>
      <patternFill patternType="solid">
        <fgColor theme="5" tint="0.39997558519241921"/>
        <bgColor indexed="64"/>
      </patternFill>
    </fill>
    <fill>
      <patternFill patternType="solid">
        <fgColor theme="3" tint="0.499984740745262"/>
        <bgColor indexed="64"/>
      </patternFill>
    </fill>
    <fill>
      <patternFill patternType="solid">
        <fgColor rgb="FF00B050"/>
        <bgColor indexed="64"/>
      </patternFill>
    </fill>
    <fill>
      <patternFill patternType="solid">
        <fgColor theme="8" tint="0.39997558519241921"/>
        <bgColor rgb="FF83CCEB"/>
      </patternFill>
    </fill>
    <fill>
      <patternFill patternType="solid">
        <fgColor theme="7" tint="0.79998168889431442"/>
        <bgColor rgb="FF83CCEB"/>
      </patternFill>
    </fill>
    <fill>
      <patternFill patternType="solid">
        <fgColor theme="7" tint="0.79998168889431442"/>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4" tint="0.59999389629810485"/>
        <bgColor rgb="FF83CCEB"/>
      </patternFill>
    </fill>
  </fills>
  <borders count="46">
    <border>
      <left/>
      <right/>
      <top/>
      <bottom/>
      <diagonal/>
    </border>
    <border>
      <left/>
      <right style="thin">
        <color theme="0"/>
      </right>
      <top/>
      <bottom style="thick">
        <color theme="0"/>
      </bottom>
      <diagonal/>
    </border>
    <border>
      <left style="thin">
        <color theme="0"/>
      </left>
      <right/>
      <top/>
      <bottom style="thick">
        <color theme="0"/>
      </bottom>
      <diagonal/>
    </border>
    <border>
      <left style="thin">
        <color theme="0"/>
      </left>
      <right/>
      <top style="thin">
        <color theme="0"/>
      </top>
      <bottom/>
      <diagonal/>
    </border>
    <border>
      <left/>
      <right/>
      <top/>
      <bottom style="thick">
        <color theme="0"/>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style="thin">
        <color theme="0"/>
      </right>
      <top style="thick">
        <color theme="0"/>
      </top>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bottom style="thick">
        <color theme="0"/>
      </bottom>
      <diagonal/>
    </border>
    <border>
      <left style="thin">
        <color theme="0"/>
      </left>
      <right style="thin">
        <color theme="0"/>
      </right>
      <top style="thick">
        <color theme="0"/>
      </top>
      <bottom/>
      <diagonal/>
    </border>
    <border>
      <left style="thin">
        <color theme="0"/>
      </left>
      <right/>
      <top style="thick">
        <color theme="0"/>
      </top>
      <bottom style="thick">
        <color theme="0"/>
      </bottom>
      <diagonal/>
    </border>
    <border>
      <left style="thin">
        <color theme="0"/>
      </left>
      <right/>
      <top style="thick">
        <color theme="0"/>
      </top>
      <bottom style="thin">
        <color theme="0"/>
      </bottom>
      <diagonal/>
    </border>
    <border>
      <left/>
      <right/>
      <top style="thick">
        <color theme="0"/>
      </top>
      <bottom style="thin">
        <color theme="0"/>
      </bottom>
      <diagonal/>
    </border>
    <border>
      <left/>
      <right style="thin">
        <color theme="0"/>
      </right>
      <top style="thick">
        <color theme="0"/>
      </top>
      <bottom style="thin">
        <color theme="0"/>
      </bottom>
      <diagonal/>
    </border>
    <border>
      <left/>
      <right/>
      <top style="thick">
        <color theme="0"/>
      </top>
      <bottom style="thick">
        <color theme="0"/>
      </bottom>
      <diagonal/>
    </border>
    <border>
      <left/>
      <right style="thin">
        <color theme="0"/>
      </right>
      <top style="thick">
        <color theme="0"/>
      </top>
      <bottom style="thick">
        <color theme="0"/>
      </bottom>
      <diagonal/>
    </border>
    <border>
      <left/>
      <right style="thin">
        <color rgb="FFFFFFFF"/>
      </right>
      <top/>
      <bottom/>
      <diagonal/>
    </border>
    <border>
      <left/>
      <right style="thin">
        <color rgb="FFFFFFFF"/>
      </right>
      <top/>
      <bottom style="thick">
        <color rgb="FFFFFFFF"/>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rgb="FFFFFFFF"/>
      </right>
      <top/>
      <bottom style="thick">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top style="thick">
        <color rgb="FFFFFFFF"/>
      </top>
      <bottom/>
      <diagonal/>
    </border>
    <border>
      <left style="thin">
        <color rgb="FFFFFFFF"/>
      </left>
      <right style="thin">
        <color rgb="FFFFFFFF"/>
      </right>
      <top style="thick">
        <color rgb="FFFFFFFF"/>
      </top>
      <bottom/>
      <diagonal/>
    </border>
    <border>
      <left/>
      <right/>
      <top style="thin">
        <color rgb="FFFFFFFF"/>
      </top>
      <bottom/>
      <diagonal/>
    </border>
    <border>
      <left style="thin">
        <color rgb="FFFFFFFF"/>
      </left>
      <right/>
      <top style="thin">
        <color rgb="FFFFFFFF"/>
      </top>
      <bottom/>
      <diagonal/>
    </border>
    <border>
      <left/>
      <right/>
      <top style="thick">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481">
    <xf numFmtId="0" fontId="0" fillId="0" borderId="0" xfId="0"/>
    <xf numFmtId="0" fontId="0" fillId="0" borderId="5" xfId="0" applyBorder="1"/>
    <xf numFmtId="0" fontId="3" fillId="2" borderId="5" xfId="0" applyFont="1" applyFill="1" applyBorder="1" applyAlignment="1">
      <alignment horizontal="center" vertical="center" wrapText="1"/>
    </xf>
    <xf numFmtId="0" fontId="3" fillId="2" borderId="5" xfId="0" applyFont="1" applyFill="1" applyBorder="1"/>
    <xf numFmtId="0" fontId="0" fillId="0" borderId="0" xfId="0" applyAlignment="1">
      <alignment vertical="center"/>
    </xf>
    <xf numFmtId="0" fontId="0" fillId="7" borderId="8" xfId="0" applyFill="1" applyBorder="1" applyAlignment="1">
      <alignment horizontal="center" vertical="center"/>
    </xf>
    <xf numFmtId="0" fontId="0" fillId="7" borderId="10" xfId="0" applyFill="1" applyBorder="1" applyAlignment="1">
      <alignment horizontal="center" vertical="center"/>
    </xf>
    <xf numFmtId="0" fontId="0" fillId="11" borderId="10" xfId="0" applyFill="1" applyBorder="1" applyAlignment="1">
      <alignment horizontal="center" vertical="center"/>
    </xf>
    <xf numFmtId="0" fontId="0" fillId="14" borderId="10" xfId="0" applyFill="1" applyBorder="1" applyAlignment="1">
      <alignment horizontal="center" vertical="center"/>
    </xf>
    <xf numFmtId="0" fontId="0" fillId="26" borderId="10" xfId="0" applyFill="1" applyBorder="1" applyAlignment="1">
      <alignment horizontal="center" vertical="center"/>
    </xf>
    <xf numFmtId="0" fontId="0" fillId="24" borderId="10" xfId="0" applyFill="1" applyBorder="1" applyAlignment="1">
      <alignment horizontal="center" vertical="center"/>
    </xf>
    <xf numFmtId="0" fontId="3" fillId="2" borderId="0" xfId="0" applyFont="1" applyFill="1" applyAlignment="1">
      <alignment horizontal="center" vertical="center" wrapText="1"/>
    </xf>
    <xf numFmtId="0" fontId="0" fillId="34" borderId="0" xfId="0" applyFill="1"/>
    <xf numFmtId="49" fontId="0" fillId="0" borderId="0" xfId="0" applyNumberFormat="1"/>
    <xf numFmtId="49" fontId="4" fillId="0" borderId="0" xfId="2" applyNumberFormat="1"/>
    <xf numFmtId="0" fontId="0" fillId="35" borderId="0" xfId="0" applyFill="1"/>
    <xf numFmtId="0" fontId="0" fillId="36" borderId="0" xfId="0" applyFill="1"/>
    <xf numFmtId="0" fontId="0" fillId="37" borderId="0" xfId="0" applyFill="1"/>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xf>
    <xf numFmtId="0" fontId="0" fillId="0" borderId="0" xfId="0" applyAlignment="1">
      <alignment horizontal="center" vertical="center"/>
    </xf>
    <xf numFmtId="0" fontId="0" fillId="11" borderId="8" xfId="0" applyFill="1" applyBorder="1" applyAlignment="1">
      <alignment horizontal="center" vertical="center"/>
    </xf>
    <xf numFmtId="0" fontId="0" fillId="8" borderId="3" xfId="0" applyFill="1" applyBorder="1" applyAlignment="1">
      <alignment horizontal="center" vertical="center"/>
    </xf>
    <xf numFmtId="0" fontId="0" fillId="11" borderId="3" xfId="0" applyFill="1" applyBorder="1" applyAlignment="1">
      <alignment horizontal="center" vertical="center"/>
    </xf>
    <xf numFmtId="0" fontId="0" fillId="14" borderId="8" xfId="0" applyFill="1" applyBorder="1" applyAlignment="1">
      <alignment horizontal="center" vertical="center"/>
    </xf>
    <xf numFmtId="0" fontId="0" fillId="15" borderId="3" xfId="0" applyFill="1" applyBorder="1" applyAlignment="1">
      <alignment horizontal="center" vertical="center"/>
    </xf>
    <xf numFmtId="0" fontId="0" fillId="14" borderId="3" xfId="0" applyFill="1" applyBorder="1" applyAlignment="1">
      <alignment horizontal="center" vertical="center"/>
    </xf>
    <xf numFmtId="0" fontId="0" fillId="16" borderId="8" xfId="0" applyFill="1" applyBorder="1" applyAlignment="1">
      <alignment horizontal="center" vertical="center"/>
    </xf>
    <xf numFmtId="0" fontId="0" fillId="17" borderId="3" xfId="0" applyFill="1" applyBorder="1" applyAlignment="1">
      <alignment horizontal="center" vertical="center"/>
    </xf>
    <xf numFmtId="0" fontId="0" fillId="16" borderId="3" xfId="0" applyFill="1" applyBorder="1" applyAlignment="1">
      <alignment horizontal="center" vertical="center"/>
    </xf>
    <xf numFmtId="0" fontId="0" fillId="24" borderId="8" xfId="0" applyFill="1" applyBorder="1" applyAlignment="1">
      <alignment horizontal="center" vertical="center"/>
    </xf>
    <xf numFmtId="0" fontId="0" fillId="25" borderId="3" xfId="0" applyFill="1" applyBorder="1" applyAlignment="1">
      <alignment horizontal="center" vertical="center"/>
    </xf>
    <xf numFmtId="0" fontId="0" fillId="24" borderId="3" xfId="0" applyFill="1" applyBorder="1" applyAlignment="1">
      <alignment horizontal="center" vertical="center"/>
    </xf>
    <xf numFmtId="0" fontId="0" fillId="26" borderId="8" xfId="0" applyFill="1" applyBorder="1" applyAlignment="1">
      <alignment horizontal="center" vertical="center"/>
    </xf>
    <xf numFmtId="0" fontId="0" fillId="29" borderId="8" xfId="0" applyFill="1" applyBorder="1" applyAlignment="1">
      <alignment horizontal="center" vertical="center"/>
    </xf>
    <xf numFmtId="0" fontId="0" fillId="30" borderId="3" xfId="0" applyFill="1" applyBorder="1" applyAlignment="1">
      <alignment horizontal="center" vertical="center"/>
    </xf>
    <xf numFmtId="0" fontId="0" fillId="31" borderId="8" xfId="0" applyFill="1" applyBorder="1" applyAlignment="1">
      <alignment horizontal="center" vertical="center"/>
    </xf>
    <xf numFmtId="0" fontId="0" fillId="32" borderId="3" xfId="0" applyFill="1" applyBorder="1" applyAlignment="1">
      <alignment horizontal="center" vertical="center"/>
    </xf>
    <xf numFmtId="0" fontId="0" fillId="31" borderId="3" xfId="0" applyFill="1" applyBorder="1" applyAlignment="1">
      <alignment horizontal="center" vertical="center"/>
    </xf>
    <xf numFmtId="0" fontId="0" fillId="10" borderId="0" xfId="0" applyFill="1" applyAlignment="1">
      <alignment horizontal="center" vertical="center"/>
    </xf>
    <xf numFmtId="0" fontId="0" fillId="38" borderId="3" xfId="0" applyFill="1" applyBorder="1" applyAlignment="1">
      <alignment horizontal="center" vertical="center"/>
    </xf>
    <xf numFmtId="0" fontId="0" fillId="38" borderId="3" xfId="0" applyFill="1" applyBorder="1" applyAlignment="1">
      <alignment horizontal="center" vertical="center" wrapText="1"/>
    </xf>
    <xf numFmtId="14" fontId="0" fillId="38" borderId="3" xfId="0" applyNumberFormat="1" applyFill="1" applyBorder="1" applyAlignment="1">
      <alignment horizontal="center" vertical="center"/>
    </xf>
    <xf numFmtId="0" fontId="0" fillId="39" borderId="0" xfId="0" applyFill="1" applyAlignment="1">
      <alignment horizontal="center" vertical="center"/>
    </xf>
    <xf numFmtId="0" fontId="0" fillId="39" borderId="0" xfId="0" applyFill="1" applyAlignment="1">
      <alignment horizontal="center" vertical="center" wrapText="1"/>
    </xf>
    <xf numFmtId="0" fontId="0" fillId="40" borderId="0" xfId="0" applyFill="1" applyAlignment="1">
      <alignment horizontal="center" vertical="center"/>
    </xf>
    <xf numFmtId="0" fontId="0" fillId="40" borderId="0" xfId="0" applyFill="1" applyAlignment="1">
      <alignment horizontal="center" vertical="center" wrapText="1"/>
    </xf>
    <xf numFmtId="0" fontId="0" fillId="41" borderId="0" xfId="0" applyFill="1" applyAlignment="1">
      <alignment horizontal="center" vertical="center"/>
    </xf>
    <xf numFmtId="0" fontId="0" fillId="41" borderId="0" xfId="0" applyFill="1" applyAlignment="1">
      <alignment horizontal="center" vertical="center" wrapText="1"/>
    </xf>
    <xf numFmtId="0" fontId="0" fillId="42" borderId="0" xfId="0" applyFill="1" applyAlignment="1">
      <alignment horizontal="center" vertical="center"/>
    </xf>
    <xf numFmtId="0" fontId="0" fillId="42" borderId="0" xfId="0" applyFill="1" applyAlignment="1">
      <alignment horizontal="center" vertical="center" wrapText="1"/>
    </xf>
    <xf numFmtId="0" fontId="0" fillId="43" borderId="3" xfId="0" applyFill="1" applyBorder="1" applyAlignment="1">
      <alignment horizontal="center" vertical="center"/>
    </xf>
    <xf numFmtId="0" fontId="0" fillId="43" borderId="3" xfId="0" applyFill="1" applyBorder="1" applyAlignment="1">
      <alignment horizontal="center" vertical="center" wrapText="1"/>
    </xf>
    <xf numFmtId="14" fontId="0" fillId="43" borderId="3" xfId="0" applyNumberFormat="1" applyFill="1" applyBorder="1" applyAlignment="1">
      <alignment horizontal="center" vertical="center"/>
    </xf>
    <xf numFmtId="0" fontId="0" fillId="44" borderId="3" xfId="0" applyFill="1" applyBorder="1" applyAlignment="1">
      <alignment horizontal="center" vertical="center"/>
    </xf>
    <xf numFmtId="0" fontId="0" fillId="44" borderId="3" xfId="0" applyFill="1" applyBorder="1" applyAlignment="1">
      <alignment horizontal="center" vertical="center" wrapText="1"/>
    </xf>
    <xf numFmtId="14" fontId="0" fillId="44" borderId="3" xfId="0" applyNumberFormat="1" applyFill="1" applyBorder="1" applyAlignment="1">
      <alignment horizontal="center" vertical="center"/>
    </xf>
    <xf numFmtId="0" fontId="0" fillId="45" borderId="7" xfId="0" applyFill="1" applyBorder="1" applyAlignment="1">
      <alignment horizontal="center" vertical="center"/>
    </xf>
    <xf numFmtId="0" fontId="0" fillId="45" borderId="8" xfId="0" applyFill="1" applyBorder="1" applyAlignment="1">
      <alignment horizontal="center" vertical="center"/>
    </xf>
    <xf numFmtId="14" fontId="0" fillId="45" borderId="8" xfId="0" applyNumberFormat="1" applyFill="1" applyBorder="1" applyAlignment="1">
      <alignment horizontal="center" vertical="center"/>
    </xf>
    <xf numFmtId="0" fontId="0" fillId="45" borderId="8" xfId="1" applyNumberFormat="1" applyFont="1" applyFill="1" applyBorder="1" applyAlignment="1">
      <alignment horizontal="center" vertical="center"/>
    </xf>
    <xf numFmtId="0" fontId="0" fillId="46" borderId="9" xfId="0" applyFill="1" applyBorder="1" applyAlignment="1">
      <alignment horizontal="center" vertical="center"/>
    </xf>
    <xf numFmtId="0" fontId="0" fillId="46" borderId="3" xfId="0" applyFill="1" applyBorder="1" applyAlignment="1">
      <alignment horizontal="center" vertical="center"/>
    </xf>
    <xf numFmtId="0" fontId="0" fillId="46" borderId="3" xfId="0" applyFill="1" applyBorder="1" applyAlignment="1">
      <alignment horizontal="center" vertical="center" wrapText="1"/>
    </xf>
    <xf numFmtId="14" fontId="0" fillId="46" borderId="3" xfId="0" applyNumberFormat="1" applyFill="1" applyBorder="1" applyAlignment="1">
      <alignment horizontal="center" vertical="center"/>
    </xf>
    <xf numFmtId="0" fontId="0" fillId="45" borderId="3" xfId="0" applyFill="1" applyBorder="1" applyAlignment="1">
      <alignment horizontal="center" vertical="center"/>
    </xf>
    <xf numFmtId="0" fontId="0" fillId="45" borderId="3" xfId="0" applyFill="1" applyBorder="1" applyAlignment="1">
      <alignment horizontal="center" vertical="center" wrapText="1"/>
    </xf>
    <xf numFmtId="0" fontId="0" fillId="24" borderId="10" xfId="0" applyFill="1" applyBorder="1" applyAlignment="1">
      <alignment horizontal="justify" vertical="center" wrapText="1"/>
    </xf>
    <xf numFmtId="0" fontId="0" fillId="26" borderId="10" xfId="0" applyFill="1" applyBorder="1" applyAlignment="1">
      <alignment horizontal="justify" vertical="center" wrapText="1"/>
    </xf>
    <xf numFmtId="0" fontId="0" fillId="47" borderId="3" xfId="0" applyFill="1" applyBorder="1" applyAlignment="1">
      <alignment horizontal="center" vertical="center"/>
    </xf>
    <xf numFmtId="0" fontId="0" fillId="47" borderId="3" xfId="0" applyFill="1" applyBorder="1" applyAlignment="1">
      <alignment horizontal="center" vertical="center" wrapText="1"/>
    </xf>
    <xf numFmtId="14" fontId="0" fillId="47" borderId="3" xfId="0" applyNumberFormat="1" applyFill="1" applyBorder="1" applyAlignment="1">
      <alignment horizontal="center" vertical="center"/>
    </xf>
    <xf numFmtId="0" fontId="0" fillId="48" borderId="3" xfId="0" applyFill="1" applyBorder="1" applyAlignment="1">
      <alignment horizontal="center" vertical="center"/>
    </xf>
    <xf numFmtId="0" fontId="0" fillId="48" borderId="3" xfId="0" applyFill="1" applyBorder="1" applyAlignment="1">
      <alignment horizontal="center" vertical="center" wrapText="1"/>
    </xf>
    <xf numFmtId="14" fontId="0" fillId="48" borderId="3" xfId="0" applyNumberFormat="1" applyFill="1" applyBorder="1" applyAlignment="1">
      <alignment horizontal="center" vertical="center"/>
    </xf>
    <xf numFmtId="0" fontId="0" fillId="49" borderId="0" xfId="0" applyFill="1" applyAlignment="1">
      <alignment horizontal="center" vertical="center"/>
    </xf>
    <xf numFmtId="0" fontId="2" fillId="49" borderId="0" xfId="0" applyFont="1" applyFill="1"/>
    <xf numFmtId="14" fontId="0" fillId="49" borderId="0" xfId="0" applyNumberFormat="1" applyFill="1" applyAlignment="1">
      <alignment horizontal="center" vertical="center"/>
    </xf>
    <xf numFmtId="0" fontId="0" fillId="49" borderId="0" xfId="0" applyFill="1"/>
    <xf numFmtId="0" fontId="7" fillId="9" borderId="0" xfId="0" applyFont="1" applyFill="1" applyAlignment="1">
      <alignment horizontal="center" vertical="center" wrapText="1"/>
    </xf>
    <xf numFmtId="0" fontId="7" fillId="5" borderId="6" xfId="0" applyFont="1" applyFill="1" applyBorder="1" applyAlignment="1">
      <alignment horizontal="center" vertical="center" wrapText="1"/>
    </xf>
    <xf numFmtId="0" fontId="6" fillId="12" borderId="0" xfId="0" applyFont="1" applyFill="1" applyAlignment="1">
      <alignment horizontal="center" vertical="center" wrapText="1"/>
    </xf>
    <xf numFmtId="0" fontId="6" fillId="22" borderId="0" xfId="0" applyFont="1" applyFill="1" applyAlignment="1">
      <alignment horizontal="center" vertical="center" wrapText="1"/>
    </xf>
    <xf numFmtId="0" fontId="7" fillId="27" borderId="0" xfId="0" applyFont="1" applyFill="1" applyAlignment="1">
      <alignment horizontal="center" vertical="center" wrapText="1"/>
    </xf>
    <xf numFmtId="0" fontId="7" fillId="28" borderId="6" xfId="0" applyFont="1" applyFill="1" applyBorder="1" applyAlignment="1">
      <alignment horizontal="center" vertical="center" wrapText="1"/>
    </xf>
    <xf numFmtId="0" fontId="0" fillId="49" borderId="0" xfId="0" applyFill="1" applyAlignment="1">
      <alignment horizontal="center"/>
    </xf>
    <xf numFmtId="9" fontId="0" fillId="49" borderId="0" xfId="0" applyNumberFormat="1" applyFill="1" applyAlignment="1">
      <alignment horizontal="center" vertical="center"/>
    </xf>
    <xf numFmtId="9" fontId="0" fillId="49" borderId="0" xfId="1" applyFont="1" applyFill="1" applyAlignment="1">
      <alignment horizontal="center" vertical="center"/>
    </xf>
    <xf numFmtId="49" fontId="0" fillId="41" borderId="0" xfId="0" applyNumberFormat="1" applyFill="1" applyAlignment="1">
      <alignment horizontal="center" vertical="center" wrapText="1"/>
    </xf>
    <xf numFmtId="0" fontId="12" fillId="49" borderId="5" xfId="0" applyFont="1" applyFill="1" applyBorder="1"/>
    <xf numFmtId="0" fontId="11" fillId="0" borderId="0" xfId="0" applyFont="1" applyAlignment="1">
      <alignment horizontal="center" vertical="center"/>
    </xf>
    <xf numFmtId="0" fontId="0" fillId="0" borderId="9" xfId="0" applyBorder="1" applyAlignment="1">
      <alignment horizontal="center"/>
    </xf>
    <xf numFmtId="0" fontId="0" fillId="0" borderId="3" xfId="0" applyBorder="1" applyAlignment="1">
      <alignment horizontal="center" vertical="center"/>
    </xf>
    <xf numFmtId="0" fontId="0" fillId="0" borderId="3" xfId="0" applyBorder="1" applyAlignment="1">
      <alignment horizontal="center" vertical="center" wrapText="1"/>
    </xf>
    <xf numFmtId="14" fontId="0" fillId="0" borderId="3" xfId="0" applyNumberFormat="1" applyBorder="1" applyAlignment="1">
      <alignment horizontal="center" vertical="center"/>
    </xf>
    <xf numFmtId="0" fontId="0" fillId="45" borderId="9" xfId="0" applyFill="1" applyBorder="1" applyAlignment="1">
      <alignment horizontal="center" vertical="center"/>
    </xf>
    <xf numFmtId="0" fontId="0" fillId="38" borderId="9" xfId="0" applyFill="1" applyBorder="1" applyAlignment="1">
      <alignment horizontal="center" vertical="center"/>
    </xf>
    <xf numFmtId="0" fontId="0" fillId="3" borderId="9" xfId="0" applyFill="1" applyBorder="1" applyAlignment="1">
      <alignment horizontal="center" vertical="center"/>
    </xf>
    <xf numFmtId="0" fontId="0" fillId="43" borderId="9" xfId="0" applyFill="1" applyBorder="1" applyAlignment="1">
      <alignment horizontal="center" vertical="center"/>
    </xf>
    <xf numFmtId="0" fontId="0" fillId="44" borderId="9" xfId="0" applyFill="1" applyBorder="1" applyAlignment="1">
      <alignment horizontal="center" vertical="center"/>
    </xf>
    <xf numFmtId="0" fontId="0" fillId="47" borderId="9" xfId="0" applyFill="1" applyBorder="1" applyAlignment="1">
      <alignment horizontal="center" vertical="center"/>
    </xf>
    <xf numFmtId="0" fontId="0" fillId="48" borderId="9" xfId="0" applyFill="1" applyBorder="1" applyAlignment="1">
      <alignment horizontal="center" vertical="center"/>
    </xf>
    <xf numFmtId="0" fontId="0" fillId="29" borderId="10" xfId="0" applyFill="1" applyBorder="1" applyAlignment="1">
      <alignment vertical="center"/>
    </xf>
    <xf numFmtId="0" fontId="0" fillId="29" borderId="10" xfId="0" applyFill="1" applyBorder="1" applyAlignment="1">
      <alignment vertical="center" wrapText="1"/>
    </xf>
    <xf numFmtId="0" fontId="0" fillId="14" borderId="10" xfId="0" applyFill="1" applyBorder="1" applyAlignment="1">
      <alignment horizontal="justify" vertical="center" wrapText="1"/>
    </xf>
    <xf numFmtId="0" fontId="0" fillId="7" borderId="10" xfId="0" applyFill="1" applyBorder="1" applyAlignment="1">
      <alignment horizontal="justify" vertical="center" wrapText="1"/>
    </xf>
    <xf numFmtId="0" fontId="0" fillId="11" borderId="10" xfId="0" applyFill="1" applyBorder="1" applyAlignment="1">
      <alignment horizontal="justify" vertical="center" wrapText="1"/>
    </xf>
    <xf numFmtId="0" fontId="0" fillId="39" borderId="0" xfId="0" applyFill="1" applyAlignment="1">
      <alignment horizontal="justify" vertical="center" wrapText="1"/>
    </xf>
    <xf numFmtId="0" fontId="0" fillId="42" borderId="0" xfId="0" applyFill="1" applyAlignment="1">
      <alignment horizontal="justify" vertical="center" wrapText="1"/>
    </xf>
    <xf numFmtId="0" fontId="0" fillId="41" borderId="0" xfId="0" applyFill="1" applyAlignment="1">
      <alignment horizontal="justify" vertical="center" wrapText="1"/>
    </xf>
    <xf numFmtId="0" fontId="0" fillId="40" borderId="0" xfId="0" applyFill="1" applyAlignment="1">
      <alignment horizontal="justify" vertical="center" wrapText="1"/>
    </xf>
    <xf numFmtId="0" fontId="0" fillId="45" borderId="8" xfId="0" applyFill="1" applyBorder="1" applyAlignment="1">
      <alignment horizontal="justify" vertical="center" wrapText="1"/>
    </xf>
    <xf numFmtId="0" fontId="0" fillId="46" borderId="3" xfId="0" applyFill="1" applyBorder="1" applyAlignment="1">
      <alignment horizontal="justify" vertical="center" wrapText="1"/>
    </xf>
    <xf numFmtId="0" fontId="0" fillId="45" borderId="3" xfId="0" applyFill="1" applyBorder="1" applyAlignment="1">
      <alignment horizontal="justify" vertical="center" wrapText="1"/>
    </xf>
    <xf numFmtId="0" fontId="0" fillId="38" borderId="3" xfId="0" applyFill="1" applyBorder="1" applyAlignment="1">
      <alignment horizontal="justify" vertical="center" wrapText="1"/>
    </xf>
    <xf numFmtId="0" fontId="0" fillId="3" borderId="3" xfId="0" applyFill="1" applyBorder="1" applyAlignment="1">
      <alignment horizontal="justify" vertical="center" wrapText="1"/>
    </xf>
    <xf numFmtId="0" fontId="0" fillId="43" borderId="3" xfId="0" applyFill="1" applyBorder="1" applyAlignment="1">
      <alignment horizontal="justify" vertical="center" wrapText="1"/>
    </xf>
    <xf numFmtId="0" fontId="0" fillId="44" borderId="3" xfId="0" applyFill="1" applyBorder="1" applyAlignment="1">
      <alignment horizontal="justify" vertical="center" wrapText="1"/>
    </xf>
    <xf numFmtId="0" fontId="0" fillId="48" borderId="3" xfId="0" applyFill="1" applyBorder="1" applyAlignment="1">
      <alignment horizontal="justify" vertical="center" wrapText="1"/>
    </xf>
    <xf numFmtId="0" fontId="0" fillId="47" borderId="3" xfId="0" applyFill="1" applyBorder="1" applyAlignment="1">
      <alignment horizontal="justify" vertical="center" wrapText="1"/>
    </xf>
    <xf numFmtId="0" fontId="0" fillId="29" borderId="10" xfId="0" applyFill="1" applyBorder="1" applyAlignment="1">
      <alignment horizontal="justify" vertical="center" wrapText="1"/>
    </xf>
    <xf numFmtId="0" fontId="0" fillId="45" borderId="8" xfId="0" applyFill="1" applyBorder="1" applyAlignment="1">
      <alignment horizontal="center" vertical="center" wrapText="1"/>
    </xf>
    <xf numFmtId="0" fontId="7" fillId="23" borderId="6"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3" fillId="4"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0" borderId="0" xfId="0" applyFont="1" applyAlignment="1">
      <alignment horizontal="center" vertical="center" wrapText="1"/>
    </xf>
    <xf numFmtId="0" fontId="3" fillId="9" borderId="0" xfId="0" applyFont="1" applyFill="1" applyAlignment="1">
      <alignment horizontal="center" vertical="center" wrapText="1"/>
    </xf>
    <xf numFmtId="0" fontId="3" fillId="5" borderId="6" xfId="0" applyFont="1" applyFill="1" applyBorder="1" applyAlignment="1">
      <alignment horizontal="center" vertical="center" wrapText="1"/>
    </xf>
    <xf numFmtId="9" fontId="3" fillId="5" borderId="6" xfId="1" applyFont="1" applyFill="1" applyBorder="1" applyAlignment="1">
      <alignment horizontal="center" vertical="center" wrapText="1"/>
    </xf>
    <xf numFmtId="0" fontId="3" fillId="12" borderId="0" xfId="0" applyFont="1" applyFill="1" applyAlignment="1">
      <alignment horizontal="center" vertical="center" wrapText="1"/>
    </xf>
    <xf numFmtId="0" fontId="3" fillId="13" borderId="6" xfId="0" applyFont="1" applyFill="1" applyBorder="1" applyAlignment="1">
      <alignment horizontal="center" vertical="center" wrapText="1"/>
    </xf>
    <xf numFmtId="9" fontId="3" fillId="13" borderId="6" xfId="1" applyFont="1" applyFill="1" applyBorder="1" applyAlignment="1">
      <alignment horizontal="center" vertical="center" wrapText="1"/>
    </xf>
    <xf numFmtId="0" fontId="3" fillId="22" borderId="0" xfId="0" applyFont="1" applyFill="1" applyAlignment="1">
      <alignment horizontal="center" vertical="center" wrapText="1"/>
    </xf>
    <xf numFmtId="0" fontId="3" fillId="23" borderId="6" xfId="0" applyFont="1" applyFill="1" applyBorder="1" applyAlignment="1">
      <alignment horizontal="center" vertical="center" wrapText="1"/>
    </xf>
    <xf numFmtId="9" fontId="3" fillId="23" borderId="6" xfId="1" applyFont="1" applyFill="1" applyBorder="1" applyAlignment="1">
      <alignment horizontal="center" vertical="center" wrapText="1"/>
    </xf>
    <xf numFmtId="0" fontId="3" fillId="27"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3" fillId="28" borderId="6" xfId="0" applyFont="1" applyFill="1" applyBorder="1" applyAlignment="1">
      <alignment horizontal="center" vertical="center" wrapText="1"/>
      <extLst>
        <ext xmlns:xfpb="http://schemas.microsoft.com/office/spreadsheetml/2022/featurepropertybag" uri="{C7286773-470A-42A8-94C5-96B5CB345126}">
          <xfpb:xfComplement i="0"/>
        </ext>
      </extLst>
    </xf>
    <xf numFmtId="9" fontId="3" fillId="28" borderId="6" xfId="1" applyFont="1" applyFill="1" applyBorder="1" applyAlignment="1">
      <alignment horizontal="center" vertical="center" wrapText="1"/>
    </xf>
    <xf numFmtId="0" fontId="0" fillId="45" borderId="8" xfId="0" applyFill="1" applyBorder="1" applyAlignment="1" applyProtection="1">
      <alignment horizontal="center" vertical="center"/>
      <protection locked="0"/>
    </xf>
    <xf numFmtId="0" fontId="0" fillId="46" borderId="3" xfId="0" applyFill="1" applyBorder="1" applyAlignment="1" applyProtection="1">
      <alignment horizontal="center" vertical="center"/>
      <protection locked="0"/>
    </xf>
    <xf numFmtId="0" fontId="0" fillId="45" borderId="3" xfId="0" applyFill="1" applyBorder="1" applyAlignment="1" applyProtection="1">
      <alignment horizontal="center" vertical="center"/>
      <protection locked="0"/>
    </xf>
    <xf numFmtId="0" fontId="0" fillId="38" borderId="3"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43" borderId="3" xfId="0" applyFill="1" applyBorder="1" applyAlignment="1" applyProtection="1">
      <alignment horizontal="center" vertical="center"/>
      <protection locked="0"/>
    </xf>
    <xf numFmtId="0" fontId="0" fillId="44" borderId="3" xfId="0" applyFill="1" applyBorder="1" applyAlignment="1" applyProtection="1">
      <alignment horizontal="center" vertical="center"/>
      <protection locked="0"/>
    </xf>
    <xf numFmtId="0" fontId="0" fillId="47" borderId="3" xfId="0" applyFill="1" applyBorder="1" applyAlignment="1" applyProtection="1">
      <alignment horizontal="center" vertical="center"/>
      <protection locked="0"/>
    </xf>
    <xf numFmtId="0" fontId="0" fillId="48" borderId="3" xfId="0" applyFill="1" applyBorder="1" applyAlignment="1" applyProtection="1">
      <alignment horizontal="center" vertical="center"/>
      <protection locked="0"/>
    </xf>
    <xf numFmtId="0" fontId="0" fillId="39" borderId="0" xfId="0" applyFill="1" applyAlignment="1" applyProtection="1">
      <alignment horizontal="center" vertical="center"/>
      <protection locked="0"/>
    </xf>
    <xf numFmtId="0" fontId="0" fillId="42" borderId="0" xfId="0" applyFill="1" applyAlignment="1" applyProtection="1">
      <alignment horizontal="center" vertical="center"/>
      <protection locked="0"/>
    </xf>
    <xf numFmtId="0" fontId="0" fillId="41" borderId="0" xfId="0" applyFill="1" applyAlignment="1" applyProtection="1">
      <alignment horizontal="center" vertical="center"/>
      <protection locked="0"/>
    </xf>
    <xf numFmtId="0" fontId="0" fillId="40" borderId="0" xfId="0" applyFill="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0" fillId="11" borderId="8" xfId="0" applyFill="1" applyBorder="1" applyAlignment="1" applyProtection="1">
      <alignment horizontal="center" vertical="center"/>
      <protection locked="0"/>
    </xf>
    <xf numFmtId="0" fontId="0" fillId="8" borderId="3" xfId="0" applyFill="1" applyBorder="1" applyAlignment="1" applyProtection="1">
      <alignment horizontal="center" vertical="center"/>
      <protection locked="0"/>
    </xf>
    <xf numFmtId="0" fontId="0" fillId="11" borderId="3" xfId="0"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13" borderId="6" xfId="0" applyFont="1" applyFill="1" applyBorder="1" applyAlignment="1" applyProtection="1">
      <alignment horizontal="center" vertical="center" wrapText="1"/>
      <protection locked="0"/>
    </xf>
    <xf numFmtId="0" fontId="0" fillId="14" borderId="8" xfId="0" applyFill="1" applyBorder="1" applyAlignment="1" applyProtection="1">
      <alignment horizontal="center" vertical="center"/>
      <protection locked="0"/>
    </xf>
    <xf numFmtId="0" fontId="0" fillId="16" borderId="8" xfId="0" applyFill="1" applyBorder="1" applyAlignment="1" applyProtection="1">
      <alignment horizontal="center" vertical="center"/>
      <protection locked="0"/>
    </xf>
    <xf numFmtId="0" fontId="0" fillId="17" borderId="3" xfId="0" applyFill="1" applyBorder="1" applyAlignment="1" applyProtection="1">
      <alignment horizontal="center" vertical="center"/>
      <protection locked="0"/>
    </xf>
    <xf numFmtId="0" fontId="0" fillId="16" borderId="3" xfId="0" applyFill="1" applyBorder="1" applyAlignment="1" applyProtection="1">
      <alignment horizontal="center" vertical="center"/>
      <protection locked="0"/>
    </xf>
    <xf numFmtId="0" fontId="0" fillId="15" borderId="3" xfId="0" applyFill="1" applyBorder="1" applyAlignment="1" applyProtection="1">
      <alignment horizontal="center" vertical="center"/>
      <protection locked="0"/>
    </xf>
    <xf numFmtId="0" fontId="0" fillId="14" borderId="3" xfId="0" applyFill="1" applyBorder="1" applyAlignment="1" applyProtection="1">
      <alignment horizontal="center" vertical="center"/>
      <protection locked="0"/>
    </xf>
    <xf numFmtId="0" fontId="3" fillId="23" borderId="6" xfId="0" applyFont="1" applyFill="1" applyBorder="1" applyAlignment="1" applyProtection="1">
      <alignment horizontal="center" vertical="center" wrapText="1"/>
      <protection locked="0"/>
    </xf>
    <xf numFmtId="0" fontId="0" fillId="26" borderId="8" xfId="0" applyFill="1" applyBorder="1" applyAlignment="1" applyProtection="1">
      <alignment horizontal="center" vertical="center"/>
      <protection locked="0"/>
    </xf>
    <xf numFmtId="0" fontId="0" fillId="24" borderId="8" xfId="0" applyFill="1" applyBorder="1" applyAlignment="1" applyProtection="1">
      <alignment horizontal="center" vertical="center"/>
      <protection locked="0"/>
    </xf>
    <xf numFmtId="0" fontId="0" fillId="25" borderId="3" xfId="0" applyFill="1" applyBorder="1" applyAlignment="1" applyProtection="1">
      <alignment horizontal="center" vertical="center"/>
      <protection locked="0"/>
    </xf>
    <xf numFmtId="0" fontId="0" fillId="24" borderId="3" xfId="0" applyFill="1" applyBorder="1" applyAlignment="1" applyProtection="1">
      <alignment horizontal="center" vertical="center"/>
      <protection locked="0"/>
    </xf>
    <xf numFmtId="0" fontId="0" fillId="49" borderId="0" xfId="0" applyFill="1" applyAlignment="1" applyProtection="1">
      <alignment horizontal="center" vertical="center"/>
      <protection locked="0"/>
    </xf>
    <xf numFmtId="0" fontId="3" fillId="28" borderId="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9" borderId="8" xfId="0" applyFill="1" applyBorder="1" applyAlignment="1" applyProtection="1">
      <alignment horizontal="center" vertical="center"/>
      <protection locked="0"/>
    </xf>
    <xf numFmtId="0" fontId="0" fillId="31" borderId="8" xfId="0" applyFill="1" applyBorder="1" applyAlignment="1" applyProtection="1">
      <alignment horizontal="center" vertical="center"/>
      <protection locked="0"/>
    </xf>
    <xf numFmtId="0" fontId="0" fillId="32" borderId="3" xfId="0" applyFill="1" applyBorder="1" applyAlignment="1" applyProtection="1">
      <alignment horizontal="center" vertical="center"/>
      <protection locked="0"/>
    </xf>
    <xf numFmtId="0" fontId="0" fillId="31" borderId="3" xfId="0" applyFill="1" applyBorder="1" applyAlignment="1" applyProtection="1">
      <alignment horizontal="center" vertical="center"/>
      <protection locked="0"/>
    </xf>
    <xf numFmtId="0" fontId="0" fillId="30" borderId="3" xfId="0" applyFill="1" applyBorder="1" applyAlignment="1" applyProtection="1">
      <alignment horizontal="center" vertical="center"/>
      <protection locked="0"/>
    </xf>
    <xf numFmtId="0" fontId="0" fillId="20" borderId="8" xfId="0" applyFill="1" applyBorder="1" applyAlignment="1" applyProtection="1">
      <alignment horizontal="center" vertical="center"/>
      <protection locked="0"/>
    </xf>
    <xf numFmtId="0" fontId="2" fillId="19" borderId="6" xfId="0" applyFont="1" applyFill="1" applyBorder="1" applyAlignment="1" applyProtection="1">
      <alignment horizontal="center" vertical="center" wrapText="1"/>
      <protection locked="0"/>
    </xf>
    <xf numFmtId="0" fontId="0" fillId="21" borderId="3" xfId="0" applyFill="1" applyBorder="1" applyAlignment="1" applyProtection="1">
      <alignment horizontal="center" vertical="center"/>
      <protection locked="0"/>
    </xf>
    <xf numFmtId="0" fontId="14" fillId="11" borderId="8" xfId="0" applyFont="1" applyFill="1" applyBorder="1" applyAlignment="1">
      <alignment horizontal="center" vertical="center"/>
    </xf>
    <xf numFmtId="0" fontId="14" fillId="7" borderId="8" xfId="0" applyFont="1" applyFill="1" applyBorder="1" applyAlignment="1">
      <alignment horizontal="center" vertical="center"/>
    </xf>
    <xf numFmtId="0" fontId="10" fillId="51" borderId="5" xfId="0" applyFont="1" applyFill="1" applyBorder="1" applyAlignment="1">
      <alignment horizontal="center" vertical="center"/>
    </xf>
    <xf numFmtId="0" fontId="10" fillId="52" borderId="5" xfId="0" applyFont="1" applyFill="1" applyBorder="1" applyAlignment="1">
      <alignment horizontal="center" vertical="center"/>
    </xf>
    <xf numFmtId="0" fontId="10" fillId="53" borderId="5" xfId="0" applyFont="1" applyFill="1" applyBorder="1" applyAlignment="1">
      <alignment horizontal="center" vertical="center"/>
    </xf>
    <xf numFmtId="0" fontId="10" fillId="54" borderId="5" xfId="0" applyFont="1" applyFill="1" applyBorder="1" applyAlignment="1">
      <alignment horizontal="center" vertical="center"/>
    </xf>
    <xf numFmtId="0" fontId="10" fillId="40" borderId="5" xfId="0" applyFont="1" applyFill="1" applyBorder="1" applyAlignment="1">
      <alignment horizontal="center" vertical="center"/>
    </xf>
    <xf numFmtId="0" fontId="10" fillId="55" borderId="5" xfId="0" applyFont="1" applyFill="1" applyBorder="1" applyAlignment="1">
      <alignment horizontal="center" vertical="center"/>
    </xf>
    <xf numFmtId="0" fontId="10" fillId="18" borderId="5" xfId="0" applyFont="1" applyFill="1" applyBorder="1" applyAlignment="1">
      <alignment horizontal="center" vertical="center"/>
    </xf>
    <xf numFmtId="0" fontId="10" fillId="56" borderId="5" xfId="0" applyFont="1" applyFill="1" applyBorder="1" applyAlignment="1">
      <alignment horizontal="center" vertical="center"/>
    </xf>
    <xf numFmtId="14" fontId="10" fillId="52" borderId="5" xfId="0" applyNumberFormat="1" applyFont="1" applyFill="1" applyBorder="1" applyAlignment="1">
      <alignment horizontal="center" vertical="center"/>
    </xf>
    <xf numFmtId="14" fontId="10" fillId="53" borderId="5" xfId="0" applyNumberFormat="1" applyFont="1" applyFill="1" applyBorder="1" applyAlignment="1">
      <alignment horizontal="center" vertical="center"/>
    </xf>
    <xf numFmtId="14" fontId="10" fillId="40" borderId="5" xfId="0" applyNumberFormat="1" applyFont="1" applyFill="1" applyBorder="1" applyAlignment="1">
      <alignment horizontal="center" vertical="center"/>
    </xf>
    <xf numFmtId="0" fontId="10" fillId="57" borderId="5" xfId="0" applyFont="1" applyFill="1" applyBorder="1" applyAlignment="1">
      <alignment horizontal="center" vertical="center"/>
    </xf>
    <xf numFmtId="14" fontId="10" fillId="57" borderId="5" xfId="0" applyNumberFormat="1" applyFont="1" applyFill="1" applyBorder="1" applyAlignment="1">
      <alignment horizontal="center" vertical="center"/>
    </xf>
    <xf numFmtId="14" fontId="10" fillId="55" borderId="5" xfId="0" applyNumberFormat="1" applyFont="1" applyFill="1" applyBorder="1" applyAlignment="1">
      <alignment horizontal="center" vertical="center"/>
    </xf>
    <xf numFmtId="14" fontId="10" fillId="18" borderId="5" xfId="0" applyNumberFormat="1" applyFont="1" applyFill="1" applyBorder="1" applyAlignment="1">
      <alignment horizontal="center" vertical="center"/>
    </xf>
    <xf numFmtId="14" fontId="10" fillId="56" borderId="5" xfId="0" applyNumberFormat="1" applyFont="1" applyFill="1" applyBorder="1" applyAlignment="1">
      <alignment horizontal="center" vertical="center"/>
    </xf>
    <xf numFmtId="14" fontId="10" fillId="51" borderId="5" xfId="0" applyNumberFormat="1" applyFont="1" applyFill="1" applyBorder="1" applyAlignment="1">
      <alignment horizontal="center" vertical="center"/>
    </xf>
    <xf numFmtId="14" fontId="10" fillId="54" borderId="5" xfId="0" applyNumberFormat="1" applyFont="1" applyFill="1" applyBorder="1" applyAlignment="1">
      <alignment horizontal="center" vertical="center"/>
    </xf>
    <xf numFmtId="0" fontId="15" fillId="38" borderId="3"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43" borderId="3" xfId="0" applyFont="1" applyFill="1" applyBorder="1" applyAlignment="1" applyProtection="1">
      <alignment horizontal="center" vertical="center"/>
      <protection locked="0"/>
    </xf>
    <xf numFmtId="0" fontId="15" fillId="44" borderId="3" xfId="0" applyFont="1" applyFill="1" applyBorder="1" applyAlignment="1" applyProtection="1">
      <alignment horizontal="center" vertical="center"/>
      <protection locked="0"/>
    </xf>
    <xf numFmtId="0" fontId="0" fillId="7" borderId="8" xfId="0" applyFill="1" applyBorder="1" applyAlignment="1" applyProtection="1">
      <alignment horizontal="center" vertical="center" wrapText="1"/>
      <protection locked="0"/>
    </xf>
    <xf numFmtId="0" fontId="0" fillId="0" borderId="0" xfId="0" applyAlignment="1">
      <alignment horizontal="center"/>
    </xf>
    <xf numFmtId="0" fontId="19" fillId="61" borderId="0" xfId="0" applyFont="1" applyFill="1" applyAlignment="1">
      <alignment horizontal="center" vertical="center" wrapText="1"/>
    </xf>
    <xf numFmtId="0" fontId="19" fillId="61" borderId="24" xfId="0" applyFont="1" applyFill="1" applyBorder="1" applyAlignment="1">
      <alignment horizontal="center" vertical="center" wrapText="1"/>
    </xf>
    <xf numFmtId="0" fontId="19" fillId="62" borderId="0" xfId="0" applyFont="1" applyFill="1" applyAlignment="1">
      <alignment horizontal="center" vertical="center" wrapText="1"/>
    </xf>
    <xf numFmtId="0" fontId="19" fillId="62" borderId="24" xfId="0" applyFont="1" applyFill="1" applyBorder="1" applyAlignment="1">
      <alignment horizontal="center" vertical="center" wrapText="1"/>
    </xf>
    <xf numFmtId="0" fontId="19" fillId="63" borderId="0" xfId="0" applyFont="1" applyFill="1" applyAlignment="1">
      <alignment horizontal="center" vertical="center" wrapText="1"/>
    </xf>
    <xf numFmtId="0" fontId="19" fillId="63" borderId="24" xfId="0" applyFont="1" applyFill="1" applyBorder="1" applyAlignment="1">
      <alignment horizontal="center" vertical="center" wrapText="1"/>
    </xf>
    <xf numFmtId="16" fontId="20" fillId="67" borderId="32" xfId="0" applyNumberFormat="1" applyFont="1" applyFill="1" applyBorder="1" applyAlignment="1">
      <alignment vertical="center"/>
    </xf>
    <xf numFmtId="0" fontId="20" fillId="67" borderId="32" xfId="0" applyFont="1" applyFill="1" applyBorder="1" applyAlignment="1">
      <alignment vertical="center"/>
    </xf>
    <xf numFmtId="0" fontId="20" fillId="77" borderId="31" xfId="0" applyFont="1" applyFill="1" applyBorder="1" applyAlignment="1">
      <alignment vertical="center"/>
    </xf>
    <xf numFmtId="0" fontId="20" fillId="68" borderId="32" xfId="0" applyFont="1" applyFill="1" applyBorder="1" applyAlignment="1">
      <alignment vertical="center"/>
    </xf>
    <xf numFmtId="0" fontId="22" fillId="69" borderId="32" xfId="0" applyFont="1" applyFill="1" applyBorder="1" applyAlignment="1">
      <alignment vertical="center"/>
    </xf>
    <xf numFmtId="0" fontId="24" fillId="70" borderId="32" xfId="0" applyFont="1" applyFill="1" applyBorder="1" applyAlignment="1">
      <alignment vertical="center"/>
    </xf>
    <xf numFmtId="16" fontId="20" fillId="67" borderId="29" xfId="0" applyNumberFormat="1" applyFont="1" applyFill="1" applyBorder="1" applyAlignment="1">
      <alignment vertical="center"/>
    </xf>
    <xf numFmtId="0" fontId="20" fillId="67" borderId="29" xfId="0" applyFont="1" applyFill="1" applyBorder="1" applyAlignment="1">
      <alignment vertical="center"/>
    </xf>
    <xf numFmtId="0" fontId="20" fillId="64" borderId="0" xfId="0" applyFont="1" applyFill="1" applyAlignment="1">
      <alignment vertical="center"/>
    </xf>
    <xf numFmtId="0" fontId="20" fillId="68" borderId="29" xfId="0" applyFont="1" applyFill="1" applyBorder="1" applyAlignment="1">
      <alignment vertical="center"/>
    </xf>
    <xf numFmtId="0" fontId="22" fillId="69" borderId="29" xfId="0" applyFont="1" applyFill="1" applyBorder="1" applyAlignment="1">
      <alignment vertical="center"/>
    </xf>
    <xf numFmtId="0" fontId="24" fillId="70" borderId="29" xfId="0" applyFont="1" applyFill="1" applyBorder="1" applyAlignment="1">
      <alignment vertical="center"/>
    </xf>
    <xf numFmtId="0" fontId="20" fillId="71" borderId="31" xfId="0" applyFont="1" applyFill="1" applyBorder="1" applyAlignment="1">
      <alignment vertical="center"/>
    </xf>
    <xf numFmtId="0" fontId="20" fillId="73" borderId="32" xfId="0" applyFont="1" applyFill="1" applyBorder="1" applyAlignment="1">
      <alignment vertical="center"/>
    </xf>
    <xf numFmtId="0" fontId="22" fillId="74" borderId="32" xfId="0" applyFont="1" applyFill="1" applyBorder="1" applyAlignment="1">
      <alignment vertical="center"/>
    </xf>
    <xf numFmtId="0" fontId="24" fillId="75" borderId="32" xfId="0" applyFont="1" applyFill="1" applyBorder="1" applyAlignment="1">
      <alignment vertical="center"/>
    </xf>
    <xf numFmtId="0" fontId="20" fillId="64" borderId="31" xfId="0" applyFont="1" applyFill="1" applyBorder="1" applyAlignment="1">
      <alignment vertical="center"/>
    </xf>
    <xf numFmtId="0" fontId="20" fillId="76" borderId="32" xfId="0" applyFont="1" applyFill="1" applyBorder="1" applyAlignment="1">
      <alignment vertical="center"/>
    </xf>
    <xf numFmtId="16" fontId="20" fillId="73" borderId="32" xfId="0" applyNumberFormat="1" applyFont="1" applyFill="1" applyBorder="1" applyAlignment="1">
      <alignment vertical="center"/>
    </xf>
    <xf numFmtId="16" fontId="22" fillId="74" borderId="32" xfId="0" applyNumberFormat="1" applyFont="1" applyFill="1" applyBorder="1" applyAlignment="1">
      <alignment vertical="center"/>
    </xf>
    <xf numFmtId="16" fontId="24" fillId="75" borderId="32" xfId="0" applyNumberFormat="1" applyFont="1" applyFill="1" applyBorder="1" applyAlignment="1">
      <alignment vertical="center"/>
    </xf>
    <xf numFmtId="0" fontId="24" fillId="75" borderId="32" xfId="0" applyFont="1" applyFill="1" applyBorder="1" applyAlignment="1">
      <alignment vertical="center" wrapText="1"/>
    </xf>
    <xf numFmtId="0" fontId="20" fillId="79" borderId="31" xfId="0" applyFont="1" applyFill="1" applyBorder="1" applyAlignment="1">
      <alignment vertical="center"/>
    </xf>
    <xf numFmtId="16" fontId="20" fillId="82" borderId="32" xfId="0" applyNumberFormat="1" applyFont="1" applyFill="1" applyBorder="1" applyAlignment="1">
      <alignment vertical="center"/>
    </xf>
    <xf numFmtId="0" fontId="20" fillId="82" borderId="32" xfId="0" applyFont="1" applyFill="1" applyBorder="1" applyAlignment="1">
      <alignment vertical="center"/>
    </xf>
    <xf numFmtId="0" fontId="20" fillId="80" borderId="31" xfId="0" applyFont="1" applyFill="1" applyBorder="1" applyAlignment="1">
      <alignment vertical="center"/>
    </xf>
    <xf numFmtId="0" fontId="20" fillId="83" borderId="32" xfId="0" applyFont="1" applyFill="1" applyBorder="1" applyAlignment="1">
      <alignment vertical="center"/>
    </xf>
    <xf numFmtId="0" fontId="22" fillId="84" borderId="32" xfId="0" applyFont="1" applyFill="1" applyBorder="1" applyAlignment="1">
      <alignment vertical="center"/>
    </xf>
    <xf numFmtId="0" fontId="24" fillId="85" borderId="32" xfId="0" applyFont="1" applyFill="1" applyBorder="1" applyAlignment="1">
      <alignment vertical="center"/>
    </xf>
    <xf numFmtId="16" fontId="20" fillId="76" borderId="32" xfId="0" applyNumberFormat="1" applyFont="1" applyFill="1" applyBorder="1" applyAlignment="1">
      <alignment vertical="center"/>
    </xf>
    <xf numFmtId="0" fontId="20" fillId="86" borderId="31" xfId="0" applyFont="1" applyFill="1" applyBorder="1" applyAlignment="1">
      <alignment vertical="center"/>
    </xf>
    <xf numFmtId="0" fontId="20" fillId="87" borderId="31" xfId="0" applyFont="1" applyFill="1" applyBorder="1" applyAlignment="1">
      <alignment vertical="center"/>
    </xf>
    <xf numFmtId="0" fontId="0" fillId="0" borderId="0" xfId="0" applyAlignment="1">
      <alignment wrapText="1"/>
    </xf>
    <xf numFmtId="0" fontId="0" fillId="0" borderId="0" xfId="0" applyAlignment="1">
      <alignment horizontal="center" wrapText="1"/>
    </xf>
    <xf numFmtId="0" fontId="0" fillId="51" borderId="34" xfId="0" applyFill="1" applyBorder="1" applyAlignment="1">
      <alignment horizontal="center" vertical="center" wrapText="1"/>
    </xf>
    <xf numFmtId="0" fontId="0" fillId="11" borderId="8" xfId="0" applyFill="1" applyBorder="1" applyAlignment="1" applyProtection="1">
      <alignment horizontal="center" vertical="center" wrapText="1"/>
      <protection locked="0"/>
    </xf>
    <xf numFmtId="9" fontId="0" fillId="51" borderId="34" xfId="0" applyNumberFormat="1" applyFill="1" applyBorder="1" applyAlignment="1">
      <alignment horizontal="center" vertical="center" wrapText="1"/>
    </xf>
    <xf numFmtId="0" fontId="18" fillId="89" borderId="34" xfId="0" applyFont="1" applyFill="1" applyBorder="1" applyAlignment="1">
      <alignment horizontal="center" vertical="center" wrapText="1"/>
    </xf>
    <xf numFmtId="9" fontId="0" fillId="52" borderId="37" xfId="0" applyNumberFormat="1" applyFill="1" applyBorder="1" applyAlignment="1">
      <alignment horizontal="center" wrapText="1"/>
    </xf>
    <xf numFmtId="0" fontId="18" fillId="89" borderId="36" xfId="0" applyFont="1" applyFill="1" applyBorder="1" applyAlignment="1">
      <alignment horizontal="center" vertical="center" wrapText="1"/>
    </xf>
    <xf numFmtId="9" fontId="0" fillId="90" borderId="5" xfId="0" applyNumberFormat="1" applyFill="1" applyBorder="1" applyAlignment="1">
      <alignment horizontal="center" wrapText="1"/>
    </xf>
    <xf numFmtId="0" fontId="0" fillId="52" borderId="37" xfId="0" applyFill="1" applyBorder="1" applyAlignment="1">
      <alignment horizontal="center" vertical="center" wrapText="1"/>
    </xf>
    <xf numFmtId="0" fontId="0" fillId="90" borderId="5" xfId="0" applyFill="1" applyBorder="1" applyAlignment="1">
      <alignment horizontal="center" vertical="center" wrapText="1"/>
    </xf>
    <xf numFmtId="0" fontId="0" fillId="54" borderId="5" xfId="0" applyFill="1" applyBorder="1" applyAlignment="1">
      <alignment horizontal="center" vertical="center" wrapText="1"/>
    </xf>
    <xf numFmtId="9" fontId="0" fillId="54" borderId="5" xfId="0" applyNumberFormat="1" applyFill="1" applyBorder="1" applyAlignment="1">
      <alignment horizontal="center" wrapText="1"/>
    </xf>
    <xf numFmtId="9" fontId="0" fillId="40" borderId="5" xfId="0" applyNumberFormat="1" applyFill="1" applyBorder="1" applyAlignment="1">
      <alignment horizontal="center" wrapText="1"/>
    </xf>
    <xf numFmtId="0" fontId="0" fillId="40" borderId="5" xfId="0" applyFill="1" applyBorder="1" applyAlignment="1">
      <alignment horizontal="center" vertical="center" wrapText="1"/>
    </xf>
    <xf numFmtId="9" fontId="0" fillId="91" borderId="5" xfId="0" applyNumberFormat="1" applyFill="1" applyBorder="1" applyAlignment="1">
      <alignment horizontal="center" wrapText="1"/>
    </xf>
    <xf numFmtId="0" fontId="0" fillId="91" borderId="5" xfId="0" applyFill="1" applyBorder="1" applyAlignment="1">
      <alignment horizontal="center" vertical="center" wrapText="1"/>
    </xf>
    <xf numFmtId="9" fontId="0" fillId="55" borderId="5" xfId="0" applyNumberFormat="1" applyFill="1" applyBorder="1" applyAlignment="1">
      <alignment horizontal="center" wrapText="1"/>
    </xf>
    <xf numFmtId="0" fontId="0" fillId="55" borderId="5" xfId="0" applyFill="1" applyBorder="1" applyAlignment="1">
      <alignment horizontal="center" vertical="center" wrapText="1"/>
    </xf>
    <xf numFmtId="9" fontId="0" fillId="18" borderId="5" xfId="0" applyNumberFormat="1" applyFill="1" applyBorder="1" applyAlignment="1">
      <alignment horizontal="center" wrapText="1"/>
    </xf>
    <xf numFmtId="0" fontId="0" fillId="18" borderId="5" xfId="0" applyFill="1" applyBorder="1" applyAlignment="1">
      <alignment horizontal="center" vertical="center" wrapText="1"/>
    </xf>
    <xf numFmtId="9" fontId="0" fillId="92" borderId="5" xfId="0" applyNumberFormat="1" applyFill="1" applyBorder="1" applyAlignment="1">
      <alignment horizontal="center" wrapText="1"/>
    </xf>
    <xf numFmtId="16" fontId="20" fillId="67" borderId="33" xfId="0" applyNumberFormat="1" applyFont="1" applyFill="1" applyBorder="1" applyAlignment="1">
      <alignment vertical="center"/>
    </xf>
    <xf numFmtId="0" fontId="20" fillId="76" borderId="31" xfId="0" applyFont="1" applyFill="1" applyBorder="1" applyAlignment="1">
      <alignment vertical="center"/>
    </xf>
    <xf numFmtId="16" fontId="20" fillId="67" borderId="31" xfId="0" applyNumberFormat="1" applyFont="1" applyFill="1" applyBorder="1" applyAlignment="1">
      <alignment vertical="center"/>
    </xf>
    <xf numFmtId="0" fontId="20" fillId="67" borderId="31" xfId="0" applyFont="1" applyFill="1" applyBorder="1" applyAlignment="1">
      <alignment vertical="center"/>
    </xf>
    <xf numFmtId="16" fontId="20" fillId="82" borderId="31" xfId="0" applyNumberFormat="1" applyFont="1" applyFill="1" applyBorder="1" applyAlignment="1">
      <alignment vertical="center"/>
    </xf>
    <xf numFmtId="0" fontId="20" fillId="82" borderId="31" xfId="0" applyFont="1" applyFill="1" applyBorder="1" applyAlignment="1">
      <alignment vertical="center"/>
    </xf>
    <xf numFmtId="16" fontId="20" fillId="76" borderId="31" xfId="0" applyNumberFormat="1" applyFont="1" applyFill="1" applyBorder="1" applyAlignment="1">
      <alignment vertical="center"/>
    </xf>
    <xf numFmtId="0" fontId="0" fillId="92" borderId="5" xfId="0" applyFill="1" applyBorder="1" applyAlignment="1">
      <alignment horizontal="center" vertical="center" wrapText="1"/>
    </xf>
    <xf numFmtId="0" fontId="0" fillId="52" borderId="0" xfId="0" applyFill="1"/>
    <xf numFmtId="0" fontId="0" fillId="52" borderId="0" xfId="0" applyFill="1" applyAlignment="1">
      <alignment horizontal="center"/>
    </xf>
    <xf numFmtId="0" fontId="0" fillId="52" borderId="0" xfId="0" applyFill="1" applyAlignment="1">
      <alignment horizontal="center" vertical="center"/>
    </xf>
    <xf numFmtId="0" fontId="0" fillId="95" borderId="0" xfId="0" applyFill="1"/>
    <xf numFmtId="0" fontId="0" fillId="95" borderId="0" xfId="0" applyFill="1" applyAlignment="1">
      <alignment horizontal="center"/>
    </xf>
    <xf numFmtId="0" fontId="0" fillId="95" borderId="0" xfId="0" applyFill="1" applyAlignment="1">
      <alignment horizontal="center" vertical="center"/>
    </xf>
    <xf numFmtId="0" fontId="0" fillId="97" borderId="0" xfId="0" applyFill="1"/>
    <xf numFmtId="0" fontId="0" fillId="97" borderId="0" xfId="0" applyFill="1" applyAlignment="1">
      <alignment horizontal="center"/>
    </xf>
    <xf numFmtId="0" fontId="0" fillId="97" borderId="0" xfId="0" applyFill="1" applyAlignment="1">
      <alignment horizontal="center" vertical="center"/>
    </xf>
    <xf numFmtId="0" fontId="0" fillId="34" borderId="0" xfId="0" applyFill="1" applyAlignment="1">
      <alignment horizontal="center"/>
    </xf>
    <xf numFmtId="0" fontId="0" fillId="34" borderId="0" xfId="0" applyFill="1" applyAlignment="1">
      <alignment horizontal="center" vertical="center"/>
    </xf>
    <xf numFmtId="0" fontId="18" fillId="89" borderId="42" xfId="0" applyFont="1" applyFill="1" applyBorder="1" applyAlignment="1">
      <alignment horizontal="center" vertical="center" wrapText="1"/>
    </xf>
    <xf numFmtId="9" fontId="0" fillId="37" borderId="0" xfId="0" applyNumberFormat="1" applyFill="1" applyAlignment="1">
      <alignment horizontal="center"/>
    </xf>
    <xf numFmtId="0" fontId="20" fillId="93" borderId="0" xfId="0" applyFont="1" applyFill="1" applyAlignment="1">
      <alignment horizontal="center" vertical="center"/>
    </xf>
    <xf numFmtId="0" fontId="20" fillId="93" borderId="24" xfId="0" applyFont="1" applyFill="1" applyBorder="1" applyAlignment="1">
      <alignment vertical="center" wrapText="1"/>
    </xf>
    <xf numFmtId="0" fontId="20" fillId="94" borderId="32" xfId="0" applyFont="1" applyFill="1" applyBorder="1" applyAlignment="1">
      <alignment horizontal="center" vertical="center" wrapText="1"/>
    </xf>
    <xf numFmtId="0" fontId="20" fillId="94" borderId="32" xfId="0" applyFont="1" applyFill="1" applyBorder="1" applyAlignment="1">
      <alignment vertical="center" wrapText="1"/>
    </xf>
    <xf numFmtId="0" fontId="20" fillId="96" borderId="32" xfId="0" applyFont="1" applyFill="1" applyBorder="1" applyAlignment="1">
      <alignment horizontal="center" vertical="center" wrapText="1"/>
    </xf>
    <xf numFmtId="0" fontId="20" fillId="96" borderId="32" xfId="0" applyFont="1" applyFill="1" applyBorder="1" applyAlignment="1">
      <alignment vertical="center" wrapText="1"/>
    </xf>
    <xf numFmtId="0" fontId="20" fillId="98" borderId="32" xfId="0" applyFont="1" applyFill="1" applyBorder="1" applyAlignment="1">
      <alignment horizontal="center" vertical="center" wrapText="1"/>
    </xf>
    <xf numFmtId="0" fontId="20" fillId="98" borderId="32" xfId="0" applyFont="1" applyFill="1" applyBorder="1" applyAlignment="1">
      <alignment vertical="center" wrapText="1"/>
    </xf>
    <xf numFmtId="9" fontId="0" fillId="37" borderId="34" xfId="0" applyNumberFormat="1" applyFill="1" applyBorder="1" applyAlignment="1">
      <alignment horizontal="center"/>
    </xf>
    <xf numFmtId="9" fontId="0" fillId="0" borderId="0" xfId="0" applyNumberFormat="1"/>
    <xf numFmtId="9" fontId="0" fillId="0" borderId="5" xfId="0" applyNumberFormat="1" applyBorder="1" applyAlignment="1">
      <alignment horizontal="center"/>
    </xf>
    <xf numFmtId="9" fontId="27" fillId="37" borderId="5" xfId="0" applyNumberFormat="1" applyFont="1" applyFill="1" applyBorder="1" applyAlignment="1">
      <alignment horizontal="center"/>
    </xf>
    <xf numFmtId="9" fontId="0" fillId="0" borderId="40" xfId="0" applyNumberFormat="1" applyBorder="1" applyAlignment="1">
      <alignment horizontal="center"/>
    </xf>
    <xf numFmtId="0" fontId="16" fillId="64" borderId="0" xfId="0" applyFont="1" applyFill="1" applyAlignment="1">
      <alignment horizontal="center" vertical="center"/>
    </xf>
    <xf numFmtId="0" fontId="16" fillId="64" borderId="24" xfId="0" applyFont="1" applyFill="1" applyBorder="1" applyAlignment="1">
      <alignment vertical="center" wrapText="1"/>
    </xf>
    <xf numFmtId="0" fontId="16" fillId="65" borderId="27" xfId="0" applyFont="1" applyFill="1" applyBorder="1" applyAlignment="1">
      <alignment vertical="center" wrapText="1"/>
    </xf>
    <xf numFmtId="0" fontId="16" fillId="65" borderId="28" xfId="0" applyFont="1" applyFill="1" applyBorder="1" applyAlignment="1">
      <alignment vertical="center"/>
    </xf>
    <xf numFmtId="0" fontId="16" fillId="65" borderId="28" xfId="0" applyFont="1" applyFill="1" applyBorder="1" applyAlignment="1">
      <alignment vertical="center" wrapText="1"/>
    </xf>
    <xf numFmtId="0" fontId="16" fillId="65" borderId="28" xfId="0" quotePrefix="1" applyFont="1" applyFill="1" applyBorder="1" applyAlignment="1">
      <alignment horizontal="center" vertical="center" wrapText="1"/>
    </xf>
    <xf numFmtId="0" fontId="16" fillId="65" borderId="28" xfId="0" applyFont="1" applyFill="1" applyBorder="1" applyAlignment="1">
      <alignment horizontal="center" vertical="center"/>
    </xf>
    <xf numFmtId="14" fontId="16" fillId="64" borderId="0" xfId="0" applyNumberFormat="1" applyFont="1" applyFill="1" applyAlignment="1">
      <alignment horizontal="center" vertical="center"/>
    </xf>
    <xf numFmtId="14" fontId="16" fillId="64" borderId="24" xfId="0" applyNumberFormat="1" applyFont="1" applyFill="1" applyBorder="1" applyAlignment="1">
      <alignment horizontal="center" vertical="center"/>
    </xf>
    <xf numFmtId="0" fontId="16" fillId="66" borderId="24" xfId="0" applyFont="1" applyFill="1" applyBorder="1" applyAlignment="1">
      <alignment horizontal="center" vertical="center"/>
    </xf>
    <xf numFmtId="0" fontId="16" fillId="64" borderId="24" xfId="0" applyFont="1" applyFill="1" applyBorder="1" applyAlignment="1">
      <alignment horizontal="center" vertical="center"/>
    </xf>
    <xf numFmtId="0" fontId="16" fillId="71" borderId="31" xfId="0" applyFont="1" applyFill="1" applyBorder="1" applyAlignment="1">
      <alignment horizontal="center" vertical="center"/>
    </xf>
    <xf numFmtId="0" fontId="16" fillId="71" borderId="32" xfId="0" applyFont="1" applyFill="1" applyBorder="1" applyAlignment="1">
      <alignment vertical="center" wrapText="1"/>
    </xf>
    <xf numFmtId="14" fontId="16" fillId="71" borderId="31" xfId="0" applyNumberFormat="1" applyFont="1" applyFill="1" applyBorder="1" applyAlignment="1">
      <alignment horizontal="center" vertical="center"/>
    </xf>
    <xf numFmtId="14" fontId="16" fillId="71" borderId="32" xfId="0" applyNumberFormat="1" applyFont="1" applyFill="1" applyBorder="1" applyAlignment="1">
      <alignment horizontal="center" vertical="center"/>
    </xf>
    <xf numFmtId="0" fontId="16" fillId="72" borderId="32" xfId="0" applyFont="1" applyFill="1" applyBorder="1" applyAlignment="1">
      <alignment horizontal="center" vertical="center"/>
    </xf>
    <xf numFmtId="0" fontId="16" fillId="71" borderId="32" xfId="0" applyFont="1" applyFill="1" applyBorder="1" applyAlignment="1">
      <alignment horizontal="center" vertical="center"/>
    </xf>
    <xf numFmtId="0" fontId="16" fillId="64" borderId="31" xfId="0" applyFont="1" applyFill="1" applyBorder="1" applyAlignment="1">
      <alignment horizontal="center" vertical="center"/>
    </xf>
    <xf numFmtId="0" fontId="16" fillId="64" borderId="32" xfId="0" applyFont="1" applyFill="1" applyBorder="1" applyAlignment="1">
      <alignment vertical="center" wrapText="1"/>
    </xf>
    <xf numFmtId="14" fontId="16" fillId="64" borderId="33" xfId="0" applyNumberFormat="1" applyFont="1" applyFill="1" applyBorder="1" applyAlignment="1">
      <alignment horizontal="center" vertical="center"/>
    </xf>
    <xf numFmtId="14" fontId="16" fillId="64" borderId="29" xfId="0" applyNumberFormat="1" applyFont="1" applyFill="1" applyBorder="1" applyAlignment="1">
      <alignment horizontal="center" vertical="center"/>
    </xf>
    <xf numFmtId="0" fontId="16" fillId="66" borderId="32" xfId="0" applyFont="1" applyFill="1" applyBorder="1" applyAlignment="1">
      <alignment horizontal="center" vertical="center"/>
    </xf>
    <xf numFmtId="0" fontId="16" fillId="64" borderId="32" xfId="0" applyFont="1" applyFill="1" applyBorder="1" applyAlignment="1">
      <alignment horizontal="center" vertical="center"/>
    </xf>
    <xf numFmtId="0" fontId="16" fillId="77" borderId="31" xfId="0" applyFont="1" applyFill="1" applyBorder="1" applyAlignment="1">
      <alignment horizontal="center" vertical="center"/>
    </xf>
    <xf numFmtId="0" fontId="16" fillId="77" borderId="32" xfId="0" applyFont="1" applyFill="1" applyBorder="1" applyAlignment="1">
      <alignment vertical="center" wrapText="1"/>
    </xf>
    <xf numFmtId="0" fontId="16" fillId="78" borderId="27" xfId="0" applyFont="1" applyFill="1" applyBorder="1" applyAlignment="1">
      <alignment vertical="center" wrapText="1"/>
    </xf>
    <xf numFmtId="0" fontId="16" fillId="78" borderId="28" xfId="0" applyFont="1" applyFill="1" applyBorder="1" applyAlignment="1">
      <alignment vertical="center"/>
    </xf>
    <xf numFmtId="0" fontId="16" fillId="78" borderId="28" xfId="0" applyFont="1" applyFill="1" applyBorder="1" applyAlignment="1">
      <alignment vertical="center" wrapText="1"/>
    </xf>
    <xf numFmtId="0" fontId="16" fillId="78" borderId="28" xfId="0" quotePrefix="1" applyFont="1" applyFill="1" applyBorder="1" applyAlignment="1">
      <alignment horizontal="center" vertical="center" wrapText="1"/>
    </xf>
    <xf numFmtId="0" fontId="16" fillId="78" borderId="28" xfId="0" applyFont="1" applyFill="1" applyBorder="1" applyAlignment="1">
      <alignment horizontal="center" vertical="center"/>
    </xf>
    <xf numFmtId="14" fontId="16" fillId="77" borderId="31" xfId="0" applyNumberFormat="1" applyFont="1" applyFill="1" applyBorder="1" applyAlignment="1">
      <alignment horizontal="center" vertical="center"/>
    </xf>
    <xf numFmtId="14" fontId="16" fillId="77" borderId="32" xfId="0" applyNumberFormat="1" applyFont="1" applyFill="1" applyBorder="1" applyAlignment="1">
      <alignment horizontal="center" vertical="center"/>
    </xf>
    <xf numFmtId="0" fontId="16" fillId="77" borderId="32" xfId="0" applyFont="1" applyFill="1" applyBorder="1" applyAlignment="1">
      <alignment horizontal="center" vertical="center"/>
    </xf>
    <xf numFmtId="0" fontId="16" fillId="79" borderId="31" xfId="0" applyFont="1" applyFill="1" applyBorder="1" applyAlignment="1">
      <alignment horizontal="center" vertical="center"/>
    </xf>
    <xf numFmtId="0" fontId="16" fillId="79" borderId="32" xfId="0" applyFont="1" applyFill="1" applyBorder="1" applyAlignment="1">
      <alignment vertical="center" wrapText="1"/>
    </xf>
    <xf numFmtId="14" fontId="16" fillId="79" borderId="31" xfId="0" applyNumberFormat="1" applyFont="1" applyFill="1" applyBorder="1" applyAlignment="1">
      <alignment horizontal="center" vertical="center"/>
    </xf>
    <xf numFmtId="14" fontId="16" fillId="79" borderId="32" xfId="0" applyNumberFormat="1" applyFont="1" applyFill="1" applyBorder="1" applyAlignment="1">
      <alignment horizontal="center" vertical="center"/>
    </xf>
    <xf numFmtId="0" fontId="16" fillId="79" borderId="32" xfId="0" applyFont="1" applyFill="1" applyBorder="1" applyAlignment="1">
      <alignment horizontal="center" vertical="center"/>
    </xf>
    <xf numFmtId="0" fontId="16" fillId="80" borderId="31" xfId="0" applyFont="1" applyFill="1" applyBorder="1" applyAlignment="1">
      <alignment horizontal="center" vertical="center"/>
    </xf>
    <xf numFmtId="0" fontId="16" fillId="80" borderId="32" xfId="0" applyFont="1" applyFill="1" applyBorder="1" applyAlignment="1">
      <alignment vertical="center" wrapText="1"/>
    </xf>
    <xf numFmtId="0" fontId="16" fillId="80" borderId="27" xfId="0" applyFont="1" applyFill="1" applyBorder="1" applyAlignment="1">
      <alignment vertical="center" wrapText="1"/>
    </xf>
    <xf numFmtId="0" fontId="16" fillId="80" borderId="28" xfId="0" applyFont="1" applyFill="1" applyBorder="1" applyAlignment="1">
      <alignment vertical="center"/>
    </xf>
    <xf numFmtId="0" fontId="16" fillId="80" borderId="28" xfId="0" applyFont="1" applyFill="1" applyBorder="1" applyAlignment="1">
      <alignment vertical="center" wrapText="1"/>
    </xf>
    <xf numFmtId="0" fontId="16" fillId="80" borderId="28" xfId="0" quotePrefix="1" applyFont="1" applyFill="1" applyBorder="1" applyAlignment="1">
      <alignment horizontal="center" vertical="center" wrapText="1"/>
    </xf>
    <xf numFmtId="0" fontId="16" fillId="80" borderId="28" xfId="0" applyFont="1" applyFill="1" applyBorder="1" applyAlignment="1">
      <alignment horizontal="center" vertical="center"/>
    </xf>
    <xf numFmtId="14" fontId="16" fillId="80" borderId="31" xfId="0" applyNumberFormat="1" applyFont="1" applyFill="1" applyBorder="1" applyAlignment="1">
      <alignment horizontal="center" vertical="center"/>
    </xf>
    <xf numFmtId="14" fontId="16" fillId="80" borderId="32" xfId="0" applyNumberFormat="1" applyFont="1" applyFill="1" applyBorder="1" applyAlignment="1">
      <alignment horizontal="center" vertical="center"/>
    </xf>
    <xf numFmtId="0" fontId="16" fillId="81" borderId="32" xfId="0" applyFont="1" applyFill="1" applyBorder="1" applyAlignment="1">
      <alignment horizontal="center" vertical="center"/>
    </xf>
    <xf numFmtId="0" fontId="16" fillId="80" borderId="32" xfId="0" applyFont="1" applyFill="1" applyBorder="1" applyAlignment="1">
      <alignment horizontal="center" vertical="center"/>
    </xf>
    <xf numFmtId="0" fontId="16" fillId="86" borderId="31" xfId="0" applyFont="1" applyFill="1" applyBorder="1" applyAlignment="1">
      <alignment horizontal="center" vertical="center"/>
    </xf>
    <xf numFmtId="0" fontId="16" fillId="86" borderId="32" xfId="0" applyFont="1" applyFill="1" applyBorder="1" applyAlignment="1">
      <alignment vertical="center" wrapText="1"/>
    </xf>
    <xf numFmtId="0" fontId="16" fillId="87" borderId="32" xfId="0" applyFont="1" applyFill="1" applyBorder="1" applyAlignment="1">
      <alignment vertical="center" wrapText="1"/>
    </xf>
    <xf numFmtId="0" fontId="16" fillId="88" borderId="27" xfId="0" applyFont="1" applyFill="1" applyBorder="1" applyAlignment="1">
      <alignment vertical="center"/>
    </xf>
    <xf numFmtId="0" fontId="16" fillId="88" borderId="28" xfId="0" applyFont="1" applyFill="1" applyBorder="1" applyAlignment="1">
      <alignment vertical="center"/>
    </xf>
    <xf numFmtId="0" fontId="16" fillId="88" borderId="28" xfId="0" applyFont="1" applyFill="1" applyBorder="1" applyAlignment="1">
      <alignment vertical="center" wrapText="1"/>
    </xf>
    <xf numFmtId="0" fontId="16" fillId="88" borderId="28" xfId="0" quotePrefix="1" applyFont="1" applyFill="1" applyBorder="1" applyAlignment="1">
      <alignment horizontal="center" vertical="center" wrapText="1"/>
    </xf>
    <xf numFmtId="0" fontId="16" fillId="88" borderId="28" xfId="0" applyFont="1" applyFill="1" applyBorder="1" applyAlignment="1">
      <alignment horizontal="center" vertical="center"/>
    </xf>
    <xf numFmtId="14" fontId="16" fillId="86" borderId="31" xfId="0" applyNumberFormat="1" applyFont="1" applyFill="1" applyBorder="1" applyAlignment="1">
      <alignment horizontal="center" vertical="center"/>
    </xf>
    <xf numFmtId="14" fontId="16" fillId="86" borderId="32" xfId="0" applyNumberFormat="1" applyFont="1" applyFill="1" applyBorder="1" applyAlignment="1">
      <alignment horizontal="center" vertical="center"/>
    </xf>
    <xf numFmtId="0" fontId="16" fillId="86" borderId="32" xfId="0" applyFont="1" applyFill="1" applyBorder="1" applyAlignment="1">
      <alignment horizontal="center" vertical="center"/>
    </xf>
    <xf numFmtId="0" fontId="16" fillId="87" borderId="31" xfId="0" applyFont="1" applyFill="1" applyBorder="1" applyAlignment="1">
      <alignment horizontal="center" vertical="center"/>
    </xf>
    <xf numFmtId="14" fontId="16" fillId="87" borderId="31" xfId="0" applyNumberFormat="1" applyFont="1" applyFill="1" applyBorder="1" applyAlignment="1">
      <alignment horizontal="center" vertical="center"/>
    </xf>
    <xf numFmtId="14" fontId="16" fillId="87" borderId="32" xfId="0" applyNumberFormat="1" applyFont="1" applyFill="1" applyBorder="1" applyAlignment="1">
      <alignment horizontal="center" vertical="center"/>
    </xf>
    <xf numFmtId="0" fontId="16" fillId="87" borderId="32" xfId="0" applyFont="1" applyFill="1" applyBorder="1" applyAlignment="1">
      <alignment horizontal="center" vertical="center"/>
    </xf>
    <xf numFmtId="0" fontId="16" fillId="88" borderId="25" xfId="0" applyFont="1" applyFill="1" applyBorder="1" applyAlignment="1">
      <alignment vertical="center"/>
    </xf>
    <xf numFmtId="0" fontId="16" fillId="88" borderId="22" xfId="0" applyFont="1" applyFill="1" applyBorder="1" applyAlignment="1">
      <alignment vertical="center"/>
    </xf>
    <xf numFmtId="0" fontId="16" fillId="88" borderId="22" xfId="0" applyFont="1" applyFill="1" applyBorder="1" applyAlignment="1">
      <alignment vertical="center" wrapText="1"/>
    </xf>
    <xf numFmtId="0" fontId="16" fillId="88" borderId="22" xfId="0" quotePrefix="1" applyFont="1" applyFill="1" applyBorder="1" applyAlignment="1">
      <alignment horizontal="center" vertical="center" wrapText="1"/>
    </xf>
    <xf numFmtId="0" fontId="16" fillId="88" borderId="22" xfId="0" applyFont="1" applyFill="1" applyBorder="1" applyAlignment="1">
      <alignment horizontal="center" vertical="center"/>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5" xfId="0" applyFont="1" applyFill="1" applyBorder="1" applyAlignment="1">
      <alignment horizontal="center" vertical="center" wrapText="1"/>
    </xf>
    <xf numFmtId="0" fontId="27" fillId="40" borderId="40" xfId="0" applyFont="1" applyFill="1" applyBorder="1" applyAlignment="1">
      <alignment horizontal="center" vertical="center" wrapText="1"/>
    </xf>
    <xf numFmtId="0" fontId="27" fillId="40" borderId="44" xfId="0" applyFont="1" applyFill="1" applyBorder="1" applyAlignment="1">
      <alignment horizontal="center" vertical="center" wrapText="1"/>
    </xf>
    <xf numFmtId="0" fontId="27" fillId="91" borderId="5" xfId="0" applyFont="1" applyFill="1" applyBorder="1" applyAlignment="1">
      <alignment horizontal="center" vertical="center" wrapText="1"/>
    </xf>
    <xf numFmtId="0" fontId="27" fillId="91" borderId="40" xfId="0" applyFont="1" applyFill="1" applyBorder="1" applyAlignment="1">
      <alignment horizontal="center" vertical="center" wrapText="1"/>
    </xf>
    <xf numFmtId="0" fontId="27" fillId="55" borderId="5" xfId="0" applyFont="1" applyFill="1" applyBorder="1" applyAlignment="1">
      <alignment horizontal="center" vertical="center" wrapText="1"/>
    </xf>
    <xf numFmtId="0" fontId="27" fillId="55" borderId="40" xfId="0" applyFont="1" applyFill="1" applyBorder="1" applyAlignment="1">
      <alignment horizontal="center" vertical="center" wrapText="1"/>
    </xf>
    <xf numFmtId="0" fontId="27" fillId="18" borderId="5" xfId="0" applyFont="1" applyFill="1" applyBorder="1" applyAlignment="1">
      <alignment horizontal="center" vertical="center" wrapText="1"/>
    </xf>
    <xf numFmtId="0" fontId="27" fillId="18" borderId="40" xfId="0" applyFont="1" applyFill="1" applyBorder="1" applyAlignment="1">
      <alignment horizontal="center" vertical="center" wrapText="1"/>
    </xf>
    <xf numFmtId="0" fontId="27" fillId="92" borderId="5" xfId="0" applyFont="1" applyFill="1" applyBorder="1" applyAlignment="1">
      <alignment horizontal="center" vertical="center" wrapText="1"/>
    </xf>
    <xf numFmtId="0" fontId="27" fillId="92" borderId="40" xfId="0" applyFont="1" applyFill="1" applyBorder="1" applyAlignment="1">
      <alignment horizontal="center" vertical="center" wrapText="1"/>
    </xf>
    <xf numFmtId="0" fontId="27" fillId="51" borderId="0" xfId="0" applyFont="1" applyFill="1" applyAlignment="1">
      <alignment horizontal="center" vertical="center" wrapText="1"/>
    </xf>
    <xf numFmtId="0" fontId="27" fillId="52" borderId="38" xfId="0" applyFont="1" applyFill="1" applyBorder="1" applyAlignment="1">
      <alignment horizontal="center" vertical="center" wrapText="1"/>
    </xf>
    <xf numFmtId="0" fontId="27" fillId="52" borderId="43" xfId="0" applyFont="1" applyFill="1" applyBorder="1" applyAlignment="1">
      <alignment horizontal="center" vertical="center" wrapText="1"/>
    </xf>
    <xf numFmtId="0" fontId="27" fillId="90" borderId="40" xfId="0" applyFont="1" applyFill="1" applyBorder="1" applyAlignment="1">
      <alignment horizontal="center" vertical="center" wrapText="1"/>
    </xf>
    <xf numFmtId="0" fontId="27" fillId="90" borderId="44" xfId="0" applyFont="1" applyFill="1" applyBorder="1" applyAlignment="1">
      <alignment horizontal="center" vertical="center" wrapText="1"/>
    </xf>
    <xf numFmtId="0" fontId="27" fillId="54" borderId="5" xfId="0" applyFont="1" applyFill="1" applyBorder="1" applyAlignment="1">
      <alignment horizontal="center" vertical="center" wrapText="1"/>
    </xf>
    <xf numFmtId="0" fontId="27" fillId="54" borderId="40"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0" fillId="45" borderId="8" xfId="0" applyFill="1" applyBorder="1" applyAlignment="1">
      <alignment horizontal="center" vertical="center"/>
    </xf>
    <xf numFmtId="0" fontId="0" fillId="45" borderId="7" xfId="0" applyFill="1" applyBorder="1" applyAlignment="1">
      <alignment horizontal="center" vertical="center"/>
    </xf>
    <xf numFmtId="0" fontId="5" fillId="18" borderId="0" xfId="0" applyFont="1" applyFill="1" applyAlignment="1">
      <alignment horizontal="center" vertical="center"/>
    </xf>
    <xf numFmtId="0" fontId="5" fillId="18" borderId="0" xfId="0" applyFont="1" applyFill="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50" borderId="17" xfId="0" applyFill="1" applyBorder="1" applyAlignment="1" applyProtection="1">
      <alignment horizontal="center" vertical="center"/>
      <protection locked="0"/>
    </xf>
    <xf numFmtId="0" fontId="0" fillId="50" borderId="18" xfId="0" applyFill="1" applyBorder="1" applyAlignment="1" applyProtection="1">
      <alignment horizontal="center" vertical="center"/>
      <protection locked="0"/>
    </xf>
    <xf numFmtId="0" fontId="0" fillId="50" borderId="19" xfId="0" applyFill="1" applyBorder="1" applyAlignment="1" applyProtection="1">
      <alignment horizontal="center" vertical="center"/>
      <protection locked="0"/>
    </xf>
    <xf numFmtId="0" fontId="10" fillId="49" borderId="0" xfId="0" applyFont="1" applyFill="1" applyAlignment="1">
      <alignment horizontal="center"/>
    </xf>
    <xf numFmtId="0" fontId="0" fillId="0" borderId="6" xfId="0" applyBorder="1" applyAlignment="1">
      <alignment horizontal="center" vertical="center"/>
    </xf>
    <xf numFmtId="0" fontId="0" fillId="0" borderId="0" xfId="0" applyAlignment="1">
      <alignment horizontal="center" vertical="center"/>
    </xf>
    <xf numFmtId="0" fontId="13" fillId="4" borderId="0" xfId="0" applyFont="1" applyFill="1" applyAlignment="1">
      <alignment horizontal="left" vertical="center" wrapText="1"/>
    </xf>
    <xf numFmtId="0" fontId="0" fillId="31" borderId="10" xfId="0" applyFill="1" applyBorder="1" applyAlignment="1">
      <alignment horizontal="center" vertical="center"/>
    </xf>
    <xf numFmtId="0" fontId="0" fillId="31" borderId="11" xfId="0" applyFill="1" applyBorder="1" applyAlignment="1">
      <alignment horizontal="center" vertical="center"/>
    </xf>
    <xf numFmtId="0" fontId="0" fillId="31" borderId="12" xfId="0" applyFill="1" applyBorder="1" applyAlignment="1">
      <alignment horizontal="center" vertical="center"/>
    </xf>
    <xf numFmtId="0" fontId="0" fillId="31" borderId="10" xfId="0" applyFill="1" applyBorder="1" applyAlignment="1">
      <alignment horizontal="justify" vertical="center" wrapText="1"/>
    </xf>
    <xf numFmtId="0" fontId="0" fillId="31" borderId="11" xfId="0" applyFill="1" applyBorder="1" applyAlignment="1">
      <alignment horizontal="justify" vertical="center" wrapText="1"/>
    </xf>
    <xf numFmtId="0" fontId="0" fillId="31" borderId="12" xfId="0" applyFill="1" applyBorder="1" applyAlignment="1">
      <alignment horizontal="justify" vertical="center" wrapText="1"/>
    </xf>
    <xf numFmtId="0" fontId="0" fillId="11" borderId="15" xfId="0" applyFill="1" applyBorder="1" applyAlignment="1">
      <alignment horizontal="justify" vertical="center" wrapText="1"/>
    </xf>
    <xf numFmtId="0" fontId="0" fillId="11" borderId="13" xfId="0" applyFill="1" applyBorder="1" applyAlignment="1">
      <alignment horizontal="justify" vertical="center" wrapText="1"/>
    </xf>
    <xf numFmtId="0" fontId="0" fillId="24" borderId="15" xfId="0" applyFill="1" applyBorder="1" applyAlignment="1">
      <alignment horizontal="justify" vertical="center" wrapText="1"/>
    </xf>
    <xf numFmtId="0" fontId="0" fillId="24" borderId="13" xfId="0" applyFill="1" applyBorder="1" applyAlignment="1">
      <alignment horizontal="justify" vertical="center" wrapText="1"/>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9" fillId="33" borderId="0" xfId="0" applyFont="1" applyFill="1" applyAlignment="1">
      <alignment horizontal="left"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0" fillId="16" borderId="10" xfId="0" applyFill="1" applyBorder="1" applyAlignment="1">
      <alignment horizontal="center" vertical="center"/>
    </xf>
    <xf numFmtId="0" fontId="0" fillId="16" borderId="11" xfId="0" applyFill="1" applyBorder="1" applyAlignment="1">
      <alignment horizontal="center" vertical="center"/>
    </xf>
    <xf numFmtId="0" fontId="0" fillId="16" borderId="1" xfId="0" applyFill="1" applyBorder="1" applyAlignment="1">
      <alignment horizontal="center" vertical="center"/>
    </xf>
    <xf numFmtId="0" fontId="0" fillId="16" borderId="15" xfId="0" applyFill="1" applyBorder="1" applyAlignment="1">
      <alignment horizontal="justify" vertical="center" wrapText="1"/>
    </xf>
    <xf numFmtId="0" fontId="0" fillId="16" borderId="13" xfId="0" applyFill="1" applyBorder="1" applyAlignment="1">
      <alignment horizontal="justify" vertical="center" wrapText="1"/>
    </xf>
    <xf numFmtId="0" fontId="0" fillId="16" borderId="14" xfId="0" applyFill="1" applyBorder="1" applyAlignment="1">
      <alignment horizontal="justify" vertical="center" wrapText="1"/>
    </xf>
    <xf numFmtId="0" fontId="0" fillId="14" borderId="15" xfId="0" applyFill="1" applyBorder="1" applyAlignment="1">
      <alignment horizontal="justify" vertical="center" wrapText="1"/>
    </xf>
    <xf numFmtId="0" fontId="0" fillId="14" borderId="13" xfId="0" applyFill="1" applyBorder="1" applyAlignment="1">
      <alignment horizontal="justify" vertical="center" wrapText="1"/>
    </xf>
    <xf numFmtId="0" fontId="0" fillId="14" borderId="14" xfId="0" applyFill="1" applyBorder="1" applyAlignment="1">
      <alignment horizontal="justify" vertical="center" wrapText="1"/>
    </xf>
    <xf numFmtId="0" fontId="0" fillId="14" borderId="10" xfId="0" applyFill="1" applyBorder="1" applyAlignment="1">
      <alignment horizontal="center" vertical="center"/>
    </xf>
    <xf numFmtId="0" fontId="0" fillId="14" borderId="11" xfId="0" applyFill="1" applyBorder="1" applyAlignment="1">
      <alignment horizontal="center" vertical="center"/>
    </xf>
    <xf numFmtId="0" fontId="0" fillId="14" borderId="1" xfId="0" applyFill="1" applyBorder="1" applyAlignment="1">
      <alignment horizontal="center" vertical="center"/>
    </xf>
    <xf numFmtId="0" fontId="8" fillId="6" borderId="0" xfId="0" applyFont="1" applyFill="1" applyAlignment="1">
      <alignment horizontal="center" vertical="center" wrapText="1"/>
    </xf>
    <xf numFmtId="0" fontId="16" fillId="0" borderId="5" xfId="0" applyFont="1" applyBorder="1" applyAlignment="1" applyProtection="1">
      <alignment horizontal="center" vertical="center" wrapText="1"/>
      <protection locked="0"/>
    </xf>
    <xf numFmtId="0" fontId="0" fillId="50" borderId="17" xfId="0" applyFill="1" applyBorder="1" applyAlignment="1" applyProtection="1">
      <alignment horizontal="center" vertical="center" wrapText="1"/>
      <protection locked="0"/>
    </xf>
    <xf numFmtId="0" fontId="0" fillId="50" borderId="18" xfId="0" applyFill="1" applyBorder="1" applyAlignment="1" applyProtection="1">
      <alignment horizontal="center" vertical="center" wrapText="1"/>
      <protection locked="0"/>
    </xf>
    <xf numFmtId="0" fontId="0" fillId="50" borderId="19" xfId="0" applyFill="1" applyBorder="1" applyAlignment="1" applyProtection="1">
      <alignment horizontal="center" vertical="center" wrapText="1"/>
      <protection locked="0"/>
    </xf>
    <xf numFmtId="0" fontId="17" fillId="50" borderId="17" xfId="0" applyFont="1" applyFill="1" applyBorder="1" applyAlignment="1" applyProtection="1">
      <alignment horizontal="center" vertical="center"/>
      <protection locked="0"/>
    </xf>
    <xf numFmtId="0" fontId="0" fillId="38" borderId="6" xfId="0" applyFill="1" applyBorder="1" applyAlignment="1">
      <alignment horizontal="center" vertical="center"/>
    </xf>
    <xf numFmtId="0" fontId="0" fillId="38" borderId="0" xfId="0" applyFill="1" applyAlignment="1">
      <alignment horizontal="center" vertical="center"/>
    </xf>
    <xf numFmtId="0" fontId="0" fillId="43" borderId="6" xfId="0" applyFill="1" applyBorder="1" applyAlignment="1">
      <alignment horizontal="center" vertical="center"/>
    </xf>
    <xf numFmtId="0" fontId="0" fillId="43" borderId="0" xfId="0" applyFill="1" applyAlignment="1">
      <alignment horizontal="center" vertical="center"/>
    </xf>
    <xf numFmtId="0" fontId="0" fillId="47" borderId="6" xfId="0" applyFill="1" applyBorder="1" applyAlignment="1">
      <alignment horizontal="center" vertical="center"/>
    </xf>
    <xf numFmtId="0" fontId="0" fillId="47" borderId="0" xfId="0" applyFill="1" applyAlignment="1">
      <alignment horizontal="center" vertical="center"/>
    </xf>
    <xf numFmtId="0" fontId="0" fillId="45" borderId="16" xfId="0" applyFill="1" applyBorder="1" applyAlignment="1">
      <alignment horizontal="center" vertical="center"/>
    </xf>
    <xf numFmtId="0" fontId="0" fillId="45" borderId="20" xfId="0" applyFill="1" applyBorder="1" applyAlignment="1">
      <alignment horizontal="center" vertical="center"/>
    </xf>
    <xf numFmtId="0" fontId="0" fillId="50" borderId="16" xfId="0" applyFill="1" applyBorder="1" applyAlignment="1" applyProtection="1">
      <alignment horizontal="center" vertical="center"/>
      <protection locked="0"/>
    </xf>
    <xf numFmtId="0" fontId="0" fillId="50" borderId="20" xfId="0" applyFill="1" applyBorder="1" applyAlignment="1" applyProtection="1">
      <alignment horizontal="center" vertical="center"/>
      <protection locked="0"/>
    </xf>
    <xf numFmtId="0" fontId="0" fillId="50" borderId="21" xfId="0" applyFill="1" applyBorder="1" applyAlignment="1" applyProtection="1">
      <alignment horizontal="center" vertical="center"/>
      <protection locked="0"/>
    </xf>
    <xf numFmtId="0" fontId="0" fillId="50" borderId="16" xfId="0" applyFill="1" applyBorder="1" applyAlignment="1" applyProtection="1">
      <alignment horizontal="center" vertical="center" wrapText="1"/>
      <protection locked="0"/>
    </xf>
    <xf numFmtId="0" fontId="27" fillId="51" borderId="35" xfId="0" applyFont="1" applyFill="1" applyBorder="1" applyAlignment="1">
      <alignment horizontal="center" vertical="center" wrapText="1"/>
    </xf>
    <xf numFmtId="0" fontId="27" fillId="52" borderId="39" xfId="0" applyFont="1" applyFill="1" applyBorder="1" applyAlignment="1">
      <alignment horizontal="center" vertical="center" wrapText="1"/>
    </xf>
    <xf numFmtId="0" fontId="27" fillId="90" borderId="41" xfId="0" applyFont="1" applyFill="1" applyBorder="1" applyAlignment="1">
      <alignment horizontal="center" vertical="center" wrapText="1"/>
    </xf>
    <xf numFmtId="0" fontId="27" fillId="40" borderId="41" xfId="0" applyFont="1" applyFill="1" applyBorder="1" applyAlignment="1">
      <alignment horizontal="center" vertical="center" wrapText="1"/>
    </xf>
    <xf numFmtId="16" fontId="21" fillId="76" borderId="25" xfId="0" applyNumberFormat="1" applyFont="1" applyFill="1" applyBorder="1" applyAlignment="1">
      <alignment vertical="center" wrapText="1"/>
    </xf>
    <xf numFmtId="0" fontId="21" fillId="76" borderId="25" xfId="0" applyFont="1" applyFill="1" applyBorder="1" applyAlignment="1">
      <alignment vertical="center" wrapText="1"/>
    </xf>
    <xf numFmtId="16" fontId="21" fillId="68" borderId="30" xfId="0" applyNumberFormat="1" applyFont="1" applyFill="1" applyBorder="1" applyAlignment="1">
      <alignment vertical="center"/>
    </xf>
    <xf numFmtId="0" fontId="21" fillId="68" borderId="25" xfId="0" applyFont="1" applyFill="1" applyBorder="1" applyAlignment="1">
      <alignment vertical="center"/>
    </xf>
    <xf numFmtId="16" fontId="23" fillId="69" borderId="30" xfId="0" applyNumberFormat="1" applyFont="1" applyFill="1" applyBorder="1" applyAlignment="1">
      <alignment vertical="center"/>
    </xf>
    <xf numFmtId="0" fontId="23" fillId="69" borderId="25" xfId="0" applyFont="1" applyFill="1" applyBorder="1" applyAlignment="1">
      <alignment vertical="center"/>
    </xf>
    <xf numFmtId="16" fontId="25" fillId="70" borderId="30" xfId="0" applyNumberFormat="1" applyFont="1" applyFill="1" applyBorder="1" applyAlignment="1">
      <alignment vertical="center"/>
    </xf>
    <xf numFmtId="0" fontId="25" fillId="70" borderId="25" xfId="0" applyFont="1" applyFill="1" applyBorder="1" applyAlignment="1">
      <alignment vertical="center"/>
    </xf>
    <xf numFmtId="16" fontId="21" fillId="67" borderId="25" xfId="0" applyNumberFormat="1" applyFont="1" applyFill="1" applyBorder="1" applyAlignment="1">
      <alignment vertical="center"/>
    </xf>
    <xf numFmtId="0" fontId="21" fillId="67" borderId="25" xfId="0" applyFont="1" applyFill="1" applyBorder="1" applyAlignment="1">
      <alignment vertical="center"/>
    </xf>
    <xf numFmtId="0" fontId="21" fillId="67" borderId="27" xfId="0" applyFont="1" applyFill="1" applyBorder="1" applyAlignment="1">
      <alignment vertical="center"/>
    </xf>
    <xf numFmtId="0" fontId="21" fillId="68" borderId="27" xfId="0" applyFont="1" applyFill="1" applyBorder="1" applyAlignment="1">
      <alignment vertical="center"/>
    </xf>
    <xf numFmtId="0" fontId="23" fillId="69" borderId="27" xfId="0" applyFont="1" applyFill="1" applyBorder="1" applyAlignment="1">
      <alignment vertical="center"/>
    </xf>
    <xf numFmtId="0" fontId="25" fillId="70" borderId="27" xfId="0" applyFont="1" applyFill="1" applyBorder="1" applyAlignment="1">
      <alignment vertical="center"/>
    </xf>
    <xf numFmtId="16" fontId="26" fillId="82" borderId="25" xfId="0" applyNumberFormat="1" applyFont="1" applyFill="1" applyBorder="1" applyAlignment="1">
      <alignment vertical="center"/>
    </xf>
    <xf numFmtId="0" fontId="26" fillId="82" borderId="25" xfId="0" applyFont="1" applyFill="1" applyBorder="1" applyAlignment="1">
      <alignment vertical="center"/>
    </xf>
    <xf numFmtId="0" fontId="26" fillId="82" borderId="27" xfId="0" applyFont="1" applyFill="1" applyBorder="1" applyAlignment="1">
      <alignment vertical="center"/>
    </xf>
    <xf numFmtId="0" fontId="19" fillId="60" borderId="0" xfId="0" applyFont="1" applyFill="1" applyAlignment="1">
      <alignment wrapText="1"/>
    </xf>
    <xf numFmtId="0" fontId="19" fillId="60" borderId="22" xfId="0" applyFont="1" applyFill="1" applyBorder="1" applyAlignment="1">
      <alignment wrapText="1"/>
    </xf>
    <xf numFmtId="0" fontId="19" fillId="2" borderId="25" xfId="0" applyFont="1" applyFill="1" applyBorder="1" applyAlignment="1">
      <alignment wrapText="1"/>
    </xf>
    <xf numFmtId="0" fontId="19" fillId="2" borderId="26" xfId="0" applyFont="1" applyFill="1" applyBorder="1" applyAlignment="1">
      <alignment wrapText="1"/>
    </xf>
    <xf numFmtId="16" fontId="21" fillId="67" borderId="30" xfId="0" applyNumberFormat="1" applyFont="1" applyFill="1" applyBorder="1" applyAlignment="1">
      <alignment vertical="center"/>
    </xf>
    <xf numFmtId="0" fontId="19" fillId="58" borderId="22" xfId="0" applyFont="1" applyFill="1" applyBorder="1" applyAlignment="1">
      <alignment horizontal="center" vertical="center" wrapText="1"/>
    </xf>
    <xf numFmtId="0" fontId="19" fillId="58" borderId="23" xfId="0" applyFont="1" applyFill="1" applyBorder="1" applyAlignment="1">
      <alignment horizontal="center" vertical="center" wrapText="1"/>
    </xf>
    <xf numFmtId="0" fontId="19" fillId="59" borderId="25" xfId="0" applyFont="1" applyFill="1" applyBorder="1" applyAlignment="1">
      <alignment vertical="center" wrapText="1"/>
    </xf>
    <xf numFmtId="0" fontId="19" fillId="59" borderId="27" xfId="0" applyFont="1" applyFill="1" applyBorder="1" applyAlignment="1">
      <alignment vertical="center" wrapText="1"/>
    </xf>
    <xf numFmtId="0" fontId="19" fillId="59" borderId="25" xfId="0" applyFont="1" applyFill="1" applyBorder="1" applyAlignment="1">
      <alignment horizontal="center" vertical="center" wrapText="1"/>
    </xf>
    <xf numFmtId="0" fontId="19" fillId="59" borderId="27"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198">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13" formatCode="0%"/>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alignment horizontal="center" vertical="center" textRotation="0" wrapText="0" indent="0" justifyLastLine="0" shrinkToFit="0" readingOrder="0"/>
      <protection locked="0" hidden="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0" formatCode="General"/>
      <alignment horizontal="justify" vertical="center" textRotation="0" wrapText="1" indent="0" justifyLastLine="0" shrinkToFit="0" readingOrder="0"/>
    </dxf>
    <dxf>
      <alignment horizontal="center" vertical="center" textRotation="0" indent="0" justifyLastLine="0" shrinkToFit="0" readingOrder="0"/>
    </dxf>
    <dxf>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colors>
    <mruColors>
      <color rgb="FF00FF00"/>
      <color rgb="FF00FFFF"/>
      <color rgb="FFFF0066"/>
      <color rgb="FFFFCCCC"/>
      <color rgb="FFFF6699"/>
      <color rgb="FFFF99FF"/>
      <color rgb="FF99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MEN!$D$1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MEN!$C$2:$C$5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MEN!$D$2:$D$5</c:f>
              <c:numCache>
                <c:formatCode>0%</c:formatCode>
                <c:ptCount val="4"/>
                <c:pt idx="0">
                  <c:v>0.75</c:v>
                </c:pt>
                <c:pt idx="1">
                  <c:v>0.25</c:v>
                </c:pt>
                <c:pt idx="2">
                  <c:v>0.5</c:v>
                </c:pt>
                <c:pt idx="3">
                  <c:v>0.125</c:v>
                </c:pt>
              </c:numCache>
            </c:numRef>
          </c:val>
          <c:extLst>
            <c:ext xmlns:c16="http://schemas.microsoft.com/office/drawing/2014/chart" uri="{C3380CC4-5D6E-409C-BE32-E72D297353CC}">
              <c16:uniqueId val="{00000000-1516-4F26-A3B4-2AFCEA3E074A}"/>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 AVANCE POR EJE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5">
                  <a:shade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2C6-4922-A6C6-65A6DBCADB51}"/>
              </c:ext>
            </c:extLst>
          </c:dPt>
          <c:dPt>
            <c:idx val="1"/>
            <c:bubble3D val="0"/>
            <c:spPr>
              <a:solidFill>
                <a:schemeClr val="accent5">
                  <a:shade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2C6-4922-A6C6-65A6DBCADB51}"/>
              </c:ext>
            </c:extLst>
          </c:dPt>
          <c:dPt>
            <c:idx val="2"/>
            <c:bubble3D val="0"/>
            <c:spPr>
              <a:solidFill>
                <a:schemeClr val="accent5">
                  <a:tint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72C6-4922-A6C6-65A6DBCADB51}"/>
              </c:ext>
            </c:extLst>
          </c:dPt>
          <c:dPt>
            <c:idx val="3"/>
            <c:bubble3D val="0"/>
            <c:spPr>
              <a:solidFill>
                <a:schemeClr val="accent5">
                  <a:tint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72C6-4922-A6C6-65A6DBCADB5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CONVENCIONES!$B$3:$B$6</c:f>
              <c:strCache>
                <c:ptCount val="4"/>
                <c:pt idx="0">
                  <c:v>Cultura organizacional</c:v>
                </c:pt>
                <c:pt idx="1">
                  <c:v>Modelo de voz de la ciudadanía</c:v>
                </c:pt>
                <c:pt idx="2">
                  <c:v>Modelos operativos flexibles</c:v>
                </c:pt>
                <c:pt idx="3">
                  <c:v>Gestión del conocimiento</c:v>
                </c:pt>
              </c:strCache>
            </c:strRef>
          </c:cat>
          <c:val>
            <c:numRef>
              <c:f>CONVENCIONES!$L$3:$L$6</c:f>
              <c:numCache>
                <c:formatCode>0%</c:formatCode>
                <c:ptCount val="4"/>
                <c:pt idx="0">
                  <c:v>0.38211111111111112</c:v>
                </c:pt>
                <c:pt idx="1">
                  <c:v>0.18400000000000002</c:v>
                </c:pt>
                <c:pt idx="2">
                  <c:v>0.29777777777777781</c:v>
                </c:pt>
                <c:pt idx="3">
                  <c:v>0.1111111111111111</c:v>
                </c:pt>
              </c:numCache>
            </c:numRef>
          </c:val>
          <c:extLst>
            <c:ext xmlns:c16="http://schemas.microsoft.com/office/drawing/2014/chart" uri="{C3380CC4-5D6E-409C-BE32-E72D297353CC}">
              <c16:uniqueId val="{00000000-3C1C-4D74-9217-6E326C329A73}"/>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071566054243221"/>
          <c:y val="0.24066892680081656"/>
          <c:w val="0.32650656167979003"/>
          <c:h val="0.51389326334208218"/>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POR ENTIDAD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1"/>
          <c:order val="1"/>
          <c:spPr>
            <a:ln w="28575" cap="rnd">
              <a:solidFill>
                <a:schemeClr val="accent5">
                  <a:tint val="77000"/>
                </a:schemeClr>
              </a:solidFill>
              <a:round/>
            </a:ln>
            <a:effectLst/>
          </c:spPr>
          <c:marker>
            <c:symbol val="circle"/>
            <c:size val="5"/>
            <c:spPr>
              <a:solidFill>
                <a:schemeClr val="accent5">
                  <a:tint val="77000"/>
                </a:schemeClr>
              </a:solidFill>
              <a:ln w="9525">
                <a:solidFill>
                  <a:schemeClr val="accent5">
                    <a:tint val="77000"/>
                  </a:schemeClr>
                </a:solidFill>
              </a:ln>
              <a:effectLst/>
            </c:spPr>
          </c:marker>
          <c:cat>
            <c:strRef>
              <c:f>CONVENCIONES!$C$1:$K$1</c:f>
              <c:strCache>
                <c:ptCount val="9"/>
                <c:pt idx="0">
                  <c:v>MEN</c:v>
                </c:pt>
                <c:pt idx="1">
                  <c:v>ICFES</c:v>
                </c:pt>
                <c:pt idx="2">
                  <c:v>FODESEP</c:v>
                </c:pt>
                <c:pt idx="3">
                  <c:v>ITFIP</c:v>
                </c:pt>
                <c:pt idx="4">
                  <c:v>INFOTEP SAI</c:v>
                </c:pt>
                <c:pt idx="5">
                  <c:v>INFOTEP SAN JUAN</c:v>
                </c:pt>
                <c:pt idx="6">
                  <c:v>ETITC</c:v>
                </c:pt>
                <c:pt idx="7">
                  <c:v>INTENALCO</c:v>
                </c:pt>
                <c:pt idx="8">
                  <c:v> UAPA</c:v>
                </c:pt>
              </c:strCache>
            </c:strRef>
          </c:cat>
          <c:val>
            <c:numRef>
              <c:f>CONVENCIONES!$C$7:$K$7</c:f>
              <c:numCache>
                <c:formatCode>0%</c:formatCode>
                <c:ptCount val="9"/>
                <c:pt idx="0">
                  <c:v>0.40625</c:v>
                </c:pt>
                <c:pt idx="1">
                  <c:v>0.39</c:v>
                </c:pt>
                <c:pt idx="2">
                  <c:v>0.1875</c:v>
                </c:pt>
                <c:pt idx="3">
                  <c:v>0.20574999999999999</c:v>
                </c:pt>
                <c:pt idx="4">
                  <c:v>0.27274999999999999</c:v>
                </c:pt>
                <c:pt idx="5">
                  <c:v>9.8750000000000004E-2</c:v>
                </c:pt>
                <c:pt idx="6">
                  <c:v>0.20250000000000001</c:v>
                </c:pt>
                <c:pt idx="7">
                  <c:v>3.125E-2</c:v>
                </c:pt>
                <c:pt idx="8">
                  <c:v>0.39900000000000002</c:v>
                </c:pt>
              </c:numCache>
            </c:numRef>
          </c:val>
          <c:smooth val="0"/>
          <c:extLst>
            <c:ext xmlns:c16="http://schemas.microsoft.com/office/drawing/2014/chart" uri="{C3380CC4-5D6E-409C-BE32-E72D297353CC}">
              <c16:uniqueId val="{00000001-8193-469F-8D9F-01932C8E9859}"/>
            </c:ext>
          </c:extLst>
        </c:ser>
        <c:dLbls>
          <c:showLegendKey val="0"/>
          <c:showVal val="0"/>
          <c:showCatName val="0"/>
          <c:showSerName val="0"/>
          <c:showPercent val="0"/>
          <c:showBubbleSize val="0"/>
        </c:dLbls>
        <c:marker val="1"/>
        <c:smooth val="0"/>
        <c:axId val="1960533920"/>
        <c:axId val="1960534400"/>
        <c:extLst>
          <c:ext xmlns:c15="http://schemas.microsoft.com/office/drawing/2012/chart" uri="{02D57815-91ED-43cb-92C2-25804820EDAC}">
            <c15:filteredLineSeries>
              <c15:ser>
                <c:idx val="0"/>
                <c:order val="0"/>
                <c:spPr>
                  <a:ln w="28575" cap="rnd">
                    <a:solidFill>
                      <a:schemeClr val="accent5">
                        <a:shade val="76000"/>
                      </a:schemeClr>
                    </a:solidFill>
                    <a:round/>
                  </a:ln>
                  <a:effectLst/>
                </c:spPr>
                <c:marker>
                  <c:symbol val="circle"/>
                  <c:size val="5"/>
                  <c:spPr>
                    <a:solidFill>
                      <a:schemeClr val="accent5">
                        <a:shade val="76000"/>
                      </a:schemeClr>
                    </a:solidFill>
                    <a:ln w="9525">
                      <a:solidFill>
                        <a:schemeClr val="accent5">
                          <a:shade val="76000"/>
                        </a:schemeClr>
                      </a:solidFill>
                    </a:ln>
                    <a:effectLst/>
                  </c:spPr>
                </c:marker>
                <c:cat>
                  <c:strRef>
                    <c:extLst>
                      <c:ext uri="{02D57815-91ED-43cb-92C2-25804820EDAC}">
                        <c15:formulaRef>
                          <c15:sqref>CONVENCIONES!$C$1:$K$1</c15:sqref>
                        </c15:formulaRef>
                      </c:ext>
                    </c:extLst>
                    <c:strCache>
                      <c:ptCount val="9"/>
                      <c:pt idx="0">
                        <c:v>MEN</c:v>
                      </c:pt>
                      <c:pt idx="1">
                        <c:v>ICFES</c:v>
                      </c:pt>
                      <c:pt idx="2">
                        <c:v>FODESEP</c:v>
                      </c:pt>
                      <c:pt idx="3">
                        <c:v>ITFIP</c:v>
                      </c:pt>
                      <c:pt idx="4">
                        <c:v>INFOTEP SAI</c:v>
                      </c:pt>
                      <c:pt idx="5">
                        <c:v>INFOTEP SAN JUAN</c:v>
                      </c:pt>
                      <c:pt idx="6">
                        <c:v>ETITC</c:v>
                      </c:pt>
                      <c:pt idx="7">
                        <c:v>INTENALCO</c:v>
                      </c:pt>
                      <c:pt idx="8">
                        <c:v> UAPA</c:v>
                      </c:pt>
                    </c:strCache>
                  </c:strRef>
                </c:cat>
                <c:val>
                  <c:numRef>
                    <c:extLst>
                      <c:ext uri="{02D57815-91ED-43cb-92C2-25804820EDAC}">
                        <c15:formulaRef>
                          <c15:sqref>CONVENCIONES!$C$2:$K$2</c15:sqref>
                        </c15:formulaRef>
                      </c:ext>
                    </c:extLst>
                    <c:numCache>
                      <c:formatCode>General</c:formatCode>
                      <c:ptCount val="9"/>
                    </c:numCache>
                  </c:numRef>
                </c:val>
                <c:smooth val="0"/>
                <c:extLst>
                  <c:ext xmlns:c16="http://schemas.microsoft.com/office/drawing/2014/chart" uri="{C3380CC4-5D6E-409C-BE32-E72D297353CC}">
                    <c16:uniqueId val="{00000000-8193-469F-8D9F-01932C8E9859}"/>
                  </c:ext>
                </c:extLst>
              </c15:ser>
            </c15:filteredLineSeries>
          </c:ext>
        </c:extLst>
      </c:lineChart>
      <c:catAx>
        <c:axId val="1960533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0534400"/>
        <c:crosses val="autoZero"/>
        <c:auto val="1"/>
        <c:lblAlgn val="ctr"/>
        <c:lblOffset val="100"/>
        <c:noMultiLvlLbl val="0"/>
      </c:catAx>
      <c:valAx>
        <c:axId val="1960534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0533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ICFES!$D$1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ICFES!$C$2:$C$5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ICFES!$D$2:$D$5</c:f>
              <c:numCache>
                <c:formatCode>0%</c:formatCode>
                <c:ptCount val="4"/>
                <c:pt idx="0">
                  <c:v>0.75</c:v>
                </c:pt>
                <c:pt idx="1">
                  <c:v>0.185</c:v>
                </c:pt>
                <c:pt idx="2">
                  <c:v>0.5</c:v>
                </c:pt>
                <c:pt idx="3">
                  <c:v>0.125</c:v>
                </c:pt>
              </c:numCache>
            </c:numRef>
          </c:val>
          <c:extLst>
            <c:ext xmlns:c16="http://schemas.microsoft.com/office/drawing/2014/chart" uri="{C3380CC4-5D6E-409C-BE32-E72D297353CC}">
              <c16:uniqueId val="{00000000-2359-4F6D-9B40-027238B60A47}"/>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ITFIP!$D$1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ITFIP!$C$2:$C$5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ITFIP!$D$2:$D$5</c:f>
              <c:numCache>
                <c:formatCode>0%</c:formatCode>
                <c:ptCount val="4"/>
                <c:pt idx="0">
                  <c:v>0.44799999999999995</c:v>
                </c:pt>
                <c:pt idx="1">
                  <c:v>0.25</c:v>
                </c:pt>
                <c:pt idx="2">
                  <c:v>0</c:v>
                </c:pt>
                <c:pt idx="3">
                  <c:v>0.125</c:v>
                </c:pt>
              </c:numCache>
            </c:numRef>
          </c:val>
          <c:extLst>
            <c:ext xmlns:c16="http://schemas.microsoft.com/office/drawing/2014/chart" uri="{C3380CC4-5D6E-409C-BE32-E72D297353CC}">
              <c16:uniqueId val="{00000000-5DC3-4652-ABC5-9CE534E8FFFF}"/>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FODESEP!$D$1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FODESEP!$C$2:$C$5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FODESEP!$D$2:$D$5</c:f>
              <c:numCache>
                <c:formatCode>0%</c:formatCode>
                <c:ptCount val="4"/>
                <c:pt idx="0">
                  <c:v>0</c:v>
                </c:pt>
                <c:pt idx="1">
                  <c:v>0.25</c:v>
                </c:pt>
                <c:pt idx="2">
                  <c:v>0.5</c:v>
                </c:pt>
                <c:pt idx="3">
                  <c:v>0</c:v>
                </c:pt>
              </c:numCache>
            </c:numRef>
          </c:val>
          <c:extLst>
            <c:ext xmlns:c16="http://schemas.microsoft.com/office/drawing/2014/chart" uri="{C3380CC4-5D6E-409C-BE32-E72D297353CC}">
              <c16:uniqueId val="{00000000-D59D-483E-ACF5-D530D7F686F5}"/>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'INFOTEP SAI'!$D$1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'INFOTEP SAI'!$C$2:$C$5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'INFOTEP SAI'!$D$2:$D$5</c:f>
              <c:numCache>
                <c:formatCode>0%</c:formatCode>
                <c:ptCount val="4"/>
                <c:pt idx="0">
                  <c:v>0.21600000000000003</c:v>
                </c:pt>
                <c:pt idx="1">
                  <c:v>0.25</c:v>
                </c:pt>
                <c:pt idx="2">
                  <c:v>0.5</c:v>
                </c:pt>
                <c:pt idx="3">
                  <c:v>0.125</c:v>
                </c:pt>
              </c:numCache>
            </c:numRef>
          </c:val>
          <c:extLst>
            <c:ext xmlns:c16="http://schemas.microsoft.com/office/drawing/2014/chart" uri="{C3380CC4-5D6E-409C-BE32-E72D297353CC}">
              <c16:uniqueId val="{00000000-32DC-4C42-8692-5ECA619A50EF}"/>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'INFOTEP SAN JUAN'!$D$1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'INFOTEP SAN JUAN'!$C$2:$C$5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'INFOTEP SAN JUAN'!$D$2:$D$5</c:f>
              <c:numCache>
                <c:formatCode>0%</c:formatCode>
                <c:ptCount val="4"/>
                <c:pt idx="0">
                  <c:v>0.09</c:v>
                </c:pt>
                <c:pt idx="1">
                  <c:v>0</c:v>
                </c:pt>
                <c:pt idx="2">
                  <c:v>0.18</c:v>
                </c:pt>
                <c:pt idx="3">
                  <c:v>0.125</c:v>
                </c:pt>
              </c:numCache>
            </c:numRef>
          </c:val>
          <c:extLst>
            <c:ext xmlns:c16="http://schemas.microsoft.com/office/drawing/2014/chart" uri="{C3380CC4-5D6E-409C-BE32-E72D297353CC}">
              <c16:uniqueId val="{00000000-D68B-4637-BE0B-170798331628}"/>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ETITC!$D$1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ETITC!$C$2:$C$5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ETITC!$D$2:$D$5</c:f>
              <c:numCache>
                <c:formatCode>0%</c:formatCode>
                <c:ptCount val="4"/>
                <c:pt idx="0">
                  <c:v>0.435</c:v>
                </c:pt>
                <c:pt idx="1">
                  <c:v>0.25</c:v>
                </c:pt>
                <c:pt idx="2">
                  <c:v>0</c:v>
                </c:pt>
                <c:pt idx="3">
                  <c:v>0.125</c:v>
                </c:pt>
              </c:numCache>
            </c:numRef>
          </c:val>
          <c:extLst>
            <c:ext xmlns:c16="http://schemas.microsoft.com/office/drawing/2014/chart" uri="{C3380CC4-5D6E-409C-BE32-E72D297353CC}">
              <c16:uniqueId val="{00000000-0519-4C1D-A67F-BDC886882E05}"/>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INTENALCO!$D$1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INTENALCO!$C$2:$C$5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INTENALCO!$D$2:$D$5</c:f>
              <c:numCache>
                <c:formatCode>0%</c:formatCode>
                <c:ptCount val="4"/>
                <c:pt idx="0">
                  <c:v>0</c:v>
                </c:pt>
                <c:pt idx="1">
                  <c:v>0</c:v>
                </c:pt>
                <c:pt idx="2">
                  <c:v>0</c:v>
                </c:pt>
                <c:pt idx="3">
                  <c:v>0.125</c:v>
                </c:pt>
              </c:numCache>
            </c:numRef>
          </c:val>
          <c:extLst>
            <c:ext xmlns:c16="http://schemas.microsoft.com/office/drawing/2014/chart" uri="{C3380CC4-5D6E-409C-BE32-E72D297353CC}">
              <c16:uniqueId val="{00000000-7A2D-46A4-8227-DAFC0E3B5BA7}"/>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UAPA!$D$1</c:f>
              <c:strCache>
                <c:ptCount val="1"/>
                <c:pt idx="0">
                  <c:v>PORCENTAJE AVANCE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UAPA!$C$2:$C$5</c:f>
              <c:strCache>
                <c:ptCount val="4"/>
                <c:pt idx="0">
                  <c:v>Cultura organizacional - Mauricio Silva</c:v>
                </c:pt>
                <c:pt idx="1">
                  <c:v>Modelo de voz de la ciudadanía - Jorge Jaimes</c:v>
                </c:pt>
                <c:pt idx="2">
                  <c:v>Modelos operativos flexibles - Maria Olascagua</c:v>
                </c:pt>
                <c:pt idx="3">
                  <c:v>Gestión del conocimiento - Sara Maria y Sandro</c:v>
                </c:pt>
              </c:strCache>
            </c:strRef>
          </c:cat>
          <c:val>
            <c:numRef>
              <c:f>UAPA!$D$2:$D$5</c:f>
              <c:numCache>
                <c:formatCode>0%</c:formatCode>
                <c:ptCount val="4"/>
                <c:pt idx="0">
                  <c:v>0.75</c:v>
                </c:pt>
                <c:pt idx="1">
                  <c:v>0.221</c:v>
                </c:pt>
                <c:pt idx="2">
                  <c:v>0.5</c:v>
                </c:pt>
                <c:pt idx="3">
                  <c:v>0.125</c:v>
                </c:pt>
              </c:numCache>
            </c:numRef>
          </c:val>
          <c:extLst>
            <c:ext xmlns:c16="http://schemas.microsoft.com/office/drawing/2014/chart" uri="{C3380CC4-5D6E-409C-BE32-E72D297353CC}">
              <c16:uniqueId val="{00000000-BBAD-41B2-BB93-7195EA76F88D}"/>
            </c:ext>
          </c:extLst>
        </c:ser>
        <c:dLbls>
          <c:dLblPos val="outEnd"/>
          <c:showLegendKey val="0"/>
          <c:showVal val="1"/>
          <c:showCatName val="0"/>
          <c:showSerName val="0"/>
          <c:showPercent val="0"/>
          <c:showBubbleSize val="0"/>
        </c:dLbls>
        <c:gapWidth val="326"/>
        <c:overlap val="-58"/>
        <c:axId val="1144813631"/>
        <c:axId val="1144817471"/>
      </c:barChart>
      <c:catAx>
        <c:axId val="1144813631"/>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7471"/>
        <c:crosses val="autoZero"/>
        <c:auto val="1"/>
        <c:lblAlgn val="ctr"/>
        <c:lblOffset val="100"/>
        <c:noMultiLvlLbl val="0"/>
      </c:catAx>
      <c:valAx>
        <c:axId val="1144817471"/>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8136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title pos="t" align="ctr" overlay="0">
      <cx:tx>
        <cx:txData>
          <cx:v>AVANCE</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AVANCE</a:t>
          </a:r>
        </a:p>
      </cx:txPr>
    </cx:title>
    <cx:plotArea>
      <cx:plotAreaRegion>
        <cx:series layoutId="funnel" uniqueId="{0C53C691-F789-4147-839D-62307CC35B24}">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0" value="1"/>
          </cx:dataLabels>
          <cx:dataId val="0"/>
        </cx:series>
      </cx:plotAreaRegion>
      <cx:axis id="0">
        <cx:catScaling gapWidth="0.0599999987"/>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withinLinear" id="18">
  <a:schemeClr val="accent5"/>
</cs:colorStyle>
</file>

<file path=xl/charts/colors12.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microsoft.com/office/2014/relationships/chartEx" Target="../charts/chartEx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6" name="Gráfico 5">
          <a:extLst>
            <a:ext uri="{FF2B5EF4-FFF2-40B4-BE49-F238E27FC236}">
              <a16:creationId xmlns:a16="http://schemas.microsoft.com/office/drawing/2014/main" id="{6F9B5DCB-572A-6661-B41E-8ED07923E4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xdr:row>
      <xdr:rowOff>14287</xdr:rowOff>
    </xdr:from>
    <xdr:to>
      <xdr:col>5</xdr:col>
      <xdr:colOff>314325</xdr:colOff>
      <xdr:row>21</xdr:row>
      <xdr:rowOff>90487</xdr:rowOff>
    </xdr:to>
    <xdr:graphicFrame macro="">
      <xdr:nvGraphicFramePr>
        <xdr:cNvPr id="7" name="Gráfico 6">
          <a:extLst>
            <a:ext uri="{FF2B5EF4-FFF2-40B4-BE49-F238E27FC236}">
              <a16:creationId xmlns:a16="http://schemas.microsoft.com/office/drawing/2014/main" id="{5D0B7521-3C30-6C71-8182-941122E379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319087</xdr:colOff>
      <xdr:row>7</xdr:row>
      <xdr:rowOff>14287</xdr:rowOff>
    </xdr:from>
    <xdr:to>
      <xdr:col>11</xdr:col>
      <xdr:colOff>319087</xdr:colOff>
      <xdr:row>21</xdr:row>
      <xdr:rowOff>90487</xdr:rowOff>
    </xdr:to>
    <mc:AlternateContent xmlns:mc="http://schemas.openxmlformats.org/markup-compatibility/2006">
      <mc:Choice xmlns:cx2="http://schemas.microsoft.com/office/drawing/2015/10/21/chartex" Requires="cx2">
        <xdr:graphicFrame macro="">
          <xdr:nvGraphicFramePr>
            <xdr:cNvPr id="8" name="Gráfico 7">
              <a:extLst>
                <a:ext uri="{FF2B5EF4-FFF2-40B4-BE49-F238E27FC236}">
                  <a16:creationId xmlns:a16="http://schemas.microsoft.com/office/drawing/2014/main" id="{59FB6B16-CFED-9CF2-BF41-A4C5C6829E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783137" y="2147887"/>
              <a:ext cx="4800600" cy="265430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11</xdr:col>
      <xdr:colOff>314325</xdr:colOff>
      <xdr:row>7</xdr:row>
      <xdr:rowOff>4762</xdr:rowOff>
    </xdr:from>
    <xdr:to>
      <xdr:col>17</xdr:col>
      <xdr:colOff>314325</xdr:colOff>
      <xdr:row>21</xdr:row>
      <xdr:rowOff>80962</xdr:rowOff>
    </xdr:to>
    <xdr:graphicFrame macro="">
      <xdr:nvGraphicFramePr>
        <xdr:cNvPr id="9" name="Gráfico 8">
          <a:extLst>
            <a:ext uri="{FF2B5EF4-FFF2-40B4-BE49-F238E27FC236}">
              <a16:creationId xmlns:a16="http://schemas.microsoft.com/office/drawing/2014/main" id="{EC860667-48F3-DF86-C784-ED7CF4CEA1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D48E8FFF-D93B-403B-A7DE-9610C718D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69ACECD0-6A22-4F29-85C8-B5425C48D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4D81EFB2-3E6A-45F9-9B41-9E2C99023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EA3959DD-AF47-4FC0-A6B6-240FBF126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81227EC1-DA72-4119-A44F-7C11EF636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F62D30A3-2608-45C8-B76A-738072F9B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8DF3A588-50A0-4338-B14B-98CC50CA4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112059</xdr:colOff>
      <xdr:row>0</xdr:row>
      <xdr:rowOff>22413</xdr:rowOff>
    </xdr:from>
    <xdr:to>
      <xdr:col>6</xdr:col>
      <xdr:colOff>1860177</xdr:colOff>
      <xdr:row>7</xdr:row>
      <xdr:rowOff>313766</xdr:rowOff>
    </xdr:to>
    <xdr:graphicFrame macro="">
      <xdr:nvGraphicFramePr>
        <xdr:cNvPr id="2" name="Gráfico 1">
          <a:extLst>
            <a:ext uri="{FF2B5EF4-FFF2-40B4-BE49-F238E27FC236}">
              <a16:creationId xmlns:a16="http://schemas.microsoft.com/office/drawing/2014/main" id="{47C60CFA-6F20-417D-A5C2-F3CD2414C8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42FD8CE-75BB-4B11-A504-65A4040CEF76}" name="tblIndicadores26" displayName="tblIndicadores26" ref="A27:S41">
  <autoFilter ref="A27:S41" xr:uid="{6785150C-5784-48C6-9CBF-1D7FCB8DB2B5}"/>
  <tableColumns count="19">
    <tableColumn id="1" xr3:uid="{D0276807-3BCE-446A-B83D-B6E7ACA55CC6}" name="No" dataDxfId="197"/>
    <tableColumn id="2" xr3:uid="{BD74B4C1-7102-45A1-9188-A4E57C999B93}" name="Eje" dataDxfId="196">
      <calculatedColumnFormula>B10</calculatedColumnFormula>
    </tableColumn>
    <tableColumn id="20" xr3:uid="{ADAB9534-897D-4EF3-8B66-838E460DA142}" name="Actividad" dataDxfId="195">
      <calculatedColumnFormula>C10</calculatedColumnFormula>
    </tableColumn>
    <tableColumn id="4" xr3:uid="{ECF1DADB-DDF2-4B4A-91AE-8D01E18D1D84}" name="Nombre indicador" dataDxfId="194"/>
    <tableColumn id="5" xr3:uid="{7E09B778-62E2-46C0-B545-EFA4EC91F1BE}" name="Tipo" dataDxfId="193"/>
    <tableColumn id="6" xr3:uid="{3564EEE0-172A-4310-AB8C-98B63C78948D}" name="Propósito" dataDxfId="192"/>
    <tableColumn id="7" xr3:uid="{AEB2A72B-3186-4B55-B117-1D81DE842E02}" name="Fórmula" dataDxfId="191"/>
    <tableColumn id="8" xr3:uid="{22FB9C0F-2F6E-44A3-A794-C01592547976}" name="Unidad" dataDxfId="190"/>
    <tableColumn id="9" xr3:uid="{11F9C957-4A6F-422A-AE99-B7254ED53E93}" name="Frecuencia" dataDxfId="189"/>
    <tableColumn id="10" xr3:uid="{F1795E58-3810-487F-84DB-4DC487A315D2}" name="Línea base (valor)" dataDxfId="188"/>
    <tableColumn id="11" xr3:uid="{0A9B3E4E-2B46-4433-B2F8-78E65145E595}" name="Línea base (año)" dataDxfId="187"/>
    <tableColumn id="12" xr3:uid="{583BDFB3-6819-4495-92DB-81DFDB721BE8}" name="Meta anual" dataDxfId="186"/>
    <tableColumn id="13" xr3:uid="{4B72C00A-51B6-4354-A459-4B1F5323C688}" name="Meta T1" dataDxfId="185"/>
    <tableColumn id="14" xr3:uid="{0BB5202E-B73D-4B0C-BAE6-C49A29373A3D}" name="Meta T2" dataDxfId="184"/>
    <tableColumn id="15" xr3:uid="{F1742FF6-0FFB-4C0F-9682-F9C1A9FFEFCA}" name="Meta T3" dataDxfId="183"/>
    <tableColumn id="16" xr3:uid="{73D1E4B6-BEB1-4F10-8231-3F9D8BBC40C4}" name="Meta T4" dataDxfId="182"/>
    <tableColumn id="18" xr3:uid="{93787A27-D49B-44C3-8271-246F97F8F807}" name="Responsable dato" dataDxfId="181">
      <calculatedColumnFormula>F10</calculatedColumnFormula>
    </tableColumn>
    <tableColumn id="28" xr3:uid="{BE586629-3DDD-42B4-93A9-C1023F251742}" name="Clave" dataDxfId="180">
      <calculatedColumnFormula>T10</calculatedColumnFormula>
    </tableColumn>
    <tableColumn id="3" xr3:uid="{63C5B486-37BB-4796-94DF-6BCB3C7AC837}" name="Observaciones" dataDxfId="179"/>
  </tableColumns>
  <tableStyleInfo name="TableStyleMedium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55DF0FC-A556-40B8-9A1F-A298883EA944}" name="Tabla427" displayName="Tabla427" ref="C1:D5" totalsRowShown="0" headerRowDxfId="90">
  <autoFilter ref="C1:D5" xr:uid="{70B2A050-3D1B-4F68-8294-31190FEBBAF8}"/>
  <tableColumns count="2">
    <tableColumn id="1" xr3:uid="{5567C30F-0ED7-485F-B314-8B14EAE51334}" name="EJE" dataDxfId="89"/>
    <tableColumn id="2" xr3:uid="{116B70B1-236C-406D-9DF8-DF163CD5E522}" name="PORCENTAJE AVANCE" dataDxfId="8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C065A9A-3D99-4F0F-9572-049CB2808BB8}" name="tblIndicadores2628" displayName="tblIndicadores2628" ref="A27:S41">
  <autoFilter ref="A27:S41" xr:uid="{6785150C-5784-48C6-9CBF-1D7FCB8DB2B5}"/>
  <tableColumns count="19">
    <tableColumn id="1" xr3:uid="{1C3E2EF0-2DBE-4ACA-806F-EE65F5F8C610}" name="No" dataDxfId="87"/>
    <tableColumn id="2" xr3:uid="{9A19763F-AEE3-4EEA-81C2-EEB9EB02E7A9}" name="Eje" dataDxfId="86">
      <calculatedColumnFormula>B10</calculatedColumnFormula>
    </tableColumn>
    <tableColumn id="20" xr3:uid="{990178D1-C3A3-4BD0-A9B0-F020CB9C5F01}" name="Actividad" dataDxfId="85">
      <calculatedColumnFormula>C10</calculatedColumnFormula>
    </tableColumn>
    <tableColumn id="4" xr3:uid="{674752DD-5B61-40E5-8007-A86E00721FBD}" name="Nombre indicador" dataDxfId="84"/>
    <tableColumn id="5" xr3:uid="{373BD02F-952C-496E-AA3D-A1040FB1BEB3}" name="Tipo" dataDxfId="83"/>
    <tableColumn id="6" xr3:uid="{DF79B96A-BA40-4618-9399-7B28646CE962}" name="Propósito" dataDxfId="82"/>
    <tableColumn id="7" xr3:uid="{27F371FE-A3EF-4DDD-8127-585E4A48CB3F}" name="Fórmula" dataDxfId="81"/>
    <tableColumn id="8" xr3:uid="{823BC5C6-6561-47DC-9A0C-2DF97EA2ACCF}" name="Unidad" dataDxfId="80"/>
    <tableColumn id="9" xr3:uid="{82AA5D20-6318-4DFC-82DA-B96495E0469F}" name="Frecuencia" dataDxfId="79"/>
    <tableColumn id="10" xr3:uid="{3ED523B9-CCBC-44E5-AB89-448779A2A7FD}" name="Línea base (valor)" dataDxfId="78"/>
    <tableColumn id="11" xr3:uid="{C04D1AAA-05F6-42E5-A5D4-C7B68512C819}" name="Línea base (año)" dataDxfId="77"/>
    <tableColumn id="12" xr3:uid="{4A9752E8-3DE2-4443-A74C-CB7DD9393C82}" name="Meta anual" dataDxfId="76"/>
    <tableColumn id="13" xr3:uid="{4D5F16D5-B136-4480-BB9D-660BD87159EF}" name="Meta T1" dataDxfId="75"/>
    <tableColumn id="14" xr3:uid="{35F6D0A2-D7A9-4ABD-9910-1CA082C5333E}" name="Meta T2" dataDxfId="74"/>
    <tableColumn id="15" xr3:uid="{738FA791-E888-4C16-84E8-D1CB45EDBC12}" name="Meta T3" dataDxfId="73"/>
    <tableColumn id="16" xr3:uid="{6E29F8F2-FFBE-4C24-A20E-911B33495C00}" name="Meta T4" dataDxfId="72"/>
    <tableColumn id="18" xr3:uid="{3F2FE326-FDF5-4B2D-BD0A-D608D492753B}" name="Responsable dato" dataDxfId="71">
      <calculatedColumnFormula>F10</calculatedColumnFormula>
    </tableColumn>
    <tableColumn id="28" xr3:uid="{F6088DD6-D7C2-4293-89DF-285369A26F8B}" name="Clave" dataDxfId="70">
      <calculatedColumnFormula>T10</calculatedColumnFormula>
    </tableColumn>
    <tableColumn id="3" xr3:uid="{FD6FE0E7-4759-4149-B81E-F4F0D35302F6}" name="Observaciones" dataDxfId="69"/>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8765E58-39DA-4227-99C8-C28FBEC4A716}" name="Tabla429" displayName="Tabla429" ref="C1:D5" totalsRowShown="0" headerRowDxfId="68">
  <autoFilter ref="C1:D5" xr:uid="{70B2A050-3D1B-4F68-8294-31190FEBBAF8}"/>
  <tableColumns count="2">
    <tableColumn id="1" xr3:uid="{50EEFD76-6A7C-45B7-A79F-FC152D68CCB1}" name="EJE" dataDxfId="67"/>
    <tableColumn id="2" xr3:uid="{74F8ACA1-02EB-4917-9C6C-BADE3BFA32F4}" name="PORCENTAJE AVANCE" dataDxfId="6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00AE93A-5DA1-481F-9B8C-48E86C255549}" name="tblIndicadores2630" displayName="tblIndicadores2630" ref="A27:S41">
  <autoFilter ref="A27:S41" xr:uid="{6785150C-5784-48C6-9CBF-1D7FCB8DB2B5}"/>
  <tableColumns count="19">
    <tableColumn id="1" xr3:uid="{7B4C4711-064D-43CE-8F03-2797EDFE7EE7}" name="No" dataDxfId="65"/>
    <tableColumn id="2" xr3:uid="{89C06A0C-8D15-4733-B2D0-DC1AA417AE12}" name="Eje" dataDxfId="64">
      <calculatedColumnFormula>B10</calculatedColumnFormula>
    </tableColumn>
    <tableColumn id="20" xr3:uid="{90832ADD-F119-47A0-BA3F-45619C02EBEA}" name="Actividad" dataDxfId="63">
      <calculatedColumnFormula>C10</calculatedColumnFormula>
    </tableColumn>
    <tableColumn id="4" xr3:uid="{D81E9D92-A46D-4AD1-95E6-3E555B13F335}" name="Nombre indicador" dataDxfId="62"/>
    <tableColumn id="5" xr3:uid="{BEA90CD4-6FD4-4699-BCF1-E08D1BBE93A6}" name="Tipo" dataDxfId="61"/>
    <tableColumn id="6" xr3:uid="{67088AE3-CBDE-486A-8643-7009AD03C426}" name="Propósito" dataDxfId="60"/>
    <tableColumn id="7" xr3:uid="{61F77E77-B4A1-43CD-BB49-87BB7AE86DF5}" name="Fórmula" dataDxfId="59"/>
    <tableColumn id="8" xr3:uid="{C7743D4D-4F89-4B0A-949C-AB26988FADA0}" name="Unidad" dataDxfId="58"/>
    <tableColumn id="9" xr3:uid="{D6F46BBC-833C-465B-BA17-4D68C88D77B0}" name="Frecuencia" dataDxfId="57"/>
    <tableColumn id="10" xr3:uid="{883CD384-9231-434A-B652-3A36605D3FCF}" name="Línea base (valor)" dataDxfId="56"/>
    <tableColumn id="11" xr3:uid="{45352C66-339A-4B9E-A78A-DF8EF2EF8B69}" name="Línea base (año)" dataDxfId="55"/>
    <tableColumn id="12" xr3:uid="{D4308A10-39AF-4E11-8584-101B41E868CA}" name="Meta anual" dataDxfId="54"/>
    <tableColumn id="13" xr3:uid="{161C24AF-2B63-44C0-B1EB-43F97A86A0CF}" name="Meta T1" dataDxfId="53"/>
    <tableColumn id="14" xr3:uid="{33C4F0B7-E2B1-497B-B997-A599E9F5789F}" name="Meta T2" dataDxfId="52"/>
    <tableColumn id="15" xr3:uid="{47FB5F92-DE1D-403F-8CEA-93037DECD043}" name="Meta T3" dataDxfId="51"/>
    <tableColumn id="16" xr3:uid="{DC41D30F-E5A5-4E14-9954-0DC77EC08DD2}" name="Meta T4" dataDxfId="50"/>
    <tableColumn id="18" xr3:uid="{37E82AE6-D21B-402C-B5A2-2772FE5B0472}" name="Responsable dato" dataDxfId="49">
      <calculatedColumnFormula>F10</calculatedColumnFormula>
    </tableColumn>
    <tableColumn id="28" xr3:uid="{8DE20584-28A4-4017-A7FB-6D7F8728AB87}" name="Clave" dataDxfId="48">
      <calculatedColumnFormula>T10</calculatedColumnFormula>
    </tableColumn>
    <tableColumn id="3" xr3:uid="{6864F357-61F3-4C90-8D82-7541D76B17FC}" name="Observaciones" dataDxfId="47"/>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A7FDB43-D317-4B08-945D-214FAA1B0F9D}" name="Tabla431" displayName="Tabla431" ref="C1:D5" totalsRowShown="0" headerRowDxfId="46">
  <autoFilter ref="C1:D5" xr:uid="{70B2A050-3D1B-4F68-8294-31190FEBBAF8}"/>
  <tableColumns count="2">
    <tableColumn id="1" xr3:uid="{2F8A0248-A847-42EB-B3BD-AA748AE554FF}" name="EJE" dataDxfId="45"/>
    <tableColumn id="2" xr3:uid="{80740FF8-354A-4B41-9E01-AB31A16B288B}" name="PORCENTAJE AVANCE" dataDxfId="4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94A5D9D-A622-416B-86CF-0134E83212BE}" name="tblIndicadores2632" displayName="tblIndicadores2632" ref="A27:S41">
  <autoFilter ref="A27:S41" xr:uid="{6785150C-5784-48C6-9CBF-1D7FCB8DB2B5}"/>
  <tableColumns count="19">
    <tableColumn id="1" xr3:uid="{CBD8EA2E-62CD-41E4-98E9-CA51971BB83C}" name="No" dataDxfId="43"/>
    <tableColumn id="2" xr3:uid="{990084A6-86C8-4199-876F-72F2CFE671A6}" name="Eje" dataDxfId="42">
      <calculatedColumnFormula>B10</calculatedColumnFormula>
    </tableColumn>
    <tableColumn id="20" xr3:uid="{039006BA-5F27-4DC1-995E-3FFF0B3E731E}" name="Actividad" dataDxfId="41">
      <calculatedColumnFormula>C10</calculatedColumnFormula>
    </tableColumn>
    <tableColumn id="4" xr3:uid="{E72541E7-2493-4292-843C-C1392BE05456}" name="Nombre indicador" dataDxfId="40"/>
    <tableColumn id="5" xr3:uid="{7AE5A43F-D894-4AEC-8C77-8EA8F45A1423}" name="Tipo" dataDxfId="39"/>
    <tableColumn id="6" xr3:uid="{85D760C8-4D4C-40B8-84B2-F0F03828895A}" name="Propósito" dataDxfId="38"/>
    <tableColumn id="7" xr3:uid="{10DA3A2E-B2ED-4EAA-99DF-A7A1D702F784}" name="Fórmula" dataDxfId="37"/>
    <tableColumn id="8" xr3:uid="{92B91A34-9CD9-429D-9BC5-522230D0B5C6}" name="Unidad" dataDxfId="36"/>
    <tableColumn id="9" xr3:uid="{6F975C76-16CF-4C79-A1DA-16AD2617571C}" name="Frecuencia" dataDxfId="35"/>
    <tableColumn id="10" xr3:uid="{54470ED4-CD1E-42D8-8FBD-8BE09A361DDD}" name="Línea base (valor)" dataDxfId="34"/>
    <tableColumn id="11" xr3:uid="{9D219589-4928-471E-B0F0-01ED95A64F49}" name="Línea base (año)" dataDxfId="33"/>
    <tableColumn id="12" xr3:uid="{DD124A80-37C8-42AE-87E4-7407D83F9AE2}" name="Meta anual" dataDxfId="32"/>
    <tableColumn id="13" xr3:uid="{8206CA2E-174C-4ADD-9643-126F56AED27E}" name="Meta T1" dataDxfId="31"/>
    <tableColumn id="14" xr3:uid="{8377733C-443A-4CE4-85FC-0AEB514579F6}" name="Meta T2" dataDxfId="30"/>
    <tableColumn id="15" xr3:uid="{A2B9127D-91E7-486C-B2AA-E02C6D09FB6E}" name="Meta T3" dataDxfId="29"/>
    <tableColumn id="16" xr3:uid="{73FEF94C-8F89-42B5-8681-03EB3B16117B}" name="Meta T4" dataDxfId="28"/>
    <tableColumn id="18" xr3:uid="{65E020BE-5519-45AF-B338-B370CD46ABF0}" name="Responsable dato" dataDxfId="27">
      <calculatedColumnFormula>F10</calculatedColumnFormula>
    </tableColumn>
    <tableColumn id="28" xr3:uid="{9C7335A7-677C-4F29-97EA-9DA49BBCF4E5}" name="Clave" dataDxfId="26">
      <calculatedColumnFormula>T10</calculatedColumnFormula>
    </tableColumn>
    <tableColumn id="3" xr3:uid="{6BB9A8D5-51E7-421B-A9CB-BE39E4F90A7B}" name="Observaciones" dataDxfId="25"/>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90EC5A2-5548-4E15-8486-C8A27472B7F8}" name="Tabla433" displayName="Tabla433" ref="C1:D5" totalsRowShown="0" headerRowDxfId="24">
  <autoFilter ref="C1:D5" xr:uid="{70B2A050-3D1B-4F68-8294-31190FEBBAF8}"/>
  <tableColumns count="2">
    <tableColumn id="1" xr3:uid="{2D23D1D6-4552-4512-BCA3-FEE8DA671857}" name="EJE" dataDxfId="23"/>
    <tableColumn id="2" xr3:uid="{D6277F34-4BCC-4A7B-93F2-6BFE9BE48042}" name="PORCENTAJE AVANCE" dataDxfId="2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FC44A0A-BA41-4D2E-8D70-ECCEF45B881C}" name="tblIndicadores2634" displayName="tblIndicadores2634" ref="A27:S41">
  <autoFilter ref="A27:S41" xr:uid="{6785150C-5784-48C6-9CBF-1D7FCB8DB2B5}"/>
  <tableColumns count="19">
    <tableColumn id="1" xr3:uid="{DD784ED2-8712-426B-A06F-649AD3BBF3A8}" name="No" dataDxfId="21"/>
    <tableColumn id="2" xr3:uid="{78AE5ADB-4D18-461F-AB89-0C343B0EF787}" name="Eje" dataDxfId="20">
      <calculatedColumnFormula>B10</calculatedColumnFormula>
    </tableColumn>
    <tableColumn id="20" xr3:uid="{02436D90-D4BC-4C2C-B570-D58419DE1B8F}" name="Actividad" dataDxfId="19">
      <calculatedColumnFormula>C10</calculatedColumnFormula>
    </tableColumn>
    <tableColumn id="4" xr3:uid="{801F40E8-E6FC-4E73-9102-54F5FE6CDBCD}" name="Nombre indicador" dataDxfId="18"/>
    <tableColumn id="5" xr3:uid="{E0C1C528-5C95-405C-80D6-18B518C1247E}" name="Tipo" dataDxfId="17"/>
    <tableColumn id="6" xr3:uid="{AA51FF1F-3A90-46D9-B179-A564F646BEC1}" name="Propósito" dataDxfId="16"/>
    <tableColumn id="7" xr3:uid="{E8DF687F-A945-46CB-90E5-EE7EB64D22C8}" name="Fórmula" dataDxfId="15"/>
    <tableColumn id="8" xr3:uid="{4B2F4DC1-36AE-46C1-8DC2-04AE2CF68507}" name="Unidad" dataDxfId="14"/>
    <tableColumn id="9" xr3:uid="{D61F2A28-C4B7-4554-B72D-E6CF3C657F57}" name="Frecuencia" dataDxfId="13"/>
    <tableColumn id="10" xr3:uid="{3A27790D-4BFE-40EF-83F1-E743713F83A7}" name="Línea base (valor)" dataDxfId="12"/>
    <tableColumn id="11" xr3:uid="{CFE3DD10-C5E4-4355-9F2C-56C037F5F827}" name="Línea base (año)" dataDxfId="11"/>
    <tableColumn id="12" xr3:uid="{19A82797-64FC-4CBF-B94D-14598CC4F138}" name="Meta anual" dataDxfId="10"/>
    <tableColumn id="13" xr3:uid="{53F0E2C4-4F2A-4BF8-8813-E6AB780477AC}" name="Meta T1" dataDxfId="9"/>
    <tableColumn id="14" xr3:uid="{103D4931-2F35-4BB1-BE79-A7EE2A3FACA0}" name="Meta T2" dataDxfId="8"/>
    <tableColumn id="15" xr3:uid="{06957903-80F4-4601-8F8C-A96986A9725F}" name="Meta T3" dataDxfId="7"/>
    <tableColumn id="16" xr3:uid="{5632E35A-E61A-45CE-BEBB-56DD0AAC55E7}" name="Meta T4" dataDxfId="6"/>
    <tableColumn id="18" xr3:uid="{4A6ABA0F-AA1B-4443-8DF0-26F5C4D4302D}" name="Responsable dato" dataDxfId="5">
      <calculatedColumnFormula>F10</calculatedColumnFormula>
    </tableColumn>
    <tableColumn id="28" xr3:uid="{CF097AEA-1D59-427C-A301-DE0EEED3E7A9}" name="Clave" dataDxfId="4">
      <calculatedColumnFormula>T10</calculatedColumnFormula>
    </tableColumn>
    <tableColumn id="3" xr3:uid="{8E34294A-8A76-4F4E-95F6-ACEF17D93118}" name="Observaciones" dataDxfId="3"/>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5DA8AF5-4DB4-465F-95F7-466B85278A3E}" name="Tabla435" displayName="Tabla435" ref="C1:D5" totalsRowShown="0" headerRowDxfId="2">
  <autoFilter ref="C1:D5" xr:uid="{70B2A050-3D1B-4F68-8294-31190FEBBAF8}"/>
  <tableColumns count="2">
    <tableColumn id="1" xr3:uid="{FC67416B-53A6-45D0-8130-F8DF0E46872F}" name="EJE" dataDxfId="1"/>
    <tableColumn id="2" xr3:uid="{667473EB-EBCC-4DD2-A756-CD94987A5DD9}" name="PORCENTAJE AVANC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B2A050-3D1B-4F68-8294-31190FEBBAF8}" name="Tabla4" displayName="Tabla4" ref="C1:D5" totalsRowShown="0" headerRowDxfId="178">
  <autoFilter ref="C1:D5" xr:uid="{70B2A050-3D1B-4F68-8294-31190FEBBAF8}"/>
  <tableColumns count="2">
    <tableColumn id="1" xr3:uid="{9FF11221-3002-4AD6-A330-58F84D402165}" name="EJE" dataDxfId="177"/>
    <tableColumn id="2" xr3:uid="{51A42F80-72AA-485A-BD1C-4C2D95EA5E9A}" name="PORCENTAJE AVANCE" dataDxfId="1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B331BE-8781-454F-B90E-FC0B75523CBE}" name="tblIndicadores2620" displayName="tblIndicadores2620" ref="A27:S41">
  <autoFilter ref="A27:S41" xr:uid="{6785150C-5784-48C6-9CBF-1D7FCB8DB2B5}"/>
  <tableColumns count="19">
    <tableColumn id="1" xr3:uid="{ACCEE10B-6DA7-4D79-A335-3A1D4CA3FD44}" name="No" dataDxfId="175"/>
    <tableColumn id="2" xr3:uid="{47CA26B4-10F8-43EF-AC27-5DEAE7F74189}" name="Eje" dataDxfId="174">
      <calculatedColumnFormula>B10</calculatedColumnFormula>
    </tableColumn>
    <tableColumn id="20" xr3:uid="{1F6FB789-413B-4A3A-A97E-7EAC9D78EC46}" name="Actividad" dataDxfId="173">
      <calculatedColumnFormula>C10</calculatedColumnFormula>
    </tableColumn>
    <tableColumn id="4" xr3:uid="{BEE6903A-A258-4B65-B722-22D062F98B2D}" name="Nombre indicador" dataDxfId="172"/>
    <tableColumn id="5" xr3:uid="{C854C19A-D656-4422-976F-2D271689F4B6}" name="Tipo" dataDxfId="171"/>
    <tableColumn id="6" xr3:uid="{0BACF8EA-02E2-4072-BD09-AAB272BF3BC3}" name="Propósito" dataDxfId="170"/>
    <tableColumn id="7" xr3:uid="{A52109AA-48D6-4A60-94BC-8E8776CEFB24}" name="Fórmula" dataDxfId="169"/>
    <tableColumn id="8" xr3:uid="{CE7872BE-6E3D-4224-8EE7-B3DF258D56DA}" name="Unidad" dataDxfId="168"/>
    <tableColumn id="9" xr3:uid="{4F115486-CA5B-42CA-BB93-38B7304A310B}" name="Frecuencia" dataDxfId="167"/>
    <tableColumn id="10" xr3:uid="{F4475EEA-5EB0-4C89-98A4-1D4A6B9B2427}" name="Línea base (valor)" dataDxfId="166"/>
    <tableColumn id="11" xr3:uid="{A936587A-60B2-46C9-B31F-BA7AC422955F}" name="Línea base (año)" dataDxfId="165"/>
    <tableColumn id="12" xr3:uid="{6660E8F2-EA9D-4354-A84E-531E39DD7B22}" name="Meta anual" dataDxfId="164"/>
    <tableColumn id="13" xr3:uid="{A1455AAC-E5DA-4C9B-B747-74BD96919FD1}" name="Meta T1" dataDxfId="163"/>
    <tableColumn id="14" xr3:uid="{AE62F83F-8CBC-471E-9B6C-872E31A43F1F}" name="Meta T2" dataDxfId="162"/>
    <tableColumn id="15" xr3:uid="{F7362C74-E9CC-497F-8AA1-5D32C174D1B4}" name="Meta T3" dataDxfId="161"/>
    <tableColumn id="16" xr3:uid="{B144631A-CF53-4362-895F-201B0B9150B5}" name="Meta T4" dataDxfId="160"/>
    <tableColumn id="18" xr3:uid="{921D6748-6864-4A36-AB3A-5AF78E8A90EE}" name="Responsable dato" dataDxfId="159">
      <calculatedColumnFormula>F10</calculatedColumnFormula>
    </tableColumn>
    <tableColumn id="28" xr3:uid="{DA0B6F20-E440-4198-B87C-81F7E4A17A94}" name="Clave" dataDxfId="158">
      <calculatedColumnFormula>T10</calculatedColumnFormula>
    </tableColumn>
    <tableColumn id="3" xr3:uid="{1F0D9423-1CC0-43D0-82CB-D6C5A3D6F11D}" name="Observaciones" dataDxfId="157"/>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3408675-0A77-4A5B-943B-7320FE83D315}" name="Tabla421" displayName="Tabla421" ref="C1:D5" totalsRowShown="0" headerRowDxfId="156">
  <autoFilter ref="C1:D5" xr:uid="{70B2A050-3D1B-4F68-8294-31190FEBBAF8}"/>
  <tableColumns count="2">
    <tableColumn id="1" xr3:uid="{FF96E72E-23C7-434D-AD5E-2DE0770F34D0}" name="EJE" dataDxfId="155"/>
    <tableColumn id="2" xr3:uid="{827B936F-0F57-49F2-8196-F4B8FEE05AE0}" name="PORCENTAJE AVANCE" dataDxfId="15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1680F0F-0DAF-477A-B679-6EE5EB7AAD80}" name="tblIndicadores2624" displayName="tblIndicadores2624" ref="A27:S41">
  <autoFilter ref="A27:S41" xr:uid="{6785150C-5784-48C6-9CBF-1D7FCB8DB2B5}"/>
  <tableColumns count="19">
    <tableColumn id="1" xr3:uid="{F2223A3D-2DFB-4767-B135-E390E74D45E6}" name="No" dataDxfId="153"/>
    <tableColumn id="2" xr3:uid="{3E39DAB8-3012-4028-A7C3-DD2C4D96FECA}" name="Eje" dataDxfId="152">
      <calculatedColumnFormula>B10</calculatedColumnFormula>
    </tableColumn>
    <tableColumn id="20" xr3:uid="{F25884E7-2041-4A3E-9678-7B279DBA8CC1}" name="Actividad" dataDxfId="151">
      <calculatedColumnFormula>C10</calculatedColumnFormula>
    </tableColumn>
    <tableColumn id="4" xr3:uid="{8ECDA4D1-7D6C-42E7-B019-43F5EC3122A2}" name="Nombre indicador" dataDxfId="150"/>
    <tableColumn id="5" xr3:uid="{960204E7-74F3-455D-8B21-5029B2B2567F}" name="Tipo" dataDxfId="149"/>
    <tableColumn id="6" xr3:uid="{2F76F997-D925-47D0-BB8F-AEB3EFE0008B}" name="Propósito" dataDxfId="148"/>
    <tableColumn id="7" xr3:uid="{C3187C23-AA69-45AE-9F47-2E515F4CFF9A}" name="Fórmula" dataDxfId="147"/>
    <tableColumn id="8" xr3:uid="{9B3F961D-10AD-44DF-8AE3-AEA1D80A27CD}" name="Unidad" dataDxfId="146"/>
    <tableColumn id="9" xr3:uid="{5BF24646-0CF3-410C-B9FF-8AF186C3BA96}" name="Frecuencia" dataDxfId="145"/>
    <tableColumn id="10" xr3:uid="{55FEA6DB-0F19-4CB5-8549-A2E9C2AC5184}" name="Línea base (valor)" dataDxfId="144"/>
    <tableColumn id="11" xr3:uid="{3070EE6B-4E4F-439E-AF27-BA8E59282956}" name="Línea base (año)" dataDxfId="143"/>
    <tableColumn id="12" xr3:uid="{E82D07C9-C264-420B-A191-B840A4834771}" name="Meta anual" dataDxfId="142"/>
    <tableColumn id="13" xr3:uid="{C4D62F4E-4B56-43E6-B775-930A160E4C5C}" name="Meta T1" dataDxfId="141"/>
    <tableColumn id="14" xr3:uid="{1C598AE4-A8CC-4A56-888E-68C87D3B16A6}" name="Meta T2" dataDxfId="140"/>
    <tableColumn id="15" xr3:uid="{F7B97F2F-D980-4615-9F50-534F003212EE}" name="Meta T3" dataDxfId="139"/>
    <tableColumn id="16" xr3:uid="{899548E5-D52E-4D6B-BCE2-9120A4D1ECD0}" name="Meta T4" dataDxfId="138"/>
    <tableColumn id="18" xr3:uid="{BCFC073B-3812-4216-B6DB-FFEE5301EF3C}" name="Responsable dato" dataDxfId="137">
      <calculatedColumnFormula>F10</calculatedColumnFormula>
    </tableColumn>
    <tableColumn id="28" xr3:uid="{7CB89891-FC11-4875-9E4B-96BBE21FB50E}" name="Clave" dataDxfId="136">
      <calculatedColumnFormula>T10</calculatedColumnFormula>
    </tableColumn>
    <tableColumn id="3" xr3:uid="{BB170E1D-D471-402B-9809-C7B67D0A45DD}" name="Observaciones" dataDxfId="135"/>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70E6098-E81D-48DB-879A-1CA168DD843E}" name="Tabla425" displayName="Tabla425" ref="C1:D5" totalsRowShown="0" headerRowDxfId="134">
  <autoFilter ref="C1:D5" xr:uid="{70B2A050-3D1B-4F68-8294-31190FEBBAF8}"/>
  <tableColumns count="2">
    <tableColumn id="1" xr3:uid="{AECB1B13-BBFD-46A6-9208-37D3CC5E5551}" name="EJE" dataDxfId="133"/>
    <tableColumn id="2" xr3:uid="{64D7CCAF-51CC-47B9-A1F0-01C347E1FF5F}" name="PORCENTAJE AVANCE" dataDxfId="13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87C1B70-5DDE-4ECA-AF71-631FAFA1B92F}" name="tblIndicadores2622" displayName="tblIndicadores2622" ref="A27:S41">
  <autoFilter ref="A27:S41" xr:uid="{6785150C-5784-48C6-9CBF-1D7FCB8DB2B5}"/>
  <tableColumns count="19">
    <tableColumn id="1" xr3:uid="{3E1F8B44-4F42-4204-B08F-B1C5F0A794F9}" name="No" dataDxfId="131"/>
    <tableColumn id="2" xr3:uid="{F6F4E4D8-77CD-464E-9E89-763739FA1C48}" name="Eje" dataDxfId="130">
      <calculatedColumnFormula>B10</calculatedColumnFormula>
    </tableColumn>
    <tableColumn id="20" xr3:uid="{774A21CD-0056-4A81-9195-6757FC689D6F}" name="Actividad" dataDxfId="129">
      <calculatedColumnFormula>C10</calculatedColumnFormula>
    </tableColumn>
    <tableColumn id="4" xr3:uid="{F45E27DC-06EC-4AE6-889D-C2B1FD68F497}" name="Nombre indicador" dataDxfId="128"/>
    <tableColumn id="5" xr3:uid="{612DF5C7-1B68-4183-9720-8ACDD9DD65DD}" name="Tipo" dataDxfId="127"/>
    <tableColumn id="6" xr3:uid="{FC4B71FD-E76A-4250-9789-BB804D86E7AA}" name="Propósito" dataDxfId="126"/>
    <tableColumn id="7" xr3:uid="{B5AE7B33-4C7D-4099-AB8D-E2D4282A2A92}" name="Fórmula" dataDxfId="125"/>
    <tableColumn id="8" xr3:uid="{9AD9C1D8-AA45-4A80-A89D-F573DE8FE66E}" name="Unidad" dataDxfId="124"/>
    <tableColumn id="9" xr3:uid="{76B006B3-D0D3-4C82-BAB1-789522EE974A}" name="Frecuencia" dataDxfId="123"/>
    <tableColumn id="10" xr3:uid="{58A90FE2-0EF5-4454-A1FB-9BB4525D8A5D}" name="Línea base (valor)" dataDxfId="122"/>
    <tableColumn id="11" xr3:uid="{E1FEE0B1-B23E-4C26-BAB0-DC7C80F8EF96}" name="Línea base (año)" dataDxfId="121"/>
    <tableColumn id="12" xr3:uid="{79CC94C8-929A-419F-9375-DF7D5A9A140A}" name="Meta anual" dataDxfId="120"/>
    <tableColumn id="13" xr3:uid="{3A94DEC6-D621-4141-9100-4D6E8A7FCA0F}" name="Meta T1" dataDxfId="119"/>
    <tableColumn id="14" xr3:uid="{5454AC1B-0EDD-471B-9A6F-44D7C6D86496}" name="Meta T2" dataDxfId="118"/>
    <tableColumn id="15" xr3:uid="{BC5F236F-65B5-4E87-AD88-FCE77419FB60}" name="Meta T3" dataDxfId="117"/>
    <tableColumn id="16" xr3:uid="{FE2B6FF8-A96E-4D93-B4EE-3A37446587D6}" name="Meta T4" dataDxfId="116"/>
    <tableColumn id="18" xr3:uid="{4A4E760F-C0DA-42D4-8600-563AEC204EF3}" name="Responsable dato" dataDxfId="115">
      <calculatedColumnFormula>F10</calculatedColumnFormula>
    </tableColumn>
    <tableColumn id="28" xr3:uid="{8536E408-F0A8-45B3-99A6-287D3C0137AC}" name="Clave" dataDxfId="114">
      <calculatedColumnFormula>T10</calculatedColumnFormula>
    </tableColumn>
    <tableColumn id="3" xr3:uid="{43CD1DD5-2648-4F8E-9F3F-CA1A789B6014}" name="Observaciones" dataDxfId="113"/>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46875CB-CD24-491B-9891-F5C01DD55F5C}" name="Tabla423" displayName="Tabla423" ref="C1:D5" totalsRowShown="0" headerRowDxfId="112">
  <autoFilter ref="C1:D5" xr:uid="{70B2A050-3D1B-4F68-8294-31190FEBBAF8}"/>
  <tableColumns count="2">
    <tableColumn id="1" xr3:uid="{6F4CE508-C4EB-431A-BF01-CF49A8E7B919}" name="EJE" dataDxfId="111"/>
    <tableColumn id="2" xr3:uid="{3670B0D8-A0D3-4381-B50C-DA6AD8DF6FFA}" name="PORCENTAJE AVANCE" dataDxfId="1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29225EF-D1D5-4ACB-AAFE-8F2B9326D37C}" name="tblIndicadores2626" displayName="tblIndicadores2626" ref="A27:S41">
  <autoFilter ref="A27:S41" xr:uid="{6785150C-5784-48C6-9CBF-1D7FCB8DB2B5}"/>
  <tableColumns count="19">
    <tableColumn id="1" xr3:uid="{07577F16-D9BF-43D7-AF09-F1958D1D3058}" name="No" dataDxfId="109"/>
    <tableColumn id="2" xr3:uid="{248DFD49-1EFE-456A-BC02-B3616DD56835}" name="Eje" dataDxfId="108">
      <calculatedColumnFormula>B10</calculatedColumnFormula>
    </tableColumn>
    <tableColumn id="20" xr3:uid="{4881007B-FFBD-4627-BD42-708E62CFC7F3}" name="Actividad" dataDxfId="107">
      <calculatedColumnFormula>C10</calculatedColumnFormula>
    </tableColumn>
    <tableColumn id="4" xr3:uid="{71E66836-7E69-45C8-B8DE-D9334E594DBA}" name="Nombre indicador" dataDxfId="106"/>
    <tableColumn id="5" xr3:uid="{6966BDF7-9116-41B8-BF09-D6AD60D9026D}" name="Tipo" dataDxfId="105"/>
    <tableColumn id="6" xr3:uid="{BE91EBE2-F122-4D58-81C7-54497CCD8A87}" name="Propósito" dataDxfId="104"/>
    <tableColumn id="7" xr3:uid="{3C0E7965-4A30-4415-A7C4-E1CBD26ED10C}" name="Fórmula" dataDxfId="103"/>
    <tableColumn id="8" xr3:uid="{4FEF497D-F9CD-48BF-99BC-F7E13C016E3F}" name="Unidad" dataDxfId="102"/>
    <tableColumn id="9" xr3:uid="{9B3C3248-3F5F-49AC-95AA-80418B22837B}" name="Frecuencia" dataDxfId="101"/>
    <tableColumn id="10" xr3:uid="{7588B3CD-D401-4ABB-883C-7BBE5FF45CD7}" name="Línea base (valor)" dataDxfId="100"/>
    <tableColumn id="11" xr3:uid="{8E09FA93-E439-4942-A37B-FC0655EF6643}" name="Línea base (año)" dataDxfId="99"/>
    <tableColumn id="12" xr3:uid="{F3385D15-2104-43EA-9EBF-1189463B1399}" name="Meta anual" dataDxfId="98"/>
    <tableColumn id="13" xr3:uid="{B4386E12-94DF-46EB-B51E-673E28A4F0EE}" name="Meta T1" dataDxfId="97"/>
    <tableColumn id="14" xr3:uid="{92697E21-3427-4D95-8215-F87BDF5CEE28}" name="Meta T2" dataDxfId="96"/>
    <tableColumn id="15" xr3:uid="{304A0F11-4359-4BA2-85A7-94DE488FEF2E}" name="Meta T3" dataDxfId="95"/>
    <tableColumn id="16" xr3:uid="{418F5C4A-CAED-43BF-8739-E458CBC78FBD}" name="Meta T4" dataDxfId="94"/>
    <tableColumn id="18" xr3:uid="{B9AE2B47-E99D-49E4-816A-C1F9335D7408}" name="Responsable dato" dataDxfId="93">
      <calculatedColumnFormula>F10</calculatedColumnFormula>
    </tableColumn>
    <tableColumn id="28" xr3:uid="{B86FDDE6-6421-4D5F-87EC-60DB28A02E49}" name="Clave" dataDxfId="92">
      <calculatedColumnFormula>T10</calculatedColumnFormula>
    </tableColumn>
    <tableColumn id="3" xr3:uid="{6F50BF0C-40EE-4688-8096-E082616BFBE8}" name="Observaciones" dataDxfId="91"/>
  </tableColumns>
  <tableStyleInfo name="TableStyleMedium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medio%20d&#237;as%20entre%20inicio%20y%20cierre%20del%20proceso" TargetMode="External"/><Relationship Id="rId2" Type="http://schemas.openxmlformats.org/officeDocument/2006/relationships/hyperlink" Target="mailto:=@Promedio%20de%20d&#237;as%20entre%20radicaci&#243;n%20y%20respuesta" TargetMode="External"/><Relationship Id="rId1" Type="http://schemas.openxmlformats.org/officeDocument/2006/relationships/hyperlink" Target="mailto:=@Promedio%20de%20calificaciones%20en%20encuesta" TargetMode="External"/><Relationship Id="rId4" Type="http://schemas.openxmlformats.org/officeDocument/2006/relationships/hyperlink" Target="mailto:=@Conteo%20de%20pr&#225;cticas%20documentadas%20y%20transferida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69B4B-58C4-4FA6-8A1B-9A9E771E22AA}">
  <dimension ref="A1:U19"/>
  <sheetViews>
    <sheetView topLeftCell="Q1" workbookViewId="0">
      <selection activeCell="R13" sqref="R13"/>
    </sheetView>
  </sheetViews>
  <sheetFormatPr baseColWidth="10" defaultColWidth="11.453125" defaultRowHeight="14.5"/>
  <cols>
    <col min="1" max="1" width="20.1796875" customWidth="1"/>
    <col min="2" max="2" width="2.1796875" customWidth="1"/>
    <col min="3" max="3" width="29.26953125" customWidth="1"/>
    <col min="4" max="4" width="2" customWidth="1"/>
    <col min="5" max="5" width="12.26953125" customWidth="1"/>
    <col min="6" max="6" width="2.1796875" customWidth="1"/>
    <col min="7" max="7" width="20" customWidth="1"/>
    <col min="8" max="8" width="2.26953125" customWidth="1"/>
    <col min="9" max="9" width="12" customWidth="1"/>
    <col min="10" max="10" width="2.26953125" customWidth="1"/>
    <col min="11" max="11" width="17.26953125" customWidth="1"/>
    <col min="12" max="12" width="2.453125" customWidth="1"/>
    <col min="14" max="14" width="1.81640625" customWidth="1"/>
    <col min="16" max="16" width="1.7265625" customWidth="1"/>
    <col min="17" max="17" width="29.1796875" bestFit="1" customWidth="1"/>
    <col min="18" max="18" width="61.7265625" bestFit="1" customWidth="1"/>
    <col min="19" max="19" width="9.81640625" bestFit="1" customWidth="1"/>
    <col min="20" max="20" width="76.1796875" customWidth="1"/>
    <col min="21" max="21" width="69.1796875" bestFit="1" customWidth="1"/>
  </cols>
  <sheetData>
    <row r="1" spans="1:21" ht="29">
      <c r="A1" s="3" t="s">
        <v>0</v>
      </c>
      <c r="C1" s="3" t="s">
        <v>1</v>
      </c>
      <c r="E1" s="3" t="s">
        <v>2</v>
      </c>
      <c r="G1" s="3" t="s">
        <v>3</v>
      </c>
      <c r="I1" s="3" t="s">
        <v>4</v>
      </c>
      <c r="K1" s="2" t="s">
        <v>5</v>
      </c>
      <c r="M1" s="2" t="s">
        <v>6</v>
      </c>
      <c r="O1" s="2" t="s">
        <v>7</v>
      </c>
      <c r="Q1" s="11" t="s">
        <v>8</v>
      </c>
      <c r="R1" s="11" t="s">
        <v>9</v>
      </c>
      <c r="S1" s="11" t="s">
        <v>7</v>
      </c>
      <c r="T1" s="11" t="s">
        <v>10</v>
      </c>
      <c r="U1" s="11" t="s">
        <v>11</v>
      </c>
    </row>
    <row r="2" spans="1:21">
      <c r="A2" s="1" t="s">
        <v>12</v>
      </c>
      <c r="C2" s="1" t="s">
        <v>13</v>
      </c>
      <c r="E2" s="1" t="s">
        <v>14</v>
      </c>
      <c r="G2" s="1" t="s">
        <v>15</v>
      </c>
      <c r="I2" s="1" t="s">
        <v>16</v>
      </c>
      <c r="K2" s="1" t="s">
        <v>17</v>
      </c>
      <c r="M2" s="1" t="s">
        <v>18</v>
      </c>
      <c r="O2" s="1" t="s">
        <v>19</v>
      </c>
      <c r="Q2" s="12" t="s">
        <v>13</v>
      </c>
      <c r="R2" s="12" t="s">
        <v>20</v>
      </c>
      <c r="S2" s="12" t="s">
        <v>21</v>
      </c>
      <c r="T2" s="12" t="s">
        <v>22</v>
      </c>
      <c r="U2" s="13" t="s">
        <v>23</v>
      </c>
    </row>
    <row r="3" spans="1:21">
      <c r="A3" s="1" t="s">
        <v>24</v>
      </c>
      <c r="C3" s="1" t="s">
        <v>25</v>
      </c>
      <c r="E3" s="1" t="s">
        <v>26</v>
      </c>
      <c r="G3" s="1" t="s">
        <v>27</v>
      </c>
      <c r="I3" s="1" t="s">
        <v>28</v>
      </c>
      <c r="K3" s="1" t="s">
        <v>29</v>
      </c>
      <c r="M3" s="1" t="s">
        <v>30</v>
      </c>
      <c r="O3" s="1" t="s">
        <v>21</v>
      </c>
      <c r="Q3" s="12" t="s">
        <v>13</v>
      </c>
      <c r="R3" s="12" t="s">
        <v>31</v>
      </c>
      <c r="S3" s="12" t="s">
        <v>21</v>
      </c>
      <c r="T3" s="12" t="s">
        <v>32</v>
      </c>
      <c r="U3" s="14" t="s">
        <v>33</v>
      </c>
    </row>
    <row r="4" spans="1:21">
      <c r="A4" s="1" t="s">
        <v>34</v>
      </c>
      <c r="C4" s="1" t="s">
        <v>35</v>
      </c>
      <c r="E4" s="1" t="s">
        <v>36</v>
      </c>
      <c r="G4" s="1" t="s">
        <v>37</v>
      </c>
      <c r="K4" s="1" t="s">
        <v>38</v>
      </c>
      <c r="M4" s="1" t="s">
        <v>39</v>
      </c>
      <c r="O4" s="1" t="s">
        <v>40</v>
      </c>
      <c r="Q4" s="12" t="s">
        <v>13</v>
      </c>
      <c r="R4" s="12" t="s">
        <v>41</v>
      </c>
      <c r="S4" s="12" t="s">
        <v>40</v>
      </c>
      <c r="T4" s="12" t="s">
        <v>42</v>
      </c>
      <c r="U4" s="13" t="s">
        <v>43</v>
      </c>
    </row>
    <row r="5" spans="1:21">
      <c r="A5" s="1" t="s">
        <v>44</v>
      </c>
      <c r="C5" s="1" t="s">
        <v>45</v>
      </c>
      <c r="E5" s="1" t="s">
        <v>46</v>
      </c>
      <c r="G5" s="1" t="s">
        <v>47</v>
      </c>
      <c r="K5" s="1" t="s">
        <v>48</v>
      </c>
      <c r="M5" s="1" t="s">
        <v>49</v>
      </c>
      <c r="Q5" s="12" t="s">
        <v>13</v>
      </c>
      <c r="R5" s="12" t="s">
        <v>50</v>
      </c>
      <c r="S5" s="12" t="s">
        <v>40</v>
      </c>
      <c r="T5" s="12" t="s">
        <v>51</v>
      </c>
      <c r="U5" s="13" t="s">
        <v>52</v>
      </c>
    </row>
    <row r="6" spans="1:21">
      <c r="A6" s="1" t="s">
        <v>53</v>
      </c>
      <c r="K6" s="1" t="s">
        <v>54</v>
      </c>
      <c r="Q6" s="12" t="s">
        <v>13</v>
      </c>
      <c r="R6" s="12" t="s">
        <v>55</v>
      </c>
      <c r="S6" s="12" t="s">
        <v>21</v>
      </c>
      <c r="T6" s="12" t="s">
        <v>56</v>
      </c>
      <c r="U6" s="13" t="s">
        <v>57</v>
      </c>
    </row>
    <row r="7" spans="1:21">
      <c r="A7" s="1" t="s">
        <v>58</v>
      </c>
      <c r="E7" s="1" t="s">
        <v>59</v>
      </c>
      <c r="Q7" s="12" t="s">
        <v>13</v>
      </c>
      <c r="R7" s="12" t="s">
        <v>60</v>
      </c>
      <c r="S7" s="12" t="s">
        <v>40</v>
      </c>
      <c r="T7" s="12" t="s">
        <v>61</v>
      </c>
      <c r="U7" s="13" t="s">
        <v>62</v>
      </c>
    </row>
    <row r="8" spans="1:21">
      <c r="A8" s="1" t="s">
        <v>63</v>
      </c>
      <c r="E8" s="1" t="s">
        <v>64</v>
      </c>
      <c r="Q8" s="12" t="s">
        <v>13</v>
      </c>
      <c r="R8" s="12" t="s">
        <v>65</v>
      </c>
      <c r="S8" s="12" t="s">
        <v>19</v>
      </c>
      <c r="T8" s="12" t="s">
        <v>66</v>
      </c>
      <c r="U8" s="13" t="s">
        <v>67</v>
      </c>
    </row>
    <row r="9" spans="1:21">
      <c r="A9" s="1" t="s">
        <v>68</v>
      </c>
      <c r="E9" s="1" t="s">
        <v>69</v>
      </c>
      <c r="Q9" s="15" t="s">
        <v>25</v>
      </c>
      <c r="R9" s="15" t="s">
        <v>70</v>
      </c>
      <c r="S9" s="15" t="s">
        <v>40</v>
      </c>
      <c r="T9" s="15" t="s">
        <v>71</v>
      </c>
      <c r="U9" s="14" t="s">
        <v>72</v>
      </c>
    </row>
    <row r="10" spans="1:21">
      <c r="A10" s="1" t="s">
        <v>73</v>
      </c>
      <c r="E10" s="1" t="s">
        <v>74</v>
      </c>
      <c r="Q10" s="15" t="s">
        <v>25</v>
      </c>
      <c r="R10" s="15" t="s">
        <v>75</v>
      </c>
      <c r="S10" s="15" t="s">
        <v>40</v>
      </c>
      <c r="T10" s="15" t="s">
        <v>76</v>
      </c>
      <c r="U10" s="13" t="s">
        <v>77</v>
      </c>
    </row>
    <row r="11" spans="1:21">
      <c r="Q11" s="15" t="s">
        <v>25</v>
      </c>
      <c r="R11" s="15" t="s">
        <v>78</v>
      </c>
      <c r="S11" s="15" t="s">
        <v>19</v>
      </c>
      <c r="T11" s="15" t="s">
        <v>79</v>
      </c>
      <c r="U11" s="13" t="s">
        <v>80</v>
      </c>
    </row>
    <row r="12" spans="1:21">
      <c r="Q12" s="15" t="s">
        <v>25</v>
      </c>
      <c r="R12" s="15" t="s">
        <v>81</v>
      </c>
      <c r="S12" s="15" t="s">
        <v>19</v>
      </c>
      <c r="T12" s="15" t="s">
        <v>82</v>
      </c>
      <c r="U12" s="13" t="s">
        <v>83</v>
      </c>
    </row>
    <row r="13" spans="1:21">
      <c r="Q13" s="16" t="s">
        <v>35</v>
      </c>
      <c r="R13" s="16" t="s">
        <v>84</v>
      </c>
      <c r="S13" s="16" t="s">
        <v>40</v>
      </c>
      <c r="T13" s="16" t="s">
        <v>85</v>
      </c>
      <c r="U13" s="14" t="s">
        <v>86</v>
      </c>
    </row>
    <row r="14" spans="1:21">
      <c r="Q14" s="16" t="s">
        <v>35</v>
      </c>
      <c r="R14" s="16" t="s">
        <v>87</v>
      </c>
      <c r="S14" s="16" t="s">
        <v>21</v>
      </c>
      <c r="T14" s="16" t="s">
        <v>88</v>
      </c>
      <c r="U14" s="14" t="s">
        <v>89</v>
      </c>
    </row>
    <row r="15" spans="1:21">
      <c r="Q15" s="16" t="s">
        <v>35</v>
      </c>
      <c r="R15" s="16" t="s">
        <v>90</v>
      </c>
      <c r="S15" s="16" t="s">
        <v>40</v>
      </c>
      <c r="T15" s="16" t="s">
        <v>91</v>
      </c>
      <c r="U15" s="14" t="s">
        <v>92</v>
      </c>
    </row>
    <row r="16" spans="1:21">
      <c r="Q16" s="16" t="s">
        <v>35</v>
      </c>
      <c r="R16" s="16" t="s">
        <v>93</v>
      </c>
      <c r="S16" s="16" t="s">
        <v>19</v>
      </c>
      <c r="T16" s="16" t="s">
        <v>94</v>
      </c>
      <c r="U16" s="14" t="s">
        <v>95</v>
      </c>
    </row>
    <row r="17" spans="17:21">
      <c r="Q17" s="17" t="s">
        <v>45</v>
      </c>
      <c r="R17" s="17" t="s">
        <v>96</v>
      </c>
      <c r="S17" s="17" t="s">
        <v>40</v>
      </c>
      <c r="T17" s="17" t="s">
        <v>97</v>
      </c>
      <c r="U17" s="13" t="s">
        <v>98</v>
      </c>
    </row>
    <row r="18" spans="17:21">
      <c r="Q18" s="17" t="s">
        <v>45</v>
      </c>
      <c r="R18" s="17" t="s">
        <v>99</v>
      </c>
      <c r="S18" s="17" t="s">
        <v>19</v>
      </c>
      <c r="T18" s="17" t="s">
        <v>100</v>
      </c>
      <c r="U18" s="13" t="s">
        <v>101</v>
      </c>
    </row>
    <row r="19" spans="17:21">
      <c r="Q19" s="17" t="s">
        <v>45</v>
      </c>
      <c r="R19" s="17" t="s">
        <v>102</v>
      </c>
      <c r="S19" s="17" t="s">
        <v>40</v>
      </c>
      <c r="T19" s="17" t="s">
        <v>103</v>
      </c>
      <c r="U19" s="14" t="s">
        <v>104</v>
      </c>
    </row>
  </sheetData>
  <hyperlinks>
    <hyperlink ref="U3" r:id="rId1" xr:uid="{5311A29B-FD0D-449D-828A-2D98E60F5D11}"/>
    <hyperlink ref="U9" r:id="rId2" display="=@Promedio de días entre radicación y respuesta" xr:uid="{D6EB2225-3960-4BD1-BBFD-C086A6531B4E}"/>
    <hyperlink ref="U14" r:id="rId3" display="=@Promedio días entre inicio y cierre del proceso" xr:uid="{68795AD6-FD67-4A23-A80D-EEC205DC220F}"/>
    <hyperlink ref="U19" r:id="rId4" xr:uid="{318958EA-D742-4BEF-913F-EC3F57A2725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B1C3-5D7B-413B-9783-34901C5A9E49}">
  <sheetPr>
    <tabColor rgb="FF00B050"/>
  </sheetPr>
  <dimension ref="A1:XFD85"/>
  <sheetViews>
    <sheetView showGridLines="0" topLeftCell="A63" zoomScale="70" zoomScaleNormal="70" workbookViewId="0">
      <pane xSplit="3" topLeftCell="Q1" activePane="topRight" state="frozen"/>
      <selection pane="topRight" activeCell="S72" sqref="S72"/>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14" width="20.269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9" t="s">
        <v>68</v>
      </c>
      <c r="C2" s="76" t="s">
        <v>109</v>
      </c>
      <c r="D2" s="88">
        <f>R53</f>
        <v>0.75</v>
      </c>
      <c r="E2" s="76"/>
      <c r="F2" s="76"/>
      <c r="G2" s="76"/>
      <c r="H2" s="76"/>
      <c r="I2" s="76"/>
      <c r="J2" s="76"/>
      <c r="K2" s="76"/>
      <c r="L2" s="76"/>
      <c r="M2" s="76"/>
      <c r="N2" s="76"/>
      <c r="O2" s="76"/>
      <c r="P2" s="76"/>
      <c r="Q2" s="76"/>
      <c r="R2" s="76"/>
      <c r="S2" s="76"/>
      <c r="AB2"/>
    </row>
    <row r="3" spans="1:28" ht="21">
      <c r="A3" s="90" t="s">
        <v>110</v>
      </c>
      <c r="B3" s="197">
        <v>46023</v>
      </c>
      <c r="C3" s="76" t="s">
        <v>111</v>
      </c>
      <c r="D3" s="87">
        <f>R66</f>
        <v>0.221</v>
      </c>
      <c r="E3" s="76"/>
      <c r="F3" s="76"/>
      <c r="G3" s="76"/>
      <c r="H3" s="76"/>
      <c r="I3" s="76"/>
      <c r="J3" s="76"/>
      <c r="K3" s="76"/>
      <c r="L3" s="76"/>
      <c r="M3" s="76"/>
      <c r="N3" s="76"/>
      <c r="O3" s="76"/>
      <c r="P3" s="76"/>
      <c r="Q3" s="76"/>
      <c r="R3" s="76"/>
      <c r="S3" s="76"/>
      <c r="AB3"/>
    </row>
    <row r="4" spans="1:28" ht="21">
      <c r="A4" s="90" t="s">
        <v>112</v>
      </c>
      <c r="B4" s="197">
        <v>46387</v>
      </c>
      <c r="C4" s="76" t="s">
        <v>113</v>
      </c>
      <c r="D4" s="87">
        <f>R74</f>
        <v>0.5</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8" outlineLevel="1">
      <c r="A10" s="58">
        <v>1</v>
      </c>
      <c r="B10" s="59" t="s">
        <v>13</v>
      </c>
      <c r="C10" s="112" t="s">
        <v>130</v>
      </c>
      <c r="D10" s="122" t="s">
        <v>131</v>
      </c>
      <c r="E10" s="140" t="s">
        <v>360</v>
      </c>
      <c r="F10" s="140" t="s">
        <v>361</v>
      </c>
      <c r="G10" s="140" t="s">
        <v>15</v>
      </c>
      <c r="H10" s="60">
        <v>46023</v>
      </c>
      <c r="I10" s="60">
        <v>46112</v>
      </c>
      <c r="J10" s="59">
        <v>100</v>
      </c>
      <c r="K10" s="61">
        <v>100</v>
      </c>
      <c r="L10" s="61"/>
      <c r="M10" s="61"/>
      <c r="N10" s="61"/>
      <c r="O10" s="433" t="s">
        <v>362</v>
      </c>
      <c r="P10" s="398"/>
      <c r="Q10" s="398"/>
      <c r="R10" s="399"/>
      <c r="S10" s="59" t="str">
        <f t="shared" ref="S10:S23" si="0">IF(SUM(K10:N10)=J10,"OK","Revisar")</f>
        <v>OK</v>
      </c>
      <c r="T10" s="443" t="s">
        <v>363</v>
      </c>
      <c r="U10" s="444"/>
      <c r="V10" s="76"/>
      <c r="W10" s="76"/>
      <c r="X10" s="21"/>
      <c r="Y10" s="21"/>
      <c r="Z10" s="21"/>
      <c r="AA10" s="21"/>
    </row>
    <row r="11" spans="1:28" ht="58" outlineLevel="1">
      <c r="A11" s="62">
        <v>2</v>
      </c>
      <c r="B11" s="63" t="s">
        <v>13</v>
      </c>
      <c r="C11" s="113" t="s">
        <v>133</v>
      </c>
      <c r="D11" s="64" t="s">
        <v>134</v>
      </c>
      <c r="E11" s="141" t="s">
        <v>360</v>
      </c>
      <c r="F11" s="141" t="s">
        <v>361</v>
      </c>
      <c r="G11" s="141" t="s">
        <v>15</v>
      </c>
      <c r="H11" s="65">
        <v>46023</v>
      </c>
      <c r="I11" s="65">
        <v>46112</v>
      </c>
      <c r="J11" s="63">
        <v>100</v>
      </c>
      <c r="K11" s="63">
        <v>100</v>
      </c>
      <c r="L11" s="63"/>
      <c r="M11" s="63"/>
      <c r="N11" s="63"/>
      <c r="O11" s="433" t="s">
        <v>364</v>
      </c>
      <c r="P11" s="398"/>
      <c r="Q11" s="398"/>
      <c r="R11" s="399"/>
      <c r="S11" s="63" t="str">
        <f t="shared" si="0"/>
        <v>OK</v>
      </c>
      <c r="T11" s="443" t="s">
        <v>365</v>
      </c>
      <c r="U11" s="444"/>
      <c r="V11" s="76"/>
      <c r="W11" s="76"/>
      <c r="AB11"/>
    </row>
    <row r="12" spans="1:28" ht="43.5" outlineLevel="1">
      <c r="A12" s="96">
        <v>3</v>
      </c>
      <c r="B12" s="66" t="s">
        <v>13</v>
      </c>
      <c r="C12" s="114" t="s">
        <v>136</v>
      </c>
      <c r="D12" s="67" t="s">
        <v>137</v>
      </c>
      <c r="E12" s="142" t="s">
        <v>360</v>
      </c>
      <c r="F12" s="142" t="s">
        <v>361</v>
      </c>
      <c r="G12" s="142" t="s">
        <v>15</v>
      </c>
      <c r="H12" s="60">
        <v>46023</v>
      </c>
      <c r="I12" s="60">
        <v>46112</v>
      </c>
      <c r="J12" s="66">
        <v>100</v>
      </c>
      <c r="K12" s="66">
        <v>100</v>
      </c>
      <c r="L12" s="66"/>
      <c r="M12" s="66"/>
      <c r="N12" s="66"/>
      <c r="O12" s="433" t="s">
        <v>366</v>
      </c>
      <c r="P12" s="398"/>
      <c r="Q12" s="398"/>
      <c r="R12" s="399"/>
      <c r="S12" s="66" t="str">
        <f t="shared" si="0"/>
        <v>OK</v>
      </c>
      <c r="T12" s="443" t="s">
        <v>367</v>
      </c>
      <c r="U12" s="444"/>
      <c r="V12" s="76"/>
      <c r="W12" s="76"/>
      <c r="AB12"/>
    </row>
    <row r="13" spans="1:28" ht="44.5" outlineLevel="1" thickTop="1" thickBot="1">
      <c r="A13" s="62">
        <v>4</v>
      </c>
      <c r="B13" s="63" t="s">
        <v>13</v>
      </c>
      <c r="C13" s="113" t="s">
        <v>139</v>
      </c>
      <c r="D13" s="64" t="s">
        <v>140</v>
      </c>
      <c r="E13" s="141" t="s">
        <v>360</v>
      </c>
      <c r="F13" s="141" t="s">
        <v>361</v>
      </c>
      <c r="G13" s="141" t="s">
        <v>15</v>
      </c>
      <c r="H13" s="65">
        <v>46113</v>
      </c>
      <c r="I13" s="65">
        <v>46387</v>
      </c>
      <c r="J13" s="63">
        <v>100</v>
      </c>
      <c r="K13" s="63"/>
      <c r="L13" s="63">
        <v>30</v>
      </c>
      <c r="M13" s="63">
        <v>30</v>
      </c>
      <c r="N13" s="63">
        <v>40</v>
      </c>
      <c r="O13" s="397"/>
      <c r="P13" s="398"/>
      <c r="Q13" s="398"/>
      <c r="R13" s="399"/>
      <c r="S13" s="63" t="str">
        <f t="shared" si="0"/>
        <v>OK</v>
      </c>
      <c r="T13" s="390" t="s">
        <v>368</v>
      </c>
      <c r="U13" s="391"/>
      <c r="V13" s="76"/>
      <c r="W13" s="76"/>
      <c r="AB13"/>
    </row>
    <row r="14" spans="1:28" ht="58" outlineLevel="1">
      <c r="A14" s="97">
        <v>5</v>
      </c>
      <c r="B14" s="41" t="s">
        <v>25</v>
      </c>
      <c r="C14" s="115" t="s">
        <v>142</v>
      </c>
      <c r="D14" s="42" t="s">
        <v>143</v>
      </c>
      <c r="E14" s="143" t="s">
        <v>369</v>
      </c>
      <c r="F14" s="143" t="s">
        <v>370</v>
      </c>
      <c r="G14" s="143" t="s">
        <v>15</v>
      </c>
      <c r="H14" s="43">
        <v>46023</v>
      </c>
      <c r="I14" s="43">
        <v>46081</v>
      </c>
      <c r="J14" s="41">
        <v>100</v>
      </c>
      <c r="K14" s="41">
        <v>100</v>
      </c>
      <c r="L14" s="41"/>
      <c r="M14" s="41"/>
      <c r="N14" s="41"/>
      <c r="O14" s="433" t="s">
        <v>371</v>
      </c>
      <c r="P14" s="398"/>
      <c r="Q14" s="398"/>
      <c r="R14" s="399"/>
      <c r="S14" s="41" t="str">
        <f t="shared" si="0"/>
        <v>OK</v>
      </c>
      <c r="T14" s="41" t="s">
        <v>372</v>
      </c>
      <c r="U14" s="41"/>
      <c r="V14" s="76"/>
      <c r="W14" s="76"/>
      <c r="AB14"/>
    </row>
    <row r="15" spans="1:28" ht="44.5" outlineLevel="1" thickTop="1" thickBot="1">
      <c r="A15" s="98">
        <v>6</v>
      </c>
      <c r="B15" s="18" t="s">
        <v>25</v>
      </c>
      <c r="C15" s="116" t="s">
        <v>145</v>
      </c>
      <c r="D15" s="19" t="s">
        <v>146</v>
      </c>
      <c r="E15" s="144" t="s">
        <v>369</v>
      </c>
      <c r="F15" s="144" t="s">
        <v>370</v>
      </c>
      <c r="G15" s="144" t="s">
        <v>15</v>
      </c>
      <c r="H15" s="20">
        <v>46113</v>
      </c>
      <c r="I15" s="20">
        <v>46387</v>
      </c>
      <c r="J15" s="18">
        <v>100</v>
      </c>
      <c r="K15" s="18"/>
      <c r="L15" s="18">
        <v>30</v>
      </c>
      <c r="M15" s="18">
        <v>30</v>
      </c>
      <c r="N15" s="18">
        <v>40</v>
      </c>
      <c r="O15" s="397"/>
      <c r="P15" s="398"/>
      <c r="Q15" s="398"/>
      <c r="R15" s="399"/>
      <c r="S15" s="18" t="str">
        <f t="shared" si="0"/>
        <v>OK</v>
      </c>
      <c r="T15" s="18" t="s">
        <v>373</v>
      </c>
      <c r="U15" s="18"/>
      <c r="V15" s="76"/>
      <c r="W15" s="76"/>
      <c r="AB15"/>
    </row>
    <row r="16" spans="1:28" ht="44.5" outlineLevel="1" thickTop="1" thickBot="1">
      <c r="A16" s="97">
        <v>7</v>
      </c>
      <c r="B16" s="41" t="s">
        <v>25</v>
      </c>
      <c r="C16" s="115" t="s">
        <v>148</v>
      </c>
      <c r="D16" s="42" t="s">
        <v>149</v>
      </c>
      <c r="E16" s="143" t="s">
        <v>369</v>
      </c>
      <c r="F16" s="143" t="s">
        <v>370</v>
      </c>
      <c r="G16" s="143" t="s">
        <v>15</v>
      </c>
      <c r="H16" s="20">
        <v>46113</v>
      </c>
      <c r="I16" s="20">
        <v>46387</v>
      </c>
      <c r="J16" s="41">
        <v>100</v>
      </c>
      <c r="K16" s="41"/>
      <c r="L16" s="41">
        <v>30</v>
      </c>
      <c r="M16" s="41">
        <v>30</v>
      </c>
      <c r="N16" s="41">
        <v>40</v>
      </c>
      <c r="O16" s="397"/>
      <c r="P16" s="398"/>
      <c r="Q16" s="398"/>
      <c r="R16" s="399"/>
      <c r="S16" s="41" t="str">
        <f t="shared" si="0"/>
        <v>OK</v>
      </c>
      <c r="T16" s="41" t="s">
        <v>374</v>
      </c>
      <c r="U16" s="41"/>
      <c r="V16" s="76"/>
      <c r="W16" s="76"/>
      <c r="AB16"/>
    </row>
    <row r="17" spans="1:28" ht="58" outlineLevel="1">
      <c r="A17" s="98">
        <v>8</v>
      </c>
      <c r="B17" s="18" t="s">
        <v>25</v>
      </c>
      <c r="C17" s="116" t="s">
        <v>151</v>
      </c>
      <c r="D17" s="19" t="s">
        <v>152</v>
      </c>
      <c r="E17" s="144" t="s">
        <v>369</v>
      </c>
      <c r="F17" s="144" t="s">
        <v>370</v>
      </c>
      <c r="G17" s="144" t="s">
        <v>15</v>
      </c>
      <c r="H17" s="20">
        <v>46113</v>
      </c>
      <c r="I17" s="20">
        <v>46387</v>
      </c>
      <c r="J17" s="18">
        <v>100</v>
      </c>
      <c r="K17" s="18"/>
      <c r="L17" s="18">
        <v>30</v>
      </c>
      <c r="M17" s="18">
        <v>30</v>
      </c>
      <c r="N17" s="18">
        <v>40</v>
      </c>
      <c r="O17" s="397"/>
      <c r="P17" s="398"/>
      <c r="Q17" s="398"/>
      <c r="R17" s="399"/>
      <c r="S17" s="18" t="str">
        <f t="shared" si="0"/>
        <v>OK</v>
      </c>
      <c r="T17" s="18" t="s">
        <v>375</v>
      </c>
      <c r="U17" s="18"/>
      <c r="V17" s="76"/>
      <c r="W17" s="76"/>
      <c r="AB17"/>
    </row>
    <row r="18" spans="1:28" ht="58" outlineLevel="1">
      <c r="A18" s="99">
        <v>9</v>
      </c>
      <c r="B18" s="52" t="s">
        <v>35</v>
      </c>
      <c r="C18" s="117" t="s">
        <v>154</v>
      </c>
      <c r="D18" s="53" t="s">
        <v>155</v>
      </c>
      <c r="E18" s="145" t="s">
        <v>369</v>
      </c>
      <c r="F18" s="145" t="s">
        <v>376</v>
      </c>
      <c r="G18" s="145" t="s">
        <v>15</v>
      </c>
      <c r="H18" s="54">
        <v>46023</v>
      </c>
      <c r="I18" s="54">
        <v>46112</v>
      </c>
      <c r="J18" s="52">
        <v>100</v>
      </c>
      <c r="K18" s="52">
        <v>100</v>
      </c>
      <c r="L18" s="52"/>
      <c r="M18" s="52"/>
      <c r="N18" s="52"/>
      <c r="O18" s="448" t="s">
        <v>377</v>
      </c>
      <c r="P18" s="446"/>
      <c r="Q18" s="446"/>
      <c r="R18" s="447"/>
      <c r="S18" s="52" t="str">
        <f t="shared" si="0"/>
        <v>OK</v>
      </c>
      <c r="T18" s="52" t="s">
        <v>378</v>
      </c>
      <c r="U18" s="52"/>
      <c r="V18" s="76"/>
      <c r="W18" s="76"/>
      <c r="AB18"/>
    </row>
    <row r="19" spans="1:28" ht="58" outlineLevel="1">
      <c r="A19" s="100">
        <v>10</v>
      </c>
      <c r="B19" s="55" t="s">
        <v>35</v>
      </c>
      <c r="C19" s="118" t="s">
        <v>157</v>
      </c>
      <c r="D19" s="56" t="s">
        <v>158</v>
      </c>
      <c r="E19" s="146" t="s">
        <v>369</v>
      </c>
      <c r="F19" s="146" t="s">
        <v>376</v>
      </c>
      <c r="G19" s="146" t="s">
        <v>15</v>
      </c>
      <c r="H19" s="57">
        <v>46113</v>
      </c>
      <c r="I19" s="57">
        <v>46387</v>
      </c>
      <c r="J19" s="55">
        <v>100</v>
      </c>
      <c r="K19" s="55"/>
      <c r="L19" s="55">
        <v>30</v>
      </c>
      <c r="M19" s="55">
        <v>30</v>
      </c>
      <c r="N19" s="55">
        <v>40</v>
      </c>
      <c r="O19" s="445"/>
      <c r="P19" s="446"/>
      <c r="Q19" s="446"/>
      <c r="R19" s="447"/>
      <c r="S19" s="55" t="str">
        <f t="shared" si="0"/>
        <v>OK</v>
      </c>
      <c r="T19" s="55" t="s">
        <v>379</v>
      </c>
      <c r="U19" s="55"/>
      <c r="V19" s="76"/>
      <c r="W19" s="76"/>
      <c r="AB19"/>
    </row>
    <row r="20" spans="1:28" ht="43.5" outlineLevel="1">
      <c r="A20" s="99">
        <v>11</v>
      </c>
      <c r="B20" s="52" t="s">
        <v>35</v>
      </c>
      <c r="C20" s="117" t="s">
        <v>160</v>
      </c>
      <c r="D20" s="53" t="s">
        <v>161</v>
      </c>
      <c r="E20" s="145" t="s">
        <v>369</v>
      </c>
      <c r="F20" s="145" t="s">
        <v>376</v>
      </c>
      <c r="G20" s="145" t="s">
        <v>15</v>
      </c>
      <c r="H20" s="54">
        <v>46113</v>
      </c>
      <c r="I20" s="54">
        <v>46377</v>
      </c>
      <c r="J20" s="52">
        <v>100</v>
      </c>
      <c r="K20" s="52"/>
      <c r="L20" s="52">
        <v>30</v>
      </c>
      <c r="M20" s="52">
        <v>30</v>
      </c>
      <c r="N20" s="52">
        <v>40</v>
      </c>
      <c r="O20" s="445"/>
      <c r="P20" s="446"/>
      <c r="Q20" s="446"/>
      <c r="R20" s="447"/>
      <c r="S20" s="52" t="str">
        <f t="shared" si="0"/>
        <v>OK</v>
      </c>
      <c r="T20" s="52" t="s">
        <v>380</v>
      </c>
      <c r="U20" s="52"/>
      <c r="V20" s="76"/>
      <c r="W20" s="76"/>
      <c r="AB20"/>
    </row>
    <row r="21" spans="1:28" ht="58" outlineLevel="1">
      <c r="A21" s="101">
        <v>12</v>
      </c>
      <c r="B21" s="70" t="s">
        <v>45</v>
      </c>
      <c r="C21" s="119" t="s">
        <v>163</v>
      </c>
      <c r="D21" s="71" t="s">
        <v>164</v>
      </c>
      <c r="E21" s="147" t="s">
        <v>369</v>
      </c>
      <c r="F21" s="147" t="s">
        <v>381</v>
      </c>
      <c r="G21" s="147" t="s">
        <v>15</v>
      </c>
      <c r="H21" s="72">
        <v>46024</v>
      </c>
      <c r="I21" s="72">
        <v>46081</v>
      </c>
      <c r="J21" s="70">
        <v>100</v>
      </c>
      <c r="K21" s="70">
        <v>100</v>
      </c>
      <c r="L21" s="70"/>
      <c r="M21" s="70"/>
      <c r="N21" s="70"/>
      <c r="O21" s="433" t="s">
        <v>382</v>
      </c>
      <c r="P21" s="398"/>
      <c r="Q21" s="398"/>
      <c r="R21" s="399"/>
      <c r="S21" s="70" t="str">
        <f t="shared" si="0"/>
        <v>OK</v>
      </c>
      <c r="T21" s="70" t="s">
        <v>383</v>
      </c>
      <c r="U21" s="70"/>
      <c r="V21" s="76"/>
      <c r="W21" s="76"/>
      <c r="AB21"/>
    </row>
    <row r="22" spans="1:28" ht="58" outlineLevel="1">
      <c r="A22" s="102">
        <v>13</v>
      </c>
      <c r="B22" s="73" t="s">
        <v>45</v>
      </c>
      <c r="C22" s="120" t="s">
        <v>166</v>
      </c>
      <c r="D22" s="74" t="s">
        <v>167</v>
      </c>
      <c r="E22" s="148" t="s">
        <v>369</v>
      </c>
      <c r="F22" s="148" t="s">
        <v>381</v>
      </c>
      <c r="G22" s="148" t="s">
        <v>15</v>
      </c>
      <c r="H22" s="75">
        <v>46066</v>
      </c>
      <c r="I22" s="75">
        <v>46387</v>
      </c>
      <c r="J22" s="73">
        <v>100</v>
      </c>
      <c r="K22" s="73">
        <v>25</v>
      </c>
      <c r="L22" s="73">
        <v>25</v>
      </c>
      <c r="M22" s="73">
        <v>25</v>
      </c>
      <c r="N22" s="73">
        <v>25</v>
      </c>
      <c r="O22" s="433" t="s">
        <v>384</v>
      </c>
      <c r="P22" s="398"/>
      <c r="Q22" s="398"/>
      <c r="R22" s="399"/>
      <c r="S22" s="73" t="str">
        <f t="shared" si="0"/>
        <v>OK</v>
      </c>
      <c r="T22" s="73" t="s">
        <v>385</v>
      </c>
      <c r="U22" s="73"/>
      <c r="V22" s="76"/>
      <c r="W22" s="76"/>
      <c r="AB22"/>
    </row>
    <row r="23" spans="1:28" ht="44" outlineLevel="1" thickTop="1">
      <c r="A23" s="101">
        <v>14</v>
      </c>
      <c r="B23" s="70" t="s">
        <v>45</v>
      </c>
      <c r="C23" s="119" t="s">
        <v>169</v>
      </c>
      <c r="D23" s="71" t="s">
        <v>170</v>
      </c>
      <c r="E23" s="147" t="s">
        <v>369</v>
      </c>
      <c r="F23" s="147" t="s">
        <v>381</v>
      </c>
      <c r="G23" s="147" t="s">
        <v>15</v>
      </c>
      <c r="H23" s="72">
        <v>46357</v>
      </c>
      <c r="I23" s="72">
        <v>46387</v>
      </c>
      <c r="J23" s="70">
        <v>100</v>
      </c>
      <c r="K23" s="70"/>
      <c r="L23" s="70"/>
      <c r="M23" s="70"/>
      <c r="N23" s="70">
        <v>100</v>
      </c>
      <c r="O23" s="397"/>
      <c r="P23" s="398"/>
      <c r="Q23" s="398"/>
      <c r="R23" s="399"/>
      <c r="S23" s="70" t="str">
        <f t="shared" si="0"/>
        <v>OK</v>
      </c>
      <c r="T23" s="70" t="s">
        <v>386</v>
      </c>
      <c r="U23" s="70"/>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14.5"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t="str">
        <f t="shared" ref="Q28:Q41" si="1">F10</f>
        <v>Martha Ximena Martínez Vidarte</v>
      </c>
      <c r="R28" s="44" t="str">
        <f t="shared" ref="R28:R41" si="2">T10</f>
        <v>UAPA|Cultura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t="str">
        <f t="shared" si="1"/>
        <v>Martha Ximena Martínez Vidarte</v>
      </c>
      <c r="R29" s="44" t="str">
        <f t="shared" si="2"/>
        <v>UAPA|Cultura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t="str">
        <f t="shared" si="1"/>
        <v>Martha Ximena Martínez Vidarte</v>
      </c>
      <c r="R30" s="44" t="str">
        <f t="shared" si="2"/>
        <v>UAPA|Cultura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t="str">
        <f t="shared" si="1"/>
        <v>Martha Ximena Martínez Vidarte</v>
      </c>
      <c r="R31" s="44" t="str">
        <f t="shared" si="2"/>
        <v>UAPA|Cultura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t="str">
        <f t="shared" si="1"/>
        <v>Karina Paola Tapia Pérez</v>
      </c>
      <c r="R32" s="50" t="str">
        <f t="shared" si="2"/>
        <v>UAPA|Modelo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t="str">
        <f t="shared" si="1"/>
        <v>Karina Paola Tapia Pérez</v>
      </c>
      <c r="R33" s="50" t="str">
        <f t="shared" si="2"/>
        <v>UAPA|Modelo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t="str">
        <f t="shared" si="1"/>
        <v>Karina Paola Tapia Pérez</v>
      </c>
      <c r="R34" s="50" t="str">
        <f t="shared" si="2"/>
        <v>UAPA|Modelo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t="str">
        <f t="shared" si="1"/>
        <v>Karina Paola Tapia Pérez</v>
      </c>
      <c r="R35" s="50" t="str">
        <f t="shared" si="2"/>
        <v>UAPA|Modelo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t="str">
        <f t="shared" si="1"/>
        <v>Fabián Enrique González Hernández</v>
      </c>
      <c r="R36" s="48" t="str">
        <f t="shared" si="2"/>
        <v>UAPA|Modelos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t="str">
        <f t="shared" si="1"/>
        <v>Fabián Enrique González Hernández</v>
      </c>
      <c r="R37" s="48" t="str">
        <f t="shared" si="2"/>
        <v>UAPA|Modelos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t="str">
        <f t="shared" si="1"/>
        <v>Fabián Enrique González Hernández</v>
      </c>
      <c r="R38" s="48" t="str">
        <f t="shared" si="2"/>
        <v>UAPA|Modelos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t="str">
        <f t="shared" si="1"/>
        <v>Katherine Liliana Hernández Molano</v>
      </c>
      <c r="R39" s="46" t="str">
        <f t="shared" si="2"/>
        <v>UAPA|Gestión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t="str">
        <f t="shared" si="1"/>
        <v>Katherine Liliana Hernández Molano</v>
      </c>
      <c r="R40" s="46" t="str">
        <f t="shared" si="2"/>
        <v>UAPA|Gestión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t="str">
        <f t="shared" si="1"/>
        <v>Katherine Liliana Hernández Molano</v>
      </c>
      <c r="R41" s="46" t="str">
        <f t="shared" si="2"/>
        <v>UAPA|Gestión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44"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59"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t="s">
        <v>218</v>
      </c>
      <c r="H47" s="177">
        <v>5</v>
      </c>
      <c r="I47" s="177">
        <v>5</v>
      </c>
      <c r="J47" s="177">
        <v>5</v>
      </c>
      <c r="K47" s="177">
        <v>5</v>
      </c>
      <c r="L47" s="177">
        <v>5</v>
      </c>
      <c r="M47" s="177">
        <v>5</v>
      </c>
      <c r="N47" s="177">
        <v>5</v>
      </c>
      <c r="O47" s="5">
        <f t="shared" ref="O47" si="6">ROUND((SUM(H47:N47)/35)*100,0)</f>
        <v>100</v>
      </c>
      <c r="P47" s="5">
        <f>(UAPA!$O47/100)*100</f>
        <v>100</v>
      </c>
      <c r="Q47" s="5">
        <f t="shared" ref="Q47:Q52" si="7">IFERROR(ROUND(O47*P47/100,1),"")</f>
        <v>100</v>
      </c>
      <c r="R47" s="5">
        <f>Q47</f>
        <v>100</v>
      </c>
      <c r="S47" s="204" t="s">
        <v>387</v>
      </c>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t="s">
        <v>218</v>
      </c>
      <c r="H48" s="177">
        <v>5</v>
      </c>
      <c r="I48" s="177">
        <v>5</v>
      </c>
      <c r="J48" s="177">
        <v>5</v>
      </c>
      <c r="K48" s="177">
        <v>5</v>
      </c>
      <c r="L48" s="177">
        <v>5</v>
      </c>
      <c r="M48" s="177">
        <v>5</v>
      </c>
      <c r="N48" s="177">
        <v>5</v>
      </c>
      <c r="O48" s="22">
        <f>ROUND((SUM(H48:N48)/35)*100,0)</f>
        <v>100</v>
      </c>
      <c r="P48" s="22">
        <f>(UAPA!$O48/100)*100</f>
        <v>100</v>
      </c>
      <c r="Q48" s="22">
        <f t="shared" si="7"/>
        <v>100</v>
      </c>
      <c r="R48" s="22">
        <f>Q48</f>
        <v>100</v>
      </c>
      <c r="S48" s="154"/>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t="s">
        <v>218</v>
      </c>
      <c r="H49" s="177">
        <v>5</v>
      </c>
      <c r="I49" s="177">
        <v>5</v>
      </c>
      <c r="J49" s="177">
        <v>5</v>
      </c>
      <c r="K49" s="177">
        <v>5</v>
      </c>
      <c r="L49" s="177">
        <v>5</v>
      </c>
      <c r="M49" s="177">
        <v>5</v>
      </c>
      <c r="N49" s="177">
        <v>5</v>
      </c>
      <c r="O49" s="5">
        <f t="shared" ref="O49" si="8">ROUND((SUM(H49:N49)/35)*100,0)</f>
        <v>100</v>
      </c>
      <c r="P49" s="5">
        <f>(UAPA!$O49/100)*100</f>
        <v>100</v>
      </c>
      <c r="Q49" s="5">
        <f t="shared" si="7"/>
        <v>100</v>
      </c>
      <c r="R49" s="5">
        <f>Q49</f>
        <v>100</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(UAPA!$O50/100)*30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(UAPA!$O51/100)*30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(UAPA!$O52/100)*40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0.75</v>
      </c>
      <c r="S53" s="157"/>
      <c r="T53" s="76"/>
    </row>
    <row r="54" spans="1:28" ht="26" outlineLevel="1">
      <c r="A54" s="82" t="s">
        <v>212</v>
      </c>
      <c r="B54" s="124" t="s">
        <v>25</v>
      </c>
      <c r="G54" s="157"/>
      <c r="H54" s="393" t="s">
        <v>193</v>
      </c>
      <c r="I54" s="393"/>
      <c r="J54" s="393"/>
      <c r="K54" s="393"/>
      <c r="L54" s="393"/>
      <c r="M54" s="393"/>
      <c r="N54" s="393"/>
      <c r="S54" s="157"/>
      <c r="T54" s="76"/>
    </row>
    <row r="55" spans="1:28" ht="44"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88.4</v>
      </c>
      <c r="E56" s="181">
        <f>R56</f>
        <v>88.4</v>
      </c>
      <c r="F56" s="25">
        <f>M32</f>
        <v>100</v>
      </c>
      <c r="G56" s="159" t="s">
        <v>218</v>
      </c>
      <c r="H56" s="177">
        <v>5</v>
      </c>
      <c r="I56" s="177">
        <v>5</v>
      </c>
      <c r="J56" s="177">
        <v>5</v>
      </c>
      <c r="K56" s="177">
        <v>5</v>
      </c>
      <c r="L56" s="177">
        <v>3</v>
      </c>
      <c r="M56" s="177">
        <v>5</v>
      </c>
      <c r="N56" s="177">
        <v>5</v>
      </c>
      <c r="O56" s="25">
        <f t="shared" ref="O56:O65" si="10">ROUND((SUM(H56:N56)/35)*100,0)</f>
        <v>94</v>
      </c>
      <c r="P56" s="25">
        <f>(UAPA!$O56/100)*100</f>
        <v>94</v>
      </c>
      <c r="Q56" s="25">
        <f t="shared" ref="Q56:Q65" si="11">IFERROR(ROUND(O56*P56/100,1),"")</f>
        <v>88.4</v>
      </c>
      <c r="R56" s="25">
        <f>Q56</f>
        <v>88.4</v>
      </c>
      <c r="S56" s="159" t="s">
        <v>388</v>
      </c>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(UAPA!$O57/100)*30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(UAPA!$O58/100)*30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(UAPA!$O59/100)*40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(UAPA!$O60/100)*30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(UAPA!$O61/100)*30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(UAPA!$O62/100)*40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(UAPA!$O63/100)*30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(UAPA!$O64/100)*30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(UAPA!$O65/100)*40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0.221</v>
      </c>
      <c r="S66" s="157"/>
      <c r="T66" s="76"/>
    </row>
    <row r="67" spans="1:28" ht="26" outlineLevel="1">
      <c r="A67" s="83" t="s">
        <v>215</v>
      </c>
      <c r="B67" s="123" t="s">
        <v>35</v>
      </c>
      <c r="G67" s="157"/>
      <c r="H67" s="393" t="s">
        <v>193</v>
      </c>
      <c r="I67" s="393"/>
      <c r="J67" s="393"/>
      <c r="K67" s="393"/>
      <c r="L67" s="393"/>
      <c r="M67" s="393"/>
      <c r="N67" s="393"/>
      <c r="S67" s="157"/>
      <c r="T67" s="76"/>
    </row>
    <row r="68" spans="1:28" ht="44"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(UAPA!$O69/100)*100</f>
        <v>100</v>
      </c>
      <c r="Q69" s="31">
        <f t="shared" ref="Q69:Q73" si="15">IFERROR(ROUND(O69*P69/100,1),"")</f>
        <v>100</v>
      </c>
      <c r="R69" s="31">
        <f>Q69</f>
        <v>100</v>
      </c>
      <c r="S69" s="167" t="s">
        <v>389</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(UAPA!$O70/100)*100</f>
        <v>100</v>
      </c>
      <c r="Q70" s="34">
        <f t="shared" si="15"/>
        <v>100</v>
      </c>
      <c r="R70" s="34">
        <f>Q70</f>
        <v>100</v>
      </c>
      <c r="S70" s="166" t="s">
        <v>389</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(UAPA!$O71/100)*30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(UAPA!$O72/100)*30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(UAPA!$O73/100)*40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0.5</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(UAPA!$O77/100)*25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(UAPA!$O78/100)*25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(UAPA!$O79/100)*25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(UAPA!$O80/100)*25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(UAPA!$O81/100)*25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(UAPA!$O82/100)*25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F/1+zMgDUyloFD3MEL/HJDa1o3oH7WxbCqE5Y+dv5SJJQgSgakez8dTbDC/1QzsKptEQRFPPq4hZ+zWq96Pr+Q==" saltValue="zueLW9wovsPl3Q99GkT5Pw==" spinCount="100000" sheet="1"/>
  <autoFilter ref="A76:S76" xr:uid="{0AC41053-E55A-4328-84CC-6F9B1D5CF284}"/>
  <dataConsolidate/>
  <mergeCells count="41">
    <mergeCell ref="H75:N75"/>
    <mergeCell ref="A78:A81"/>
    <mergeCell ref="B78:B81"/>
    <mergeCell ref="A60:A62"/>
    <mergeCell ref="B60:B62"/>
    <mergeCell ref="A63:A65"/>
    <mergeCell ref="B63:B65"/>
    <mergeCell ref="H67:N67"/>
    <mergeCell ref="A71:A73"/>
    <mergeCell ref="B71:B73"/>
    <mergeCell ref="A57:A59"/>
    <mergeCell ref="B57:B59"/>
    <mergeCell ref="O20:R20"/>
    <mergeCell ref="O21:R21"/>
    <mergeCell ref="O22:R22"/>
    <mergeCell ref="O23:R23"/>
    <mergeCell ref="Q24:R24"/>
    <mergeCell ref="A26:S26"/>
    <mergeCell ref="A43:XFD43"/>
    <mergeCell ref="H45:N45"/>
    <mergeCell ref="A50:A52"/>
    <mergeCell ref="B50:B52"/>
    <mergeCell ref="H54:N54"/>
    <mergeCell ref="O19:R19"/>
    <mergeCell ref="O11:R11"/>
    <mergeCell ref="T11:U11"/>
    <mergeCell ref="O12:R12"/>
    <mergeCell ref="T12:U12"/>
    <mergeCell ref="O13:R13"/>
    <mergeCell ref="T13:U13"/>
    <mergeCell ref="O14:R14"/>
    <mergeCell ref="O15:R15"/>
    <mergeCell ref="O16:R16"/>
    <mergeCell ref="O17:R17"/>
    <mergeCell ref="O18:R18"/>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AE879D8-88A9-44D6-BA17-9FA4DC94E8CA}">
      <formula1>eje</formula1>
    </dataValidation>
    <dataValidation type="list" allowBlank="1" showInputMessage="1" showErrorMessage="1" sqref="G42 H28:H41" xr:uid="{196CFB37-15F1-4404-9172-107606F4A03F}">
      <formula1>"Nùmero,%,Dìas,Unidades"</formula1>
    </dataValidation>
    <dataValidation type="list" allowBlank="1" showInputMessage="1" showErrorMessage="1" sqref="C42" xr:uid="{8AAC59CC-E9D9-4E7C-A278-038D1B1912FF}">
      <formula1>indicador</formula1>
    </dataValidation>
    <dataValidation type="list" sqref="D42 E28:E41" xr:uid="{BD30B7FB-A3A3-4EE9-888D-4EE8B1A4C69C}">
      <formula1>"Producto,Resultado,Gestión"</formula1>
    </dataValidation>
    <dataValidation type="list" allowBlank="1" showInputMessage="1" showErrorMessage="1" sqref="G47:G52 G56:G65 G69:G73 G77:G82" xr:uid="{BF91FAF7-8ACD-4F8F-B06F-A29E2E20254E}">
      <formula1>"SI,NO"</formula1>
    </dataValidation>
    <dataValidation type="list" allowBlank="1" showInputMessage="1" showErrorMessage="1" sqref="H69:N73 AB42:AG42 H56:N65 H47:H52 J47:N52 I47 I49:I52 H77:N82" xr:uid="{6DA4895D-B88A-4E6B-B6A6-367D1C757294}">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B7FF49D5-5168-4202-8C24-97989027C420}">
          <x14:formula1>
            <xm:f>Hoja2!$U$2:$U$19</xm:f>
          </x14:formula1>
          <xm:sqref>G28:G41</xm:sqref>
        </x14:dataValidation>
        <x14:dataValidation type="list" allowBlank="1" showInputMessage="1" showErrorMessage="1" xr:uid="{8911DA94-ACD9-405E-8D65-5315F8380454}">
          <x14:formula1>
            <xm:f>Hoja2!$T$2:$T$19</xm:f>
          </x14:formula1>
          <xm:sqref>F28:F41</xm:sqref>
        </x14:dataValidation>
        <x14:dataValidation type="list" allowBlank="1" showInputMessage="1" showErrorMessage="1" xr:uid="{BC64155E-6CD4-46C8-83A7-FE2B22C7BA75}">
          <x14:formula1>
            <xm:f>Hoja2!$R$2:$R$19</xm:f>
          </x14:formula1>
          <xm:sqref>D28:D41</xm:sqref>
        </x14:dataValidation>
        <x14:dataValidation type="list" allowBlank="1" showInputMessage="1" showErrorMessage="1" xr:uid="{81371422-FE5B-41B9-B67B-85AC51D50506}">
          <x14:formula1>
            <xm:f>Hoja2!$M$2:$M$5</xm:f>
          </x14:formula1>
          <xm:sqref>I28:I41</xm:sqref>
        </x14:dataValidation>
        <x14:dataValidation type="list" allowBlank="1" showInputMessage="1" showErrorMessage="1" xr:uid="{819F3BE4-1F4B-468B-9071-19DB9D41C730}">
          <x14:formula1>
            <xm:f>Hoja2!#REF!</xm:f>
          </x14:formula1>
          <xm:sqref>E42:F42</xm:sqref>
        </x14:dataValidation>
        <x14:dataValidation type="list" allowBlank="1" showInputMessage="1" showErrorMessage="1" xr:uid="{AC804F99-3927-4665-A8BA-EC0314118FA5}">
          <x14:formula1>
            <xm:f>Hoja2!$E$7:$E$10</xm:f>
          </x14:formula1>
          <xm:sqref>C47:C52 C56:C65 C69:C73 C77:C82</xm:sqref>
        </x14:dataValidation>
        <x14:dataValidation type="list" allowBlank="1" showInputMessage="1" showErrorMessage="1" xr:uid="{38162FCF-285C-48BD-BBA0-15C877548226}">
          <x14:formula1>
            <xm:f>Hoja2!$G$2:$G$5</xm:f>
          </x14:formula1>
          <xm:sqref>G10:G24</xm:sqref>
        </x14:dataValidation>
        <x14:dataValidation type="list" allowBlank="1" showInputMessage="1" showErrorMessage="1" xr:uid="{7E8D5F85-F83C-418B-A4C8-8940C3AE5170}">
          <x14:formula1>
            <xm:f>Hoja2!$C$2:$C$5</xm:f>
          </x14:formula1>
          <xm:sqref>B10:B24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6D337-637B-4B8B-9A67-DCD3D54BACC2}">
  <sheetPr>
    <tabColor rgb="FFFF6699"/>
  </sheetPr>
  <dimension ref="A1:AT31"/>
  <sheetViews>
    <sheetView zoomScale="70" zoomScaleNormal="70" workbookViewId="0">
      <pane xSplit="7" ySplit="2" topLeftCell="AC13" activePane="bottomRight" state="frozen"/>
      <selection pane="topRight" activeCell="H1" sqref="H1"/>
      <selection pane="bottomLeft" activeCell="A3" sqref="A3"/>
      <selection pane="bottomRight" activeCell="H15" sqref="H15:P15"/>
    </sheetView>
  </sheetViews>
  <sheetFormatPr baseColWidth="10" defaultColWidth="11.453125" defaultRowHeight="14.5"/>
  <cols>
    <col min="1" max="1" width="4.54296875" style="205" bestFit="1" customWidth="1"/>
    <col min="2" max="2" width="21.453125" style="244" customWidth="1"/>
    <col min="3" max="3" width="40" customWidth="1"/>
    <col min="4" max="4" width="28.81640625" customWidth="1"/>
    <col min="5" max="5" width="34.54296875" customWidth="1"/>
    <col min="6" max="6" width="15" customWidth="1"/>
    <col min="7" max="7" width="23" customWidth="1"/>
    <col min="8" max="8" width="19.26953125" style="205" customWidth="1"/>
    <col min="9" max="9" width="9.453125" style="205" bestFit="1" customWidth="1"/>
    <col min="10" max="10" width="10.453125" style="205" bestFit="1" customWidth="1"/>
    <col min="11" max="11" width="14.54296875" style="205" bestFit="1" customWidth="1"/>
    <col min="12" max="12" width="19.453125" style="205" customWidth="1"/>
    <col min="13" max="13" width="13.453125" style="21" bestFit="1" customWidth="1"/>
    <col min="14" max="14" width="16.26953125" style="205" customWidth="1"/>
    <col min="15" max="18" width="13.26953125" style="245" customWidth="1"/>
    <col min="19" max="19" width="12" style="245" customWidth="1"/>
    <col min="20" max="23" width="13.26953125" style="245" customWidth="1"/>
    <col min="24" max="46" width="16.26953125" customWidth="1"/>
  </cols>
  <sheetData>
    <row r="1" spans="1:46" ht="15" customHeight="1">
      <c r="A1" s="475" t="s">
        <v>28</v>
      </c>
      <c r="B1" s="369" t="s">
        <v>8</v>
      </c>
      <c r="C1" s="369" t="s">
        <v>116</v>
      </c>
      <c r="D1" s="369" t="s">
        <v>40</v>
      </c>
      <c r="E1" s="477" t="s">
        <v>9</v>
      </c>
      <c r="F1" s="477" t="s">
        <v>7</v>
      </c>
      <c r="G1" s="477" t="s">
        <v>10</v>
      </c>
      <c r="H1" s="479" t="s">
        <v>174</v>
      </c>
      <c r="I1" s="479" t="s">
        <v>5</v>
      </c>
      <c r="J1" s="479" t="s">
        <v>175</v>
      </c>
      <c r="K1" s="369" t="s">
        <v>120</v>
      </c>
      <c r="L1" s="369" t="s">
        <v>121</v>
      </c>
      <c r="M1" s="369" t="s">
        <v>122</v>
      </c>
      <c r="N1" s="369" t="s">
        <v>123</v>
      </c>
      <c r="O1" s="382" t="s">
        <v>12</v>
      </c>
      <c r="P1" s="383" t="s">
        <v>53</v>
      </c>
      <c r="Q1" s="385" t="s">
        <v>34</v>
      </c>
      <c r="R1" s="387" t="s">
        <v>58</v>
      </c>
      <c r="S1" s="372" t="s">
        <v>295</v>
      </c>
      <c r="T1" s="374" t="s">
        <v>63</v>
      </c>
      <c r="U1" s="376" t="s">
        <v>24</v>
      </c>
      <c r="V1" s="378" t="s">
        <v>73</v>
      </c>
      <c r="W1" s="380" t="s">
        <v>390</v>
      </c>
      <c r="X1" s="470" t="s">
        <v>391</v>
      </c>
      <c r="Y1" s="470"/>
      <c r="Z1" s="470"/>
      <c r="AA1" s="470"/>
      <c r="AB1" s="471"/>
      <c r="AC1" s="472" t="s">
        <v>124</v>
      </c>
      <c r="AD1" s="470" t="s">
        <v>392</v>
      </c>
      <c r="AE1" s="470"/>
      <c r="AF1" s="470"/>
      <c r="AG1" s="470"/>
      <c r="AH1" s="471"/>
      <c r="AI1" s="472" t="s">
        <v>125</v>
      </c>
      <c r="AJ1" s="470" t="s">
        <v>393</v>
      </c>
      <c r="AK1" s="470"/>
      <c r="AL1" s="470"/>
      <c r="AM1" s="470"/>
      <c r="AN1" s="471"/>
      <c r="AO1" s="472" t="s">
        <v>126</v>
      </c>
      <c r="AP1" s="470" t="s">
        <v>394</v>
      </c>
      <c r="AQ1" s="470"/>
      <c r="AR1" s="470"/>
      <c r="AS1" s="470"/>
      <c r="AT1" s="471"/>
    </row>
    <row r="2" spans="1:46" s="21" customFormat="1" ht="56" thickBot="1">
      <c r="A2" s="476"/>
      <c r="B2" s="389"/>
      <c r="C2" s="389"/>
      <c r="D2" s="389"/>
      <c r="E2" s="478"/>
      <c r="F2" s="478"/>
      <c r="G2" s="478"/>
      <c r="H2" s="480"/>
      <c r="I2" s="480"/>
      <c r="J2" s="480"/>
      <c r="K2" s="389"/>
      <c r="L2" s="389"/>
      <c r="M2" s="389"/>
      <c r="N2" s="389"/>
      <c r="O2" s="449"/>
      <c r="P2" s="450"/>
      <c r="Q2" s="451"/>
      <c r="R2" s="387"/>
      <c r="S2" s="452"/>
      <c r="T2" s="374"/>
      <c r="U2" s="376"/>
      <c r="V2" s="378"/>
      <c r="W2" s="380"/>
      <c r="X2" s="206" t="s">
        <v>395</v>
      </c>
      <c r="Y2" s="207" t="s">
        <v>396</v>
      </c>
      <c r="Z2" s="207" t="s">
        <v>397</v>
      </c>
      <c r="AA2" s="207" t="s">
        <v>398</v>
      </c>
      <c r="AB2" s="207" t="s">
        <v>399</v>
      </c>
      <c r="AC2" s="473"/>
      <c r="AD2" s="208" t="s">
        <v>395</v>
      </c>
      <c r="AE2" s="209" t="s">
        <v>396</v>
      </c>
      <c r="AF2" s="209" t="s">
        <v>397</v>
      </c>
      <c r="AG2" s="209" t="s">
        <v>398</v>
      </c>
      <c r="AH2" s="209" t="s">
        <v>399</v>
      </c>
      <c r="AI2" s="473"/>
      <c r="AJ2" s="210" t="s">
        <v>395</v>
      </c>
      <c r="AK2" s="211" t="s">
        <v>396</v>
      </c>
      <c r="AL2" s="211" t="s">
        <v>397</v>
      </c>
      <c r="AM2" s="211" t="s">
        <v>398</v>
      </c>
      <c r="AN2" s="211" t="s">
        <v>399</v>
      </c>
      <c r="AO2" s="473"/>
      <c r="AP2" s="210" t="s">
        <v>395</v>
      </c>
      <c r="AQ2" s="211" t="s">
        <v>396</v>
      </c>
      <c r="AR2" s="211" t="s">
        <v>397</v>
      </c>
      <c r="AS2" s="211" t="s">
        <v>398</v>
      </c>
      <c r="AT2" s="211" t="s">
        <v>399</v>
      </c>
    </row>
    <row r="3" spans="1:46" s="4" customFormat="1" ht="73.5" thickTop="1" thickBot="1">
      <c r="A3" s="300">
        <v>1</v>
      </c>
      <c r="B3" s="301" t="s">
        <v>13</v>
      </c>
      <c r="C3" s="301" t="s">
        <v>130</v>
      </c>
      <c r="D3" s="301" t="s">
        <v>131</v>
      </c>
      <c r="E3" s="302" t="s">
        <v>50</v>
      </c>
      <c r="F3" s="303" t="s">
        <v>40</v>
      </c>
      <c r="G3" s="304" t="s">
        <v>22</v>
      </c>
      <c r="H3" s="305" t="s">
        <v>52</v>
      </c>
      <c r="I3" s="306" t="s">
        <v>17</v>
      </c>
      <c r="J3" s="306" t="s">
        <v>30</v>
      </c>
      <c r="K3" s="307">
        <v>46023</v>
      </c>
      <c r="L3" s="308">
        <v>46112</v>
      </c>
      <c r="M3" s="309">
        <v>100</v>
      </c>
      <c r="N3" s="310">
        <v>100</v>
      </c>
      <c r="O3" s="246">
        <f>MEN!R47</f>
        <v>100</v>
      </c>
      <c r="P3" s="253">
        <f>ICFES!R47</f>
        <v>100</v>
      </c>
      <c r="Q3" s="254">
        <f>FODESEP!R47</f>
        <v>0</v>
      </c>
      <c r="R3" s="255">
        <f>ITFIP!R47</f>
        <v>100</v>
      </c>
      <c r="S3" s="258">
        <f>'INFOTEP SAI'!R47</f>
        <v>50.4</v>
      </c>
      <c r="T3" s="260">
        <f>'INFOTEP SAN JUAN'!R47</f>
        <v>0</v>
      </c>
      <c r="U3" s="262">
        <f>ETITC!R47</f>
        <v>74</v>
      </c>
      <c r="V3" s="264">
        <f>INTENALCO!R47</f>
        <v>0</v>
      </c>
      <c r="W3" s="273">
        <f>UAPA!R47</f>
        <v>100</v>
      </c>
      <c r="X3" s="266">
        <v>46118</v>
      </c>
      <c r="Y3" s="219" t="s">
        <v>400</v>
      </c>
      <c r="Z3" s="218">
        <v>46121</v>
      </c>
      <c r="AA3" s="218">
        <v>46126</v>
      </c>
      <c r="AB3" s="474">
        <v>46129</v>
      </c>
      <c r="AC3" s="220" t="s">
        <v>401</v>
      </c>
      <c r="AD3" s="221" t="s">
        <v>401</v>
      </c>
      <c r="AE3" s="221" t="s">
        <v>401</v>
      </c>
      <c r="AF3" s="221" t="s">
        <v>401</v>
      </c>
      <c r="AG3" s="221" t="s">
        <v>401</v>
      </c>
      <c r="AH3" s="455">
        <v>46224</v>
      </c>
      <c r="AI3" s="220" t="s">
        <v>401</v>
      </c>
      <c r="AJ3" s="222" t="s">
        <v>401</v>
      </c>
      <c r="AK3" s="222" t="s">
        <v>401</v>
      </c>
      <c r="AL3" s="222" t="s">
        <v>401</v>
      </c>
      <c r="AM3" s="222" t="s">
        <v>401</v>
      </c>
      <c r="AN3" s="457">
        <v>46314</v>
      </c>
      <c r="AO3" s="220" t="s">
        <v>401</v>
      </c>
      <c r="AP3" s="223" t="s">
        <v>401</v>
      </c>
      <c r="AQ3" s="223" t="s">
        <v>401</v>
      </c>
      <c r="AR3" s="223" t="s">
        <v>401</v>
      </c>
      <c r="AS3" s="223" t="s">
        <v>401</v>
      </c>
      <c r="AT3" s="459">
        <v>46374</v>
      </c>
    </row>
    <row r="4" spans="1:46" s="4" customFormat="1" ht="73.5" thickTop="1" thickBot="1">
      <c r="A4" s="311">
        <v>2</v>
      </c>
      <c r="B4" s="312" t="s">
        <v>13</v>
      </c>
      <c r="C4" s="312" t="s">
        <v>133</v>
      </c>
      <c r="D4" s="312" t="s">
        <v>134</v>
      </c>
      <c r="E4" s="302" t="s">
        <v>55</v>
      </c>
      <c r="F4" s="303" t="s">
        <v>21</v>
      </c>
      <c r="G4" s="304" t="s">
        <v>56</v>
      </c>
      <c r="H4" s="305" t="s">
        <v>57</v>
      </c>
      <c r="I4" s="306" t="s">
        <v>17</v>
      </c>
      <c r="J4" s="306" t="s">
        <v>30</v>
      </c>
      <c r="K4" s="313">
        <v>46023</v>
      </c>
      <c r="L4" s="314">
        <v>46112</v>
      </c>
      <c r="M4" s="315">
        <v>100</v>
      </c>
      <c r="N4" s="316">
        <v>100</v>
      </c>
      <c r="O4" s="246">
        <f>MEN!R48</f>
        <v>100</v>
      </c>
      <c r="P4" s="253">
        <f>ICFES!R48</f>
        <v>100</v>
      </c>
      <c r="Q4" s="254">
        <f>FODESEP!R48</f>
        <v>0</v>
      </c>
      <c r="R4" s="255">
        <f>ITFIP!R48</f>
        <v>0</v>
      </c>
      <c r="S4" s="258">
        <f>'INFOTEP SAI'!R48</f>
        <v>0</v>
      </c>
      <c r="T4" s="260">
        <f>'INFOTEP SAN JUAN'!R48</f>
        <v>0</v>
      </c>
      <c r="U4" s="262">
        <f>ETITC!R48</f>
        <v>26</v>
      </c>
      <c r="V4" s="264">
        <f>INTENALCO!R48</f>
        <v>0</v>
      </c>
      <c r="W4" s="273">
        <f>UAPA!R48</f>
        <v>100</v>
      </c>
      <c r="X4" s="266">
        <v>46118</v>
      </c>
      <c r="Y4" s="219" t="s">
        <v>400</v>
      </c>
      <c r="Z4" s="218">
        <v>46121</v>
      </c>
      <c r="AA4" s="218">
        <v>46126</v>
      </c>
      <c r="AB4" s="462"/>
      <c r="AC4" s="224" t="s">
        <v>401</v>
      </c>
      <c r="AD4" s="225" t="s">
        <v>401</v>
      </c>
      <c r="AE4" s="225" t="s">
        <v>401</v>
      </c>
      <c r="AF4" s="225" t="s">
        <v>401</v>
      </c>
      <c r="AG4" s="225" t="s">
        <v>401</v>
      </c>
      <c r="AH4" s="456"/>
      <c r="AI4" s="224" t="s">
        <v>401</v>
      </c>
      <c r="AJ4" s="226" t="s">
        <v>401</v>
      </c>
      <c r="AK4" s="226" t="s">
        <v>401</v>
      </c>
      <c r="AL4" s="226" t="s">
        <v>401</v>
      </c>
      <c r="AM4" s="226" t="s">
        <v>401</v>
      </c>
      <c r="AN4" s="458"/>
      <c r="AO4" s="224" t="s">
        <v>401</v>
      </c>
      <c r="AP4" s="227" t="s">
        <v>401</v>
      </c>
      <c r="AQ4" s="227" t="s">
        <v>401</v>
      </c>
      <c r="AR4" s="227" t="s">
        <v>401</v>
      </c>
      <c r="AS4" s="227" t="s">
        <v>401</v>
      </c>
      <c r="AT4" s="460"/>
    </row>
    <row r="5" spans="1:46" s="4" customFormat="1" ht="58.5" thickTop="1">
      <c r="A5" s="317">
        <v>3</v>
      </c>
      <c r="B5" s="318" t="s">
        <v>13</v>
      </c>
      <c r="C5" s="318" t="s">
        <v>136</v>
      </c>
      <c r="D5" s="318" t="s">
        <v>137</v>
      </c>
      <c r="E5" s="302" t="s">
        <v>60</v>
      </c>
      <c r="F5" s="303" t="s">
        <v>40</v>
      </c>
      <c r="G5" s="304" t="s">
        <v>61</v>
      </c>
      <c r="H5" s="305" t="s">
        <v>62</v>
      </c>
      <c r="I5" s="306" t="s">
        <v>17</v>
      </c>
      <c r="J5" s="306" t="s">
        <v>30</v>
      </c>
      <c r="K5" s="319">
        <v>46023</v>
      </c>
      <c r="L5" s="320">
        <v>46112</v>
      </c>
      <c r="M5" s="321">
        <v>100</v>
      </c>
      <c r="N5" s="322">
        <v>100</v>
      </c>
      <c r="O5" s="246">
        <f>MEN!R49</f>
        <v>100</v>
      </c>
      <c r="P5" s="253">
        <f>ICFES!R49</f>
        <v>100</v>
      </c>
      <c r="Q5" s="254">
        <f>FODESEP!R49</f>
        <v>0</v>
      </c>
      <c r="R5" s="255">
        <f>ITFIP!R49</f>
        <v>79.2</v>
      </c>
      <c r="S5" s="258">
        <f>'INFOTEP SAI'!R49</f>
        <v>36</v>
      </c>
      <c r="T5" s="260">
        <f>'INFOTEP SAN JUAN'!R49</f>
        <v>36</v>
      </c>
      <c r="U5" s="262">
        <f>ETITC!R49</f>
        <v>74</v>
      </c>
      <c r="V5" s="264">
        <f>INTENALCO!R49</f>
        <v>0</v>
      </c>
      <c r="W5" s="273">
        <f>UAPA!R49</f>
        <v>100</v>
      </c>
      <c r="X5" s="266">
        <v>46118</v>
      </c>
      <c r="Y5" s="219" t="s">
        <v>400</v>
      </c>
      <c r="Z5" s="218">
        <v>46121</v>
      </c>
      <c r="AA5" s="218">
        <v>46126</v>
      </c>
      <c r="AB5" s="462"/>
      <c r="AC5" s="228" t="s">
        <v>401</v>
      </c>
      <c r="AD5" s="215" t="s">
        <v>401</v>
      </c>
      <c r="AE5" s="215" t="s">
        <v>401</v>
      </c>
      <c r="AF5" s="215" t="s">
        <v>401</v>
      </c>
      <c r="AG5" s="215" t="s">
        <v>401</v>
      </c>
      <c r="AH5" s="456"/>
      <c r="AI5" s="228" t="s">
        <v>401</v>
      </c>
      <c r="AJ5" s="216" t="s">
        <v>401</v>
      </c>
      <c r="AK5" s="216" t="s">
        <v>401</v>
      </c>
      <c r="AL5" s="216" t="s">
        <v>401</v>
      </c>
      <c r="AM5" s="216" t="s">
        <v>401</v>
      </c>
      <c r="AN5" s="458"/>
      <c r="AO5" s="228" t="s">
        <v>401</v>
      </c>
      <c r="AP5" s="217" t="s">
        <v>401</v>
      </c>
      <c r="AQ5" s="217" t="s">
        <v>401</v>
      </c>
      <c r="AR5" s="217" t="s">
        <v>401</v>
      </c>
      <c r="AS5" s="217" t="s">
        <v>401</v>
      </c>
      <c r="AT5" s="460"/>
    </row>
    <row r="6" spans="1:46" s="4" customFormat="1" ht="58.5" thickBot="1">
      <c r="A6" s="311">
        <v>4</v>
      </c>
      <c r="B6" s="312" t="s">
        <v>13</v>
      </c>
      <c r="C6" s="312" t="s">
        <v>139</v>
      </c>
      <c r="D6" s="312" t="s">
        <v>140</v>
      </c>
      <c r="E6" s="302" t="s">
        <v>65</v>
      </c>
      <c r="F6" s="303" t="s">
        <v>19</v>
      </c>
      <c r="G6" s="304" t="s">
        <v>66</v>
      </c>
      <c r="H6" s="305" t="s">
        <v>67</v>
      </c>
      <c r="I6" s="306" t="s">
        <v>17</v>
      </c>
      <c r="J6" s="306" t="s">
        <v>49</v>
      </c>
      <c r="K6" s="313">
        <v>46113</v>
      </c>
      <c r="L6" s="314">
        <v>46387</v>
      </c>
      <c r="M6" s="315">
        <v>100</v>
      </c>
      <c r="N6" s="316" t="s">
        <v>401</v>
      </c>
      <c r="O6" s="246">
        <f>MEN!R50+MEN!R51+MEN!R52</f>
        <v>0</v>
      </c>
      <c r="P6" s="253">
        <f>ICFES!R50+ICFES!R51+ICFES!R52</f>
        <v>0</v>
      </c>
      <c r="Q6" s="254">
        <f>FODESEP!R50+FODESEP!R51+FODESEP!R52</f>
        <v>0</v>
      </c>
      <c r="R6" s="255">
        <f>ITFIP!R50+ITFIP!R51+ITFIP!R52</f>
        <v>0</v>
      </c>
      <c r="S6" s="258">
        <f>'INFOTEP SAI'!R50+'INFOTEP SAI'!R51+'INFOTEP SAI'!R52</f>
        <v>0</v>
      </c>
      <c r="T6" s="260">
        <f>'INFOTEP SAN JUAN'!R50+'INFOTEP SAN JUAN'!R51+'INFOTEP SAN JUAN'!R52</f>
        <v>0</v>
      </c>
      <c r="U6" s="262">
        <f>ETITC!R50+ETITC!R51+ETITC!R52</f>
        <v>0</v>
      </c>
      <c r="V6" s="264">
        <f>INTENALCO!R50+INTENALCO!R51+INTENALCO!R52</f>
        <v>0</v>
      </c>
      <c r="W6" s="273">
        <f>UAPA!R50+UAPA!R51+UAPA!R52</f>
        <v>0</v>
      </c>
      <c r="X6" s="267" t="s">
        <v>401</v>
      </c>
      <c r="Y6" s="229" t="s">
        <v>401</v>
      </c>
      <c r="Z6" s="229" t="s">
        <v>401</v>
      </c>
      <c r="AA6" s="229" t="s">
        <v>401</v>
      </c>
      <c r="AB6" s="463"/>
      <c r="AC6" s="224">
        <v>30</v>
      </c>
      <c r="AD6" s="230">
        <v>46209</v>
      </c>
      <c r="AE6" s="225" t="s">
        <v>402</v>
      </c>
      <c r="AF6" s="230">
        <v>46212</v>
      </c>
      <c r="AG6" s="230">
        <v>46217</v>
      </c>
      <c r="AH6" s="464"/>
      <c r="AI6" s="224">
        <v>30</v>
      </c>
      <c r="AJ6" s="231">
        <v>46301</v>
      </c>
      <c r="AK6" s="226" t="s">
        <v>403</v>
      </c>
      <c r="AL6" s="231">
        <v>46304</v>
      </c>
      <c r="AM6" s="231">
        <v>46309</v>
      </c>
      <c r="AN6" s="465"/>
      <c r="AO6" s="224">
        <v>40</v>
      </c>
      <c r="AP6" s="232">
        <v>46028</v>
      </c>
      <c r="AQ6" s="233" t="s">
        <v>404</v>
      </c>
      <c r="AR6" s="232">
        <v>46034</v>
      </c>
      <c r="AS6" s="232">
        <v>46044</v>
      </c>
      <c r="AT6" s="466"/>
    </row>
    <row r="7" spans="1:46" s="4" customFormat="1" ht="73" thickTop="1">
      <c r="A7" s="323">
        <v>5</v>
      </c>
      <c r="B7" s="324" t="s">
        <v>25</v>
      </c>
      <c r="C7" s="324" t="s">
        <v>405</v>
      </c>
      <c r="D7" s="324" t="s">
        <v>143</v>
      </c>
      <c r="E7" s="325" t="s">
        <v>70</v>
      </c>
      <c r="F7" s="326" t="s">
        <v>40</v>
      </c>
      <c r="G7" s="327" t="s">
        <v>71</v>
      </c>
      <c r="H7" s="328" t="s">
        <v>72</v>
      </c>
      <c r="I7" s="329" t="s">
        <v>17</v>
      </c>
      <c r="J7" s="329" t="s">
        <v>30</v>
      </c>
      <c r="K7" s="330">
        <v>46023</v>
      </c>
      <c r="L7" s="331">
        <v>46081</v>
      </c>
      <c r="M7" s="321">
        <v>100</v>
      </c>
      <c r="N7" s="332">
        <v>100</v>
      </c>
      <c r="O7" s="246">
        <f>MEN!R56</f>
        <v>100</v>
      </c>
      <c r="P7" s="253">
        <f>ICFES!R56</f>
        <v>74</v>
      </c>
      <c r="Q7" s="254">
        <f>FODESEP!R56</f>
        <v>100</v>
      </c>
      <c r="R7" s="255">
        <f>ITFIP!R56</f>
        <v>100</v>
      </c>
      <c r="S7" s="258">
        <f>'INFOTEP SAI'!R56</f>
        <v>100</v>
      </c>
      <c r="T7" s="260">
        <f>'INFOTEP SAN JUAN'!R56</f>
        <v>0</v>
      </c>
      <c r="U7" s="262">
        <f>ETITC!R56</f>
        <v>100</v>
      </c>
      <c r="V7" s="264">
        <f>INTENALCO!R56</f>
        <v>0</v>
      </c>
      <c r="W7" s="273">
        <f>UAPA!R56</f>
        <v>88.4</v>
      </c>
      <c r="X7" s="268">
        <v>46118</v>
      </c>
      <c r="Y7" s="213" t="s">
        <v>400</v>
      </c>
      <c r="Z7" s="212">
        <v>46121</v>
      </c>
      <c r="AA7" s="212">
        <v>46126</v>
      </c>
      <c r="AB7" s="461">
        <v>46129</v>
      </c>
      <c r="AC7" s="214" t="s">
        <v>401</v>
      </c>
      <c r="AD7" s="215" t="s">
        <v>401</v>
      </c>
      <c r="AE7" s="215" t="s">
        <v>401</v>
      </c>
      <c r="AF7" s="215" t="s">
        <v>401</v>
      </c>
      <c r="AG7" s="215" t="s">
        <v>401</v>
      </c>
      <c r="AH7" s="455">
        <v>46224</v>
      </c>
      <c r="AI7" s="214" t="s">
        <v>401</v>
      </c>
      <c r="AJ7" s="216" t="s">
        <v>401</v>
      </c>
      <c r="AK7" s="216" t="s">
        <v>401</v>
      </c>
      <c r="AL7" s="216" t="s">
        <v>401</v>
      </c>
      <c r="AM7" s="216" t="s">
        <v>401</v>
      </c>
      <c r="AN7" s="457">
        <v>46314</v>
      </c>
      <c r="AO7" s="214" t="s">
        <v>401</v>
      </c>
      <c r="AP7" s="217" t="s">
        <v>401</v>
      </c>
      <c r="AQ7" s="217" t="s">
        <v>401</v>
      </c>
      <c r="AR7" s="217" t="s">
        <v>401</v>
      </c>
      <c r="AS7" s="217" t="s">
        <v>401</v>
      </c>
      <c r="AT7" s="459">
        <v>46374</v>
      </c>
    </row>
    <row r="8" spans="1:46" s="4" customFormat="1" ht="58">
      <c r="A8" s="333">
        <v>6</v>
      </c>
      <c r="B8" s="334" t="s">
        <v>25</v>
      </c>
      <c r="C8" s="334" t="s">
        <v>145</v>
      </c>
      <c r="D8" s="334" t="s">
        <v>146</v>
      </c>
      <c r="E8" s="325" t="s">
        <v>75</v>
      </c>
      <c r="F8" s="326" t="s">
        <v>40</v>
      </c>
      <c r="G8" s="327" t="s">
        <v>76</v>
      </c>
      <c r="H8" s="328" t="s">
        <v>77</v>
      </c>
      <c r="I8" s="329" t="s">
        <v>17</v>
      </c>
      <c r="J8" s="329" t="s">
        <v>49</v>
      </c>
      <c r="K8" s="335">
        <v>46113</v>
      </c>
      <c r="L8" s="336">
        <v>46387</v>
      </c>
      <c r="M8" s="315">
        <v>100</v>
      </c>
      <c r="N8" s="337" t="s">
        <v>401</v>
      </c>
      <c r="O8" s="246">
        <f>MEN!R57+MEN!R58+MEN!R59</f>
        <v>0</v>
      </c>
      <c r="P8" s="253">
        <f>ICFES!R57+ICFES!R58+ICFES!R59</f>
        <v>0</v>
      </c>
      <c r="Q8" s="254">
        <f>FODESEP!R57+FODESEP!R58+FODESEP!R59</f>
        <v>0</v>
      </c>
      <c r="R8" s="255">
        <f>ITFIP!R57+ITFIP!R58+ITFIP!R59</f>
        <v>0</v>
      </c>
      <c r="S8" s="258">
        <f>'INFOTEP SAI'!R57+'INFOTEP SAI'!R58+'INFOTEP SAI'!R59</f>
        <v>0</v>
      </c>
      <c r="T8" s="260">
        <f>'INFOTEP SAN JUAN'!R57+'INFOTEP SAN JUAN'!R58+'INFOTEP SAN JUAN'!R59</f>
        <v>0</v>
      </c>
      <c r="U8" s="262">
        <f>ETITC!R57+ETITC!R58+ETITC!R59</f>
        <v>0</v>
      </c>
      <c r="V8" s="264">
        <f>INTENALCO!R57+INTENALCO!R58+INTENALCO!R59</f>
        <v>0</v>
      </c>
      <c r="W8" s="273">
        <f>UAPA!R57+UAPA!R58+UAPA!R59</f>
        <v>0</v>
      </c>
      <c r="X8" s="267" t="s">
        <v>401</v>
      </c>
      <c r="Y8" s="229" t="s">
        <v>401</v>
      </c>
      <c r="Z8" s="229" t="s">
        <v>401</v>
      </c>
      <c r="AA8" s="229" t="s">
        <v>401</v>
      </c>
      <c r="AB8" s="462"/>
      <c r="AC8" s="234">
        <v>30</v>
      </c>
      <c r="AD8" s="230">
        <v>46209</v>
      </c>
      <c r="AE8" s="225" t="s">
        <v>402</v>
      </c>
      <c r="AF8" s="230">
        <v>46212</v>
      </c>
      <c r="AG8" s="230">
        <v>46217</v>
      </c>
      <c r="AH8" s="456"/>
      <c r="AI8" s="234">
        <v>30</v>
      </c>
      <c r="AJ8" s="231">
        <v>46301</v>
      </c>
      <c r="AK8" s="226" t="s">
        <v>403</v>
      </c>
      <c r="AL8" s="231">
        <v>46304</v>
      </c>
      <c r="AM8" s="231">
        <v>46309</v>
      </c>
      <c r="AN8" s="458"/>
      <c r="AO8" s="234">
        <v>40</v>
      </c>
      <c r="AP8" s="232">
        <v>46028</v>
      </c>
      <c r="AQ8" s="233" t="s">
        <v>404</v>
      </c>
      <c r="AR8" s="232">
        <v>46034</v>
      </c>
      <c r="AS8" s="232">
        <v>46044</v>
      </c>
      <c r="AT8" s="460"/>
    </row>
    <row r="9" spans="1:46" s="4" customFormat="1" ht="58">
      <c r="A9" s="323">
        <v>7</v>
      </c>
      <c r="B9" s="324" t="s">
        <v>25</v>
      </c>
      <c r="C9" s="324" t="s">
        <v>148</v>
      </c>
      <c r="D9" s="324" t="s">
        <v>149</v>
      </c>
      <c r="E9" s="325" t="s">
        <v>78</v>
      </c>
      <c r="F9" s="326" t="s">
        <v>19</v>
      </c>
      <c r="G9" s="327" t="s">
        <v>79</v>
      </c>
      <c r="H9" s="328" t="s">
        <v>80</v>
      </c>
      <c r="I9" s="329" t="s">
        <v>17</v>
      </c>
      <c r="J9" s="329" t="s">
        <v>49</v>
      </c>
      <c r="K9" s="335">
        <v>46113</v>
      </c>
      <c r="L9" s="336">
        <v>46387</v>
      </c>
      <c r="M9" s="321">
        <v>100</v>
      </c>
      <c r="N9" s="332" t="s">
        <v>401</v>
      </c>
      <c r="O9" s="246">
        <f>MEN!R60+MEN!R61+MEN!R62</f>
        <v>0</v>
      </c>
      <c r="P9" s="253">
        <f>ICFES!R60+ICFES!R61+ICFES!R62</f>
        <v>0</v>
      </c>
      <c r="Q9" s="254">
        <f>FODESEP!R60+FODESEP!R61+FODESEP!R62</f>
        <v>0</v>
      </c>
      <c r="R9" s="255">
        <f>ITFIP!R60+ITFIP!R61+ITFIP!R62</f>
        <v>0</v>
      </c>
      <c r="S9" s="258">
        <f>'INFOTEP SAI'!R60+'INFOTEP SAI'!R61+'INFOTEP SAI'!R62</f>
        <v>0</v>
      </c>
      <c r="T9" s="260">
        <f>'INFOTEP SAN JUAN'!R60+'INFOTEP SAN JUAN'!R61+'INFOTEP SAN JUAN'!R62</f>
        <v>0</v>
      </c>
      <c r="U9" s="262">
        <f>ETITC!R60+ETITC!R61+ETITC!R62</f>
        <v>0</v>
      </c>
      <c r="V9" s="264">
        <f>INTENALCO!R60+INTENALCO!R61+INTENALCO!R62</f>
        <v>0</v>
      </c>
      <c r="W9" s="273">
        <f>UAPA!R60+UAPA!R61+UAPA!R62</f>
        <v>0</v>
      </c>
      <c r="X9" s="269" t="s">
        <v>401</v>
      </c>
      <c r="Y9" s="213" t="s">
        <v>401</v>
      </c>
      <c r="Z9" s="213" t="s">
        <v>401</v>
      </c>
      <c r="AA9" s="213" t="s">
        <v>401</v>
      </c>
      <c r="AB9" s="462"/>
      <c r="AC9" s="214">
        <v>30</v>
      </c>
      <c r="AD9" s="230">
        <v>46209</v>
      </c>
      <c r="AE9" s="225" t="s">
        <v>402</v>
      </c>
      <c r="AF9" s="230">
        <v>46212</v>
      </c>
      <c r="AG9" s="230">
        <v>46217</v>
      </c>
      <c r="AH9" s="456"/>
      <c r="AI9" s="214">
        <v>30</v>
      </c>
      <c r="AJ9" s="231">
        <v>46301</v>
      </c>
      <c r="AK9" s="226" t="s">
        <v>403</v>
      </c>
      <c r="AL9" s="231">
        <v>46304</v>
      </c>
      <c r="AM9" s="231">
        <v>46309</v>
      </c>
      <c r="AN9" s="458"/>
      <c r="AO9" s="214">
        <v>40</v>
      </c>
      <c r="AP9" s="232">
        <v>46028</v>
      </c>
      <c r="AQ9" s="233" t="s">
        <v>404</v>
      </c>
      <c r="AR9" s="232">
        <v>46034</v>
      </c>
      <c r="AS9" s="232">
        <v>46044</v>
      </c>
      <c r="AT9" s="460"/>
    </row>
    <row r="10" spans="1:46" s="4" customFormat="1" ht="78" customHeight="1" thickBot="1">
      <c r="A10" s="333">
        <v>8</v>
      </c>
      <c r="B10" s="334" t="s">
        <v>25</v>
      </c>
      <c r="C10" s="334" t="s">
        <v>151</v>
      </c>
      <c r="D10" s="334" t="s">
        <v>152</v>
      </c>
      <c r="E10" s="325" t="s">
        <v>81</v>
      </c>
      <c r="F10" s="326" t="s">
        <v>19</v>
      </c>
      <c r="G10" s="327" t="s">
        <v>82</v>
      </c>
      <c r="H10" s="328" t="s">
        <v>83</v>
      </c>
      <c r="I10" s="329" t="s">
        <v>17</v>
      </c>
      <c r="J10" s="329" t="s">
        <v>49</v>
      </c>
      <c r="K10" s="335">
        <v>46113</v>
      </c>
      <c r="L10" s="336">
        <v>46387</v>
      </c>
      <c r="M10" s="315">
        <v>100</v>
      </c>
      <c r="N10" s="337" t="s">
        <v>401</v>
      </c>
      <c r="O10" s="246">
        <f>MEN!R63+MEN!R64+MEN!R65</f>
        <v>0</v>
      </c>
      <c r="P10" s="253">
        <f>ICFES!R63+ICFES!R64+ICFES!R65</f>
        <v>0</v>
      </c>
      <c r="Q10" s="254">
        <f>FODESEP!R63+FODESEP!R64+FODESEP!R65</f>
        <v>0</v>
      </c>
      <c r="R10" s="255">
        <f>ITFIP!R63+ITFIP!R64+ITFIP!R65</f>
        <v>0</v>
      </c>
      <c r="S10" s="258">
        <f>'INFOTEP SAI'!R63+'INFOTEP SAI'!R64+'INFOTEP SAI'!R65</f>
        <v>0</v>
      </c>
      <c r="T10" s="260">
        <f>'INFOTEP SAN JUAN'!R63+'INFOTEP SAN JUAN'!R64+'INFOTEP SAN JUAN'!R65</f>
        <v>0</v>
      </c>
      <c r="U10" s="262">
        <f>ETITC!R63+ETITC!R64+ETITC!R65</f>
        <v>0</v>
      </c>
      <c r="V10" s="264">
        <f>INTENALCO!R63+INTENALCO!R64+INTENALCO!R65</f>
        <v>0</v>
      </c>
      <c r="W10" s="273">
        <f>UAPA!R63+UAPA!R64+UAPA!R65</f>
        <v>0</v>
      </c>
      <c r="X10" s="267" t="s">
        <v>401</v>
      </c>
      <c r="Y10" s="229" t="s">
        <v>401</v>
      </c>
      <c r="Z10" s="229" t="s">
        <v>401</v>
      </c>
      <c r="AA10" s="229" t="s">
        <v>401</v>
      </c>
      <c r="AB10" s="463"/>
      <c r="AC10" s="234">
        <v>30</v>
      </c>
      <c r="AD10" s="230">
        <v>46209</v>
      </c>
      <c r="AE10" s="225" t="s">
        <v>402</v>
      </c>
      <c r="AF10" s="230">
        <v>46212</v>
      </c>
      <c r="AG10" s="230">
        <v>46217</v>
      </c>
      <c r="AH10" s="464"/>
      <c r="AI10" s="234">
        <v>30</v>
      </c>
      <c r="AJ10" s="231">
        <v>46301</v>
      </c>
      <c r="AK10" s="226" t="s">
        <v>403</v>
      </c>
      <c r="AL10" s="231">
        <v>46304</v>
      </c>
      <c r="AM10" s="231">
        <v>46309</v>
      </c>
      <c r="AN10" s="465"/>
      <c r="AO10" s="234">
        <v>40</v>
      </c>
      <c r="AP10" s="232">
        <v>46028</v>
      </c>
      <c r="AQ10" s="233" t="s">
        <v>404</v>
      </c>
      <c r="AR10" s="232">
        <v>46034</v>
      </c>
      <c r="AS10" s="232">
        <v>46044</v>
      </c>
      <c r="AT10" s="466"/>
    </row>
    <row r="11" spans="1:46" s="4" customFormat="1" ht="58.5" thickTop="1">
      <c r="A11" s="338">
        <v>9</v>
      </c>
      <c r="B11" s="339" t="s">
        <v>35</v>
      </c>
      <c r="C11" s="339" t="s">
        <v>154</v>
      </c>
      <c r="D11" s="339" t="s">
        <v>155</v>
      </c>
      <c r="E11" s="340" t="s">
        <v>84</v>
      </c>
      <c r="F11" s="341" t="s">
        <v>40</v>
      </c>
      <c r="G11" s="342" t="s">
        <v>85</v>
      </c>
      <c r="H11" s="343" t="s">
        <v>86</v>
      </c>
      <c r="I11" s="344" t="s">
        <v>17</v>
      </c>
      <c r="J11" s="344" t="s">
        <v>30</v>
      </c>
      <c r="K11" s="345">
        <v>46023</v>
      </c>
      <c r="L11" s="346">
        <v>46112</v>
      </c>
      <c r="M11" s="347">
        <v>100</v>
      </c>
      <c r="N11" s="348">
        <v>100</v>
      </c>
      <c r="O11" s="246">
        <f>MEN!R69</f>
        <v>100</v>
      </c>
      <c r="P11" s="253">
        <f>ICFES!R69</f>
        <v>100</v>
      </c>
      <c r="Q11" s="254">
        <f>FODESEP!R69</f>
        <v>100</v>
      </c>
      <c r="R11" s="255">
        <f>ITFIP!R69</f>
        <v>0</v>
      </c>
      <c r="S11" s="258">
        <f>'INFOTEP SAI'!R69</f>
        <v>100</v>
      </c>
      <c r="T11" s="260">
        <f>'INFOTEP SAN JUAN'!R69</f>
        <v>36</v>
      </c>
      <c r="U11" s="262">
        <f>ETITC!R69</f>
        <v>0</v>
      </c>
      <c r="V11" s="264">
        <f>INTENALCO!R69</f>
        <v>0</v>
      </c>
      <c r="W11" s="273">
        <f>UAPA!R69</f>
        <v>100</v>
      </c>
      <c r="X11" s="270">
        <v>46118</v>
      </c>
      <c r="Y11" s="236" t="s">
        <v>400</v>
      </c>
      <c r="Z11" s="235">
        <v>46121</v>
      </c>
      <c r="AA11" s="235">
        <v>46126</v>
      </c>
      <c r="AB11" s="467">
        <v>46129</v>
      </c>
      <c r="AC11" s="237" t="s">
        <v>401</v>
      </c>
      <c r="AD11" s="238" t="s">
        <v>401</v>
      </c>
      <c r="AE11" s="238" t="s">
        <v>401</v>
      </c>
      <c r="AF11" s="238" t="s">
        <v>401</v>
      </c>
      <c r="AG11" s="238" t="s">
        <v>401</v>
      </c>
      <c r="AH11" s="455">
        <v>46224</v>
      </c>
      <c r="AI11" s="237" t="s">
        <v>401</v>
      </c>
      <c r="AJ11" s="239" t="s">
        <v>401</v>
      </c>
      <c r="AK11" s="239" t="s">
        <v>401</v>
      </c>
      <c r="AL11" s="239" t="s">
        <v>401</v>
      </c>
      <c r="AM11" s="239" t="s">
        <v>401</v>
      </c>
      <c r="AN11" s="457">
        <v>46314</v>
      </c>
      <c r="AO11" s="237" t="s">
        <v>401</v>
      </c>
      <c r="AP11" s="240" t="s">
        <v>401</v>
      </c>
      <c r="AQ11" s="240" t="s">
        <v>401</v>
      </c>
      <c r="AR11" s="240" t="s">
        <v>401</v>
      </c>
      <c r="AS11" s="240" t="s">
        <v>401</v>
      </c>
      <c r="AT11" s="459">
        <v>46374</v>
      </c>
    </row>
    <row r="12" spans="1:46" s="4" customFormat="1" ht="58">
      <c r="A12" s="338">
        <v>10</v>
      </c>
      <c r="B12" s="339" t="s">
        <v>35</v>
      </c>
      <c r="C12" s="339" t="s">
        <v>157</v>
      </c>
      <c r="D12" s="339" t="s">
        <v>158</v>
      </c>
      <c r="E12" s="340" t="s">
        <v>90</v>
      </c>
      <c r="F12" s="341" t="s">
        <v>40</v>
      </c>
      <c r="G12" s="342" t="s">
        <v>91</v>
      </c>
      <c r="H12" s="343" t="s">
        <v>92</v>
      </c>
      <c r="I12" s="344" t="s">
        <v>185</v>
      </c>
      <c r="J12" s="344" t="s">
        <v>30</v>
      </c>
      <c r="K12" s="345">
        <v>46113</v>
      </c>
      <c r="L12" s="346">
        <v>46387</v>
      </c>
      <c r="M12" s="347">
        <v>100</v>
      </c>
      <c r="N12" s="348" t="s">
        <v>401</v>
      </c>
      <c r="O12" s="246">
        <f>MEN!R70</f>
        <v>100</v>
      </c>
      <c r="P12" s="253">
        <f>ICFES!R70</f>
        <v>100</v>
      </c>
      <c r="Q12" s="254">
        <f>FODESEP!R70</f>
        <v>100</v>
      </c>
      <c r="R12" s="255">
        <f>ITFIP!R70</f>
        <v>0</v>
      </c>
      <c r="S12" s="258">
        <f>'INFOTEP SAI'!R70</f>
        <v>100</v>
      </c>
      <c r="T12" s="260">
        <f>'INFOTEP SAN JUAN'!R70</f>
        <v>36</v>
      </c>
      <c r="U12" s="262">
        <f>ETITC!R70</f>
        <v>0</v>
      </c>
      <c r="V12" s="264">
        <f>INTENALCO!R70</f>
        <v>0</v>
      </c>
      <c r="W12" s="273">
        <f>UAPA!R70</f>
        <v>100</v>
      </c>
      <c r="X12" s="271" t="s">
        <v>401</v>
      </c>
      <c r="Y12" s="236" t="s">
        <v>401</v>
      </c>
      <c r="Z12" s="236" t="s">
        <v>401</v>
      </c>
      <c r="AA12" s="236" t="s">
        <v>401</v>
      </c>
      <c r="AB12" s="468"/>
      <c r="AC12" s="237">
        <v>30</v>
      </c>
      <c r="AD12" s="230">
        <v>46209</v>
      </c>
      <c r="AE12" s="225" t="s">
        <v>402</v>
      </c>
      <c r="AF12" s="230">
        <v>46212</v>
      </c>
      <c r="AG12" s="230">
        <v>46217</v>
      </c>
      <c r="AH12" s="456"/>
      <c r="AI12" s="237">
        <v>30</v>
      </c>
      <c r="AJ12" s="231">
        <v>46301</v>
      </c>
      <c r="AK12" s="226" t="s">
        <v>403</v>
      </c>
      <c r="AL12" s="231">
        <v>46304</v>
      </c>
      <c r="AM12" s="231">
        <v>46309</v>
      </c>
      <c r="AN12" s="458"/>
      <c r="AO12" s="237">
        <v>40</v>
      </c>
      <c r="AP12" s="232">
        <v>46028</v>
      </c>
      <c r="AQ12" s="233" t="s">
        <v>404</v>
      </c>
      <c r="AR12" s="232">
        <v>46034</v>
      </c>
      <c r="AS12" s="232">
        <v>46044</v>
      </c>
      <c r="AT12" s="460"/>
    </row>
    <row r="13" spans="1:46" s="4" customFormat="1" ht="73" thickBot="1">
      <c r="A13" s="338">
        <v>11</v>
      </c>
      <c r="B13" s="339" t="s">
        <v>35</v>
      </c>
      <c r="C13" s="339" t="s">
        <v>160</v>
      </c>
      <c r="D13" s="339" t="s">
        <v>161</v>
      </c>
      <c r="E13" s="340" t="s">
        <v>93</v>
      </c>
      <c r="F13" s="341" t="s">
        <v>19</v>
      </c>
      <c r="G13" s="342" t="s">
        <v>94</v>
      </c>
      <c r="H13" s="343" t="s">
        <v>95</v>
      </c>
      <c r="I13" s="344" t="s">
        <v>17</v>
      </c>
      <c r="J13" s="344" t="s">
        <v>49</v>
      </c>
      <c r="K13" s="345">
        <v>46113</v>
      </c>
      <c r="L13" s="346">
        <v>46377</v>
      </c>
      <c r="M13" s="347">
        <v>100</v>
      </c>
      <c r="N13" s="348" t="s">
        <v>401</v>
      </c>
      <c r="O13" s="246">
        <f>MEN!R71+MEN!R72+MEN!R73</f>
        <v>0</v>
      </c>
      <c r="P13" s="253">
        <f>ICFES!R71+ICFES!R72+ICFES!R73</f>
        <v>0</v>
      </c>
      <c r="Q13" s="254">
        <f>FODESEP!R71+FODESEP!R72+FODESEP!R73</f>
        <v>0</v>
      </c>
      <c r="R13" s="255">
        <f>ITFIP!R71+ITFIP!R72+ITFIP!R73</f>
        <v>0</v>
      </c>
      <c r="S13" s="258">
        <f>'INFOTEP SAI'!R71+'INFOTEP SAI'!R72+'INFOTEP SAI'!R73</f>
        <v>0</v>
      </c>
      <c r="T13" s="260">
        <f>'INFOTEP SAN JUAN'!R71+'INFOTEP SAN JUAN'!R72+'INFOTEP SAN JUAN'!R73</f>
        <v>0</v>
      </c>
      <c r="U13" s="262">
        <f>ETITC!R71+ETITC!R72+ETITC!R73</f>
        <v>0</v>
      </c>
      <c r="V13" s="264">
        <f>INTENALCO!R71+INTENALCO!R72+INTENALCO!R73</f>
        <v>0</v>
      </c>
      <c r="W13" s="273">
        <f>UAPA!R71+UAPA!R72+UAPA!R73</f>
        <v>0</v>
      </c>
      <c r="X13" s="271" t="s">
        <v>401</v>
      </c>
      <c r="Y13" s="236" t="s">
        <v>401</v>
      </c>
      <c r="Z13" s="236" t="s">
        <v>401</v>
      </c>
      <c r="AA13" s="236" t="s">
        <v>401</v>
      </c>
      <c r="AB13" s="469"/>
      <c r="AC13" s="237">
        <v>30</v>
      </c>
      <c r="AD13" s="230">
        <v>46209</v>
      </c>
      <c r="AE13" s="225" t="s">
        <v>402</v>
      </c>
      <c r="AF13" s="230">
        <v>46212</v>
      </c>
      <c r="AG13" s="230">
        <v>46217</v>
      </c>
      <c r="AH13" s="456"/>
      <c r="AI13" s="237">
        <v>30</v>
      </c>
      <c r="AJ13" s="231">
        <v>46301</v>
      </c>
      <c r="AK13" s="226" t="s">
        <v>403</v>
      </c>
      <c r="AL13" s="231">
        <v>46304</v>
      </c>
      <c r="AM13" s="231">
        <v>46309</v>
      </c>
      <c r="AN13" s="458"/>
      <c r="AO13" s="237">
        <v>40</v>
      </c>
      <c r="AP13" s="232">
        <v>46028</v>
      </c>
      <c r="AQ13" s="233" t="s">
        <v>404</v>
      </c>
      <c r="AR13" s="232">
        <v>46034</v>
      </c>
      <c r="AS13" s="232">
        <v>46044</v>
      </c>
      <c r="AT13" s="460"/>
    </row>
    <row r="14" spans="1:46" s="4" customFormat="1" ht="73" thickTop="1">
      <c r="A14" s="349">
        <v>12</v>
      </c>
      <c r="B14" s="350" t="s">
        <v>45</v>
      </c>
      <c r="C14" s="351" t="s">
        <v>163</v>
      </c>
      <c r="D14" s="350" t="s">
        <v>164</v>
      </c>
      <c r="E14" s="352" t="s">
        <v>186</v>
      </c>
      <c r="F14" s="353" t="s">
        <v>40</v>
      </c>
      <c r="G14" s="354" t="s">
        <v>91</v>
      </c>
      <c r="H14" s="355" t="s">
        <v>92</v>
      </c>
      <c r="I14" s="356" t="s">
        <v>185</v>
      </c>
      <c r="J14" s="356" t="s">
        <v>30</v>
      </c>
      <c r="K14" s="357">
        <v>46024</v>
      </c>
      <c r="L14" s="358">
        <v>46081</v>
      </c>
      <c r="M14" s="315">
        <v>100</v>
      </c>
      <c r="N14" s="359">
        <v>100</v>
      </c>
      <c r="O14" s="246">
        <f>MEN!R77</f>
        <v>25</v>
      </c>
      <c r="P14" s="253">
        <f>ICFES!R77</f>
        <v>25</v>
      </c>
      <c r="Q14" s="254">
        <f>FODESEP!R77</f>
        <v>0</v>
      </c>
      <c r="R14" s="255">
        <f>ITFIP!R77</f>
        <v>25</v>
      </c>
      <c r="S14" s="258">
        <f>'INFOTEP SAI'!R77</f>
        <v>25</v>
      </c>
      <c r="T14" s="260">
        <f>'INFOTEP SAN JUAN'!R77</f>
        <v>25</v>
      </c>
      <c r="U14" s="262">
        <f>ETITC!R77</f>
        <v>25</v>
      </c>
      <c r="V14" s="264">
        <f>INTENALCO!R77</f>
        <v>25</v>
      </c>
      <c r="W14" s="273">
        <f>UAPA!R77</f>
        <v>25</v>
      </c>
      <c r="X14" s="272">
        <v>46118</v>
      </c>
      <c r="Y14" s="229" t="s">
        <v>400</v>
      </c>
      <c r="Z14" s="241">
        <v>46121</v>
      </c>
      <c r="AA14" s="241">
        <v>46126</v>
      </c>
      <c r="AB14" s="453">
        <v>46129</v>
      </c>
      <c r="AC14" s="242" t="s">
        <v>401</v>
      </c>
      <c r="AD14" s="225" t="s">
        <v>401</v>
      </c>
      <c r="AE14" s="225" t="s">
        <v>401</v>
      </c>
      <c r="AF14" s="225" t="s">
        <v>401</v>
      </c>
      <c r="AG14" s="225" t="s">
        <v>401</v>
      </c>
      <c r="AH14" s="455">
        <v>46224</v>
      </c>
      <c r="AI14" s="242" t="s">
        <v>401</v>
      </c>
      <c r="AJ14" s="226" t="s">
        <v>401</v>
      </c>
      <c r="AK14" s="226" t="s">
        <v>401</v>
      </c>
      <c r="AL14" s="226" t="s">
        <v>401</v>
      </c>
      <c r="AM14" s="226" t="s">
        <v>401</v>
      </c>
      <c r="AN14" s="457">
        <v>46314</v>
      </c>
      <c r="AO14" s="242" t="s">
        <v>401</v>
      </c>
      <c r="AP14" s="227" t="s">
        <v>401</v>
      </c>
      <c r="AQ14" s="227" t="s">
        <v>401</v>
      </c>
      <c r="AR14" s="227" t="s">
        <v>401</v>
      </c>
      <c r="AS14" s="227" t="s">
        <v>401</v>
      </c>
      <c r="AT14" s="459">
        <v>46374</v>
      </c>
    </row>
    <row r="15" spans="1:46" s="4" customFormat="1" ht="58">
      <c r="A15" s="360">
        <v>13</v>
      </c>
      <c r="B15" s="351" t="s">
        <v>45</v>
      </c>
      <c r="C15" s="350" t="s">
        <v>166</v>
      </c>
      <c r="D15" s="351" t="s">
        <v>167</v>
      </c>
      <c r="E15" s="352" t="s">
        <v>187</v>
      </c>
      <c r="F15" s="353" t="s">
        <v>19</v>
      </c>
      <c r="G15" s="354" t="s">
        <v>188</v>
      </c>
      <c r="H15" s="355" t="s">
        <v>80</v>
      </c>
      <c r="I15" s="356" t="s">
        <v>17</v>
      </c>
      <c r="J15" s="356" t="s">
        <v>30</v>
      </c>
      <c r="K15" s="361">
        <v>46066</v>
      </c>
      <c r="L15" s="362">
        <v>46387</v>
      </c>
      <c r="M15" s="321">
        <v>100</v>
      </c>
      <c r="N15" s="363">
        <v>25</v>
      </c>
      <c r="O15" s="246">
        <f>MEN!R78+MEN!R79+MEN!R80+MEN!R81</f>
        <v>100</v>
      </c>
      <c r="P15" s="253">
        <f>ICFES!R78+ICFES!R79+ICFES!R80+ICFES!R81</f>
        <v>100</v>
      </c>
      <c r="Q15" s="254">
        <f>FODESEP!R78+FODESEP!R79+FODESEP!R80+FODESEP!R81</f>
        <v>0</v>
      </c>
      <c r="R15" s="255">
        <f>ITFIP!R78+ITFIP!R79+ITFIP!R80+ITFIP!R81</f>
        <v>100</v>
      </c>
      <c r="S15" s="258">
        <f>'INFOTEP SAI'!R78+'INFOTEP SAI'!R79+'INFOTEP SAI'!R80+'INFOTEP SAI'!R81</f>
        <v>100</v>
      </c>
      <c r="T15" s="260">
        <f>'INFOTEP SAN JUAN'!R78+'INFOTEP SAN JUAN'!R79+'INFOTEP SAN JUAN'!R80+'INFOTEP SAN JUAN'!R81</f>
        <v>100</v>
      </c>
      <c r="U15" s="262">
        <f>ETITC!R78+ETITC!R79+ETITC!R80+ETITC!R81</f>
        <v>100</v>
      </c>
      <c r="V15" s="264">
        <f>INTENALCO!R78+INTENALCO!R79+INTENALCO!R80+INTENALCO!R81</f>
        <v>100</v>
      </c>
      <c r="W15" s="273">
        <f>UAPA!R78+UAPA!R79+UAPA!R80+UAPA!R81</f>
        <v>100</v>
      </c>
      <c r="X15" s="269" t="s">
        <v>401</v>
      </c>
      <c r="Y15" s="213" t="s">
        <v>401</v>
      </c>
      <c r="Z15" s="213" t="s">
        <v>401</v>
      </c>
      <c r="AA15" s="213" t="s">
        <v>401</v>
      </c>
      <c r="AB15" s="454"/>
      <c r="AC15" s="243">
        <v>25</v>
      </c>
      <c r="AD15" s="230">
        <v>46209</v>
      </c>
      <c r="AE15" s="225" t="s">
        <v>402</v>
      </c>
      <c r="AF15" s="230">
        <v>46212</v>
      </c>
      <c r="AG15" s="230">
        <v>46217</v>
      </c>
      <c r="AH15" s="456"/>
      <c r="AI15" s="243">
        <v>25</v>
      </c>
      <c r="AJ15" s="231">
        <v>46301</v>
      </c>
      <c r="AK15" s="226" t="s">
        <v>403</v>
      </c>
      <c r="AL15" s="231">
        <v>46304</v>
      </c>
      <c r="AM15" s="231">
        <v>46309</v>
      </c>
      <c r="AN15" s="458"/>
      <c r="AO15" s="243">
        <v>25</v>
      </c>
      <c r="AP15" s="232">
        <v>46028</v>
      </c>
      <c r="AQ15" s="233" t="s">
        <v>404</v>
      </c>
      <c r="AR15" s="232">
        <v>46034</v>
      </c>
      <c r="AS15" s="232">
        <v>46044</v>
      </c>
      <c r="AT15" s="460"/>
    </row>
    <row r="16" spans="1:46" s="4" customFormat="1" ht="58">
      <c r="A16" s="349">
        <v>14</v>
      </c>
      <c r="B16" s="350" t="s">
        <v>45</v>
      </c>
      <c r="C16" s="351" t="s">
        <v>169</v>
      </c>
      <c r="D16" s="350" t="s">
        <v>170</v>
      </c>
      <c r="E16" s="364" t="s">
        <v>189</v>
      </c>
      <c r="F16" s="365" t="s">
        <v>40</v>
      </c>
      <c r="G16" s="366" t="s">
        <v>190</v>
      </c>
      <c r="H16" s="367" t="s">
        <v>52</v>
      </c>
      <c r="I16" s="368" t="s">
        <v>17</v>
      </c>
      <c r="J16" s="368" t="s">
        <v>30</v>
      </c>
      <c r="K16" s="357">
        <v>46357</v>
      </c>
      <c r="L16" s="358">
        <v>46387</v>
      </c>
      <c r="M16" s="315">
        <v>100</v>
      </c>
      <c r="N16" s="359" t="s">
        <v>401</v>
      </c>
      <c r="O16" s="246">
        <f>MEN!R82</f>
        <v>0</v>
      </c>
      <c r="P16" s="253">
        <f>ICFES!R82</f>
        <v>0</v>
      </c>
      <c r="Q16" s="254">
        <f>FODESEP!R82</f>
        <v>0</v>
      </c>
      <c r="R16" s="255">
        <f>ITFIP!R82</f>
        <v>0</v>
      </c>
      <c r="S16" s="258">
        <f>'INFOTEP SAI'!R82</f>
        <v>0</v>
      </c>
      <c r="T16" s="260">
        <f>'INFOTEP SAN JUAN'!R82</f>
        <v>0</v>
      </c>
      <c r="U16" s="262">
        <f>ETITC!R82</f>
        <v>0</v>
      </c>
      <c r="V16" s="264">
        <f>INTENALCO!R82</f>
        <v>0</v>
      </c>
      <c r="W16" s="273">
        <f>UAPA!R82</f>
        <v>0</v>
      </c>
      <c r="X16" s="267" t="s">
        <v>401</v>
      </c>
      <c r="Y16" s="229" t="s">
        <v>401</v>
      </c>
      <c r="Z16" s="229" t="s">
        <v>401</v>
      </c>
      <c r="AA16" s="229" t="s">
        <v>401</v>
      </c>
      <c r="AB16" s="454"/>
      <c r="AC16" s="242" t="s">
        <v>401</v>
      </c>
      <c r="AD16" s="230">
        <v>46209</v>
      </c>
      <c r="AE16" s="225" t="s">
        <v>402</v>
      </c>
      <c r="AF16" s="230">
        <v>46212</v>
      </c>
      <c r="AG16" s="230">
        <v>46217</v>
      </c>
      <c r="AH16" s="456"/>
      <c r="AI16" s="242" t="s">
        <v>401</v>
      </c>
      <c r="AJ16" s="231">
        <v>46301</v>
      </c>
      <c r="AK16" s="226" t="s">
        <v>403</v>
      </c>
      <c r="AL16" s="231">
        <v>46304</v>
      </c>
      <c r="AM16" s="231">
        <v>46309</v>
      </c>
      <c r="AN16" s="458"/>
      <c r="AO16" s="242">
        <v>100</v>
      </c>
      <c r="AP16" s="232">
        <v>46028</v>
      </c>
      <c r="AQ16" s="233" t="s">
        <v>404</v>
      </c>
      <c r="AR16" s="232">
        <v>46034</v>
      </c>
      <c r="AS16" s="232">
        <v>46044</v>
      </c>
      <c r="AT16" s="460"/>
    </row>
    <row r="18" spans="1:24">
      <c r="O18" s="382" t="s">
        <v>12</v>
      </c>
      <c r="P18" s="383" t="s">
        <v>53</v>
      </c>
      <c r="Q18" s="385" t="s">
        <v>34</v>
      </c>
      <c r="R18" s="387" t="s">
        <v>58</v>
      </c>
      <c r="S18" s="372" t="s">
        <v>295</v>
      </c>
      <c r="T18" s="374" t="s">
        <v>63</v>
      </c>
      <c r="U18" s="376" t="s">
        <v>24</v>
      </c>
      <c r="V18" s="378" t="s">
        <v>73</v>
      </c>
      <c r="W18" s="380" t="s">
        <v>390</v>
      </c>
    </row>
    <row r="19" spans="1:24" ht="15" customHeight="1">
      <c r="A19" s="475" t="s">
        <v>28</v>
      </c>
      <c r="B19" s="369" t="s">
        <v>8</v>
      </c>
      <c r="O19" s="449"/>
      <c r="P19" s="450"/>
      <c r="Q19" s="451"/>
      <c r="R19" s="387"/>
      <c r="S19" s="452"/>
      <c r="T19" s="374"/>
      <c r="U19" s="376"/>
      <c r="V19" s="378"/>
      <c r="W19" s="380"/>
    </row>
    <row r="20" spans="1:24" ht="23.25" customHeight="1" thickBot="1">
      <c r="A20" s="476"/>
      <c r="B20" s="389"/>
      <c r="O20" s="249" t="s">
        <v>406</v>
      </c>
      <c r="P20" s="249" t="s">
        <v>406</v>
      </c>
      <c r="Q20" s="251" t="s">
        <v>406</v>
      </c>
      <c r="R20" s="251" t="s">
        <v>406</v>
      </c>
      <c r="S20" s="251" t="s">
        <v>406</v>
      </c>
      <c r="T20" s="251" t="s">
        <v>406</v>
      </c>
      <c r="U20" s="251" t="s">
        <v>406</v>
      </c>
      <c r="V20" s="251" t="s">
        <v>406</v>
      </c>
      <c r="W20" s="251" t="s">
        <v>406</v>
      </c>
      <c r="X20" s="285" t="s">
        <v>407</v>
      </c>
    </row>
    <row r="21" spans="1:24" ht="27" customHeight="1" thickTop="1">
      <c r="A21" s="287">
        <v>1</v>
      </c>
      <c r="B21" s="288" t="s">
        <v>13</v>
      </c>
      <c r="C21" s="274"/>
      <c r="D21" s="274"/>
      <c r="E21" s="274"/>
      <c r="F21" s="274"/>
      <c r="G21" s="274"/>
      <c r="H21" s="275"/>
      <c r="I21" s="275"/>
      <c r="J21" s="275"/>
      <c r="K21" s="275"/>
      <c r="L21" s="275"/>
      <c r="M21" s="276"/>
      <c r="N21" s="275"/>
      <c r="O21" s="248">
        <f>MEN!R53</f>
        <v>0.75</v>
      </c>
      <c r="P21" s="250">
        <f>ICFES!R53</f>
        <v>0.75</v>
      </c>
      <c r="Q21" s="252">
        <f>FODESEP!R53</f>
        <v>0</v>
      </c>
      <c r="R21" s="256">
        <f>ITFIP!R53</f>
        <v>0.44799999999999995</v>
      </c>
      <c r="S21" s="257">
        <f>'INFOTEP SAI'!R53</f>
        <v>0.21600000000000003</v>
      </c>
      <c r="T21" s="259">
        <f>'INFOTEP SAN JUAN'!R53</f>
        <v>0.09</v>
      </c>
      <c r="U21" s="261">
        <f>ETITC!R53</f>
        <v>0.435</v>
      </c>
      <c r="V21" s="263">
        <f>INTENALCO!R53</f>
        <v>0</v>
      </c>
      <c r="W21" s="265">
        <f>UAPA!R53</f>
        <v>0.75</v>
      </c>
      <c r="X21" s="295">
        <f>AVERAGE(O21:W21)</f>
        <v>0.38211111111111112</v>
      </c>
    </row>
    <row r="22" spans="1:24" ht="29">
      <c r="A22" s="289">
        <v>2</v>
      </c>
      <c r="B22" s="290" t="s">
        <v>25</v>
      </c>
      <c r="C22" s="277"/>
      <c r="D22" s="277"/>
      <c r="E22" s="277"/>
      <c r="F22" s="277"/>
      <c r="G22" s="277"/>
      <c r="H22" s="278"/>
      <c r="I22" s="278"/>
      <c r="J22" s="278"/>
      <c r="K22" s="278"/>
      <c r="L22" s="278"/>
      <c r="M22" s="279"/>
      <c r="N22" s="278"/>
      <c r="O22" s="248">
        <f>MEN!R66</f>
        <v>0.25</v>
      </c>
      <c r="P22" s="250">
        <f>ICFES!R66</f>
        <v>0.185</v>
      </c>
      <c r="Q22" s="252">
        <f>FODESEP!R66</f>
        <v>0.25</v>
      </c>
      <c r="R22" s="256">
        <f>ITFIP!R66</f>
        <v>0.25</v>
      </c>
      <c r="S22" s="257">
        <f>'INFOTEP SAI'!R66</f>
        <v>0.25</v>
      </c>
      <c r="T22" s="259">
        <f>'INFOTEP SAN JUAN'!R66</f>
        <v>0</v>
      </c>
      <c r="U22" s="261">
        <f>ETITC!R66</f>
        <v>0.25</v>
      </c>
      <c r="V22" s="263">
        <f>INTENALCO!R66</f>
        <v>0</v>
      </c>
      <c r="W22" s="265">
        <f>UAPA!R66</f>
        <v>0.221</v>
      </c>
      <c r="X22" s="295">
        <f t="shared" ref="X22:X24" si="0">AVERAGE(O22:W22)</f>
        <v>0.18400000000000002</v>
      </c>
    </row>
    <row r="23" spans="1:24" ht="29">
      <c r="A23" s="291">
        <v>3</v>
      </c>
      <c r="B23" s="292" t="s">
        <v>35</v>
      </c>
      <c r="C23" s="280"/>
      <c r="D23" s="280"/>
      <c r="E23" s="280"/>
      <c r="F23" s="280"/>
      <c r="G23" s="280"/>
      <c r="H23" s="281"/>
      <c r="I23" s="281"/>
      <c r="J23" s="281"/>
      <c r="K23" s="281"/>
      <c r="L23" s="281"/>
      <c r="M23" s="282"/>
      <c r="N23" s="281"/>
      <c r="O23" s="248">
        <f>MEN!R74</f>
        <v>0.5</v>
      </c>
      <c r="P23" s="250">
        <f>ICFES!R74</f>
        <v>0.5</v>
      </c>
      <c r="Q23" s="252">
        <f>FODESEP!R74</f>
        <v>0.5</v>
      </c>
      <c r="R23" s="256">
        <f>ITFIP!R74</f>
        <v>0</v>
      </c>
      <c r="S23" s="257">
        <f>'INFOTEP SAI'!R74</f>
        <v>0.5</v>
      </c>
      <c r="T23" s="259">
        <f>'INFOTEP SAN JUAN'!R74</f>
        <v>0.18</v>
      </c>
      <c r="U23" s="261">
        <f>ETITC!R74</f>
        <v>0</v>
      </c>
      <c r="V23" s="263">
        <f>INTENALCO!R74</f>
        <v>0</v>
      </c>
      <c r="W23" s="265">
        <f>UAPA!R74</f>
        <v>0.5</v>
      </c>
      <c r="X23" s="295">
        <f t="shared" si="0"/>
        <v>0.29777777777777781</v>
      </c>
    </row>
    <row r="24" spans="1:24" ht="29">
      <c r="A24" s="293">
        <v>4</v>
      </c>
      <c r="B24" s="294" t="s">
        <v>45</v>
      </c>
      <c r="C24" s="12"/>
      <c r="D24" s="12"/>
      <c r="E24" s="12"/>
      <c r="F24" s="12"/>
      <c r="G24" s="12"/>
      <c r="H24" s="283"/>
      <c r="I24" s="283"/>
      <c r="J24" s="283"/>
      <c r="K24" s="283"/>
      <c r="L24" s="283"/>
      <c r="M24" s="284"/>
      <c r="N24" s="283"/>
      <c r="O24" s="248">
        <f>MEN!R83</f>
        <v>0.125</v>
      </c>
      <c r="P24" s="250">
        <f>ICFES!R83</f>
        <v>0.125</v>
      </c>
      <c r="Q24" s="252">
        <f>FODESEP!R83</f>
        <v>0</v>
      </c>
      <c r="R24" s="256">
        <f>ITFIP!R83</f>
        <v>0.125</v>
      </c>
      <c r="S24" s="257">
        <f>'INFOTEP SAI'!R83</f>
        <v>0.125</v>
      </c>
      <c r="T24" s="259">
        <f>'INFOTEP SAN JUAN'!R83</f>
        <v>0.125</v>
      </c>
      <c r="U24" s="261">
        <f>ETITC!R83</f>
        <v>0.125</v>
      </c>
      <c r="V24" s="263">
        <f>INTENALCO!R83</f>
        <v>0.125</v>
      </c>
      <c r="W24" s="265">
        <f>UAPA!R83</f>
        <v>0.125</v>
      </c>
      <c r="X24" s="295">
        <f t="shared" si="0"/>
        <v>0.1111111111111111</v>
      </c>
    </row>
    <row r="25" spans="1:24">
      <c r="N25" s="205" t="s">
        <v>407</v>
      </c>
      <c r="O25" s="286">
        <f>AVERAGE(O21:O24)</f>
        <v>0.40625</v>
      </c>
      <c r="P25" s="286">
        <f t="shared" ref="P25:W25" si="1">AVERAGE(P21:P24)</f>
        <v>0.39</v>
      </c>
      <c r="Q25" s="286">
        <f t="shared" si="1"/>
        <v>0.1875</v>
      </c>
      <c r="R25" s="286">
        <f t="shared" si="1"/>
        <v>0.20574999999999999</v>
      </c>
      <c r="S25" s="286">
        <f t="shared" si="1"/>
        <v>0.27274999999999999</v>
      </c>
      <c r="T25" s="286">
        <f t="shared" si="1"/>
        <v>9.8750000000000004E-2</v>
      </c>
      <c r="U25" s="286">
        <f t="shared" si="1"/>
        <v>0.20250000000000001</v>
      </c>
      <c r="V25" s="286">
        <f t="shared" si="1"/>
        <v>3.125E-2</v>
      </c>
      <c r="W25" s="286">
        <f t="shared" si="1"/>
        <v>0.39900000000000002</v>
      </c>
    </row>
    <row r="31" spans="1:24">
      <c r="U31" s="205"/>
      <c r="V31" s="21"/>
      <c r="W31" s="205"/>
    </row>
  </sheetData>
  <mergeCells count="57">
    <mergeCell ref="A19:A20"/>
    <mergeCell ref="B19:B20"/>
    <mergeCell ref="L1:L2"/>
    <mergeCell ref="A1:A2"/>
    <mergeCell ref="B1:B2"/>
    <mergeCell ref="C1:C2"/>
    <mergeCell ref="D1:D2"/>
    <mergeCell ref="E1:E2"/>
    <mergeCell ref="F1:F2"/>
    <mergeCell ref="G1:G2"/>
    <mergeCell ref="H1:H2"/>
    <mergeCell ref="I1:I2"/>
    <mergeCell ref="J1:J2"/>
    <mergeCell ref="K1:K2"/>
    <mergeCell ref="M1:M2"/>
    <mergeCell ref="N1:N2"/>
    <mergeCell ref="X1:AB1"/>
    <mergeCell ref="AC1:AC2"/>
    <mergeCell ref="AD1:AH1"/>
    <mergeCell ref="T1:T2"/>
    <mergeCell ref="U1:U2"/>
    <mergeCell ref="V1:V2"/>
    <mergeCell ref="W1:W2"/>
    <mergeCell ref="AT11:AT13"/>
    <mergeCell ref="AJ1:AN1"/>
    <mergeCell ref="AO1:AO2"/>
    <mergeCell ref="AP1:AT1"/>
    <mergeCell ref="AB3:AB6"/>
    <mergeCell ref="AH3:AH6"/>
    <mergeCell ref="AN3:AN6"/>
    <mergeCell ref="AT3:AT6"/>
    <mergeCell ref="AI1:AI2"/>
    <mergeCell ref="AB14:AB16"/>
    <mergeCell ref="AH14:AH16"/>
    <mergeCell ref="AN14:AN16"/>
    <mergeCell ref="AT14:AT16"/>
    <mergeCell ref="O1:O2"/>
    <mergeCell ref="P1:P2"/>
    <mergeCell ref="Q1:Q2"/>
    <mergeCell ref="R1:R2"/>
    <mergeCell ref="S1:S2"/>
    <mergeCell ref="AB7:AB10"/>
    <mergeCell ref="AH7:AH10"/>
    <mergeCell ref="AN7:AN10"/>
    <mergeCell ref="AT7:AT10"/>
    <mergeCell ref="AB11:AB13"/>
    <mergeCell ref="AH11:AH13"/>
    <mergeCell ref="AN11:AN13"/>
    <mergeCell ref="V18:V19"/>
    <mergeCell ref="W18:W19"/>
    <mergeCell ref="O18:O19"/>
    <mergeCell ref="P18:P19"/>
    <mergeCell ref="Q18:Q19"/>
    <mergeCell ref="R18:R19"/>
    <mergeCell ref="S18:S19"/>
    <mergeCell ref="T18:T19"/>
    <mergeCell ref="U18:U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EE72-83C9-48FF-BA8B-4F3635E2DAEF}">
  <dimension ref="A1:M7"/>
  <sheetViews>
    <sheetView tabSelected="1" workbookViewId="0">
      <selection activeCell="D6" sqref="D6"/>
    </sheetView>
  </sheetViews>
  <sheetFormatPr baseColWidth="10" defaultColWidth="11.453125" defaultRowHeight="14.5"/>
  <cols>
    <col min="1" max="1" width="7.26953125" customWidth="1"/>
    <col min="2" max="2" width="22.26953125" customWidth="1"/>
  </cols>
  <sheetData>
    <row r="1" spans="1:13" ht="15" customHeight="1">
      <c r="A1" s="369" t="s">
        <v>28</v>
      </c>
      <c r="B1" s="369" t="s">
        <v>8</v>
      </c>
      <c r="C1" s="382" t="s">
        <v>12</v>
      </c>
      <c r="D1" s="383" t="s">
        <v>53</v>
      </c>
      <c r="E1" s="385" t="s">
        <v>34</v>
      </c>
      <c r="F1" s="387" t="s">
        <v>58</v>
      </c>
      <c r="G1" s="372" t="s">
        <v>295</v>
      </c>
      <c r="H1" s="374" t="s">
        <v>63</v>
      </c>
      <c r="I1" s="376" t="s">
        <v>24</v>
      </c>
      <c r="J1" s="378" t="s">
        <v>73</v>
      </c>
      <c r="K1" s="380" t="s">
        <v>390</v>
      </c>
      <c r="L1" s="369" t="s">
        <v>407</v>
      </c>
    </row>
    <row r="2" spans="1:13" ht="15" customHeight="1" thickBot="1">
      <c r="A2" s="389"/>
      <c r="B2" s="389"/>
      <c r="C2" s="382"/>
      <c r="D2" s="384"/>
      <c r="E2" s="386"/>
      <c r="F2" s="388"/>
      <c r="G2" s="373"/>
      <c r="H2" s="375"/>
      <c r="I2" s="377"/>
      <c r="J2" s="379"/>
      <c r="K2" s="381"/>
      <c r="L2" s="369"/>
    </row>
    <row r="3" spans="1:13" ht="28.5" customHeight="1" thickTop="1">
      <c r="A3" s="287">
        <v>1</v>
      </c>
      <c r="B3" s="288" t="s">
        <v>13</v>
      </c>
      <c r="C3" s="297">
        <f>CONSOLIDADO!O21</f>
        <v>0.75</v>
      </c>
      <c r="D3" s="297">
        <f>CONSOLIDADO!P21</f>
        <v>0.75</v>
      </c>
      <c r="E3" s="297">
        <f>CONSOLIDADO!Q21</f>
        <v>0</v>
      </c>
      <c r="F3" s="297">
        <f>CONSOLIDADO!R21</f>
        <v>0.44799999999999995</v>
      </c>
      <c r="G3" s="297">
        <f>CONSOLIDADO!S21</f>
        <v>0.21600000000000003</v>
      </c>
      <c r="H3" s="297">
        <f>CONSOLIDADO!T21</f>
        <v>0.09</v>
      </c>
      <c r="I3" s="297">
        <f>CONSOLIDADO!U21</f>
        <v>0.435</v>
      </c>
      <c r="J3" s="297">
        <f>CONSOLIDADO!V21</f>
        <v>0</v>
      </c>
      <c r="K3" s="297">
        <f>CONSOLIDADO!W21</f>
        <v>0.75</v>
      </c>
      <c r="L3" s="298">
        <f>AVERAGE(C3:K3)</f>
        <v>0.38211111111111112</v>
      </c>
      <c r="M3" s="296"/>
    </row>
    <row r="4" spans="1:13" ht="29">
      <c r="A4" s="289">
        <v>2</v>
      </c>
      <c r="B4" s="290" t="s">
        <v>25</v>
      </c>
      <c r="C4" s="297">
        <f>CONSOLIDADO!O22</f>
        <v>0.25</v>
      </c>
      <c r="D4" s="297">
        <f>CONSOLIDADO!P22</f>
        <v>0.185</v>
      </c>
      <c r="E4" s="297">
        <f>CONSOLIDADO!Q22</f>
        <v>0.25</v>
      </c>
      <c r="F4" s="297">
        <f>CONSOLIDADO!R22</f>
        <v>0.25</v>
      </c>
      <c r="G4" s="297">
        <f>CONSOLIDADO!S22</f>
        <v>0.25</v>
      </c>
      <c r="H4" s="297">
        <f>CONSOLIDADO!T22</f>
        <v>0</v>
      </c>
      <c r="I4" s="297">
        <f>CONSOLIDADO!U22</f>
        <v>0.25</v>
      </c>
      <c r="J4" s="297">
        <f>CONSOLIDADO!V22</f>
        <v>0</v>
      </c>
      <c r="K4" s="297">
        <f>CONSOLIDADO!W22</f>
        <v>0.221</v>
      </c>
      <c r="L4" s="298">
        <f t="shared" ref="L4:L6" si="0">AVERAGE(C4:K4)</f>
        <v>0.18400000000000002</v>
      </c>
      <c r="M4" s="296"/>
    </row>
    <row r="5" spans="1:13" ht="29">
      <c r="A5" s="291">
        <v>3</v>
      </c>
      <c r="B5" s="292" t="s">
        <v>35</v>
      </c>
      <c r="C5" s="297">
        <f>CONSOLIDADO!O23</f>
        <v>0.5</v>
      </c>
      <c r="D5" s="297">
        <f>CONSOLIDADO!P23</f>
        <v>0.5</v>
      </c>
      <c r="E5" s="297">
        <f>CONSOLIDADO!Q23</f>
        <v>0.5</v>
      </c>
      <c r="F5" s="297">
        <f>CONSOLIDADO!R23</f>
        <v>0</v>
      </c>
      <c r="G5" s="297">
        <f>CONSOLIDADO!S23</f>
        <v>0.5</v>
      </c>
      <c r="H5" s="297">
        <f>CONSOLIDADO!T23</f>
        <v>0.18</v>
      </c>
      <c r="I5" s="297">
        <f>CONSOLIDADO!U23</f>
        <v>0</v>
      </c>
      <c r="J5" s="297">
        <f>CONSOLIDADO!V23</f>
        <v>0</v>
      </c>
      <c r="K5" s="297">
        <f>CONSOLIDADO!W23</f>
        <v>0.5</v>
      </c>
      <c r="L5" s="298">
        <f t="shared" si="0"/>
        <v>0.29777777777777781</v>
      </c>
      <c r="M5" s="296"/>
    </row>
    <row r="6" spans="1:13" ht="29">
      <c r="A6" s="293">
        <v>4</v>
      </c>
      <c r="B6" s="294" t="s">
        <v>45</v>
      </c>
      <c r="C6" s="299">
        <f>CONSOLIDADO!O24</f>
        <v>0.125</v>
      </c>
      <c r="D6" s="299">
        <f>CONSOLIDADO!P24</f>
        <v>0.125</v>
      </c>
      <c r="E6" s="299">
        <f>CONSOLIDADO!Q24</f>
        <v>0</v>
      </c>
      <c r="F6" s="299">
        <f>CONSOLIDADO!R24</f>
        <v>0.125</v>
      </c>
      <c r="G6" s="299">
        <f>CONSOLIDADO!S24</f>
        <v>0.125</v>
      </c>
      <c r="H6" s="299">
        <f>CONSOLIDADO!T24</f>
        <v>0.125</v>
      </c>
      <c r="I6" s="299">
        <f>CONSOLIDADO!U24</f>
        <v>0.125</v>
      </c>
      <c r="J6" s="299">
        <f>CONSOLIDADO!V24</f>
        <v>0.125</v>
      </c>
      <c r="K6" s="299">
        <f>CONSOLIDADO!W24</f>
        <v>0.125</v>
      </c>
      <c r="L6" s="298">
        <f t="shared" si="0"/>
        <v>0.1111111111111111</v>
      </c>
      <c r="M6" s="296"/>
    </row>
    <row r="7" spans="1:13" ht="22.5" customHeight="1">
      <c r="A7" s="370" t="s">
        <v>407</v>
      </c>
      <c r="B7" s="371"/>
      <c r="C7" s="298">
        <f>AVERAGE(C3:C6)</f>
        <v>0.40625</v>
      </c>
      <c r="D7" s="298">
        <f t="shared" ref="D7:K7" si="1">AVERAGE(D3:D6)</f>
        <v>0.39</v>
      </c>
      <c r="E7" s="298">
        <f t="shared" si="1"/>
        <v>0.1875</v>
      </c>
      <c r="F7" s="298">
        <f t="shared" si="1"/>
        <v>0.20574999999999999</v>
      </c>
      <c r="G7" s="298">
        <f t="shared" si="1"/>
        <v>0.27274999999999999</v>
      </c>
      <c r="H7" s="298">
        <f t="shared" si="1"/>
        <v>9.8750000000000004E-2</v>
      </c>
      <c r="I7" s="298">
        <f t="shared" si="1"/>
        <v>0.20250000000000001</v>
      </c>
      <c r="J7" s="298">
        <f t="shared" si="1"/>
        <v>3.125E-2</v>
      </c>
      <c r="K7" s="298">
        <f t="shared" si="1"/>
        <v>0.39900000000000002</v>
      </c>
      <c r="L7" s="205"/>
    </row>
  </sheetData>
  <mergeCells count="13">
    <mergeCell ref="L1:L2"/>
    <mergeCell ref="A7:B7"/>
    <mergeCell ref="G1:G2"/>
    <mergeCell ref="H1:H2"/>
    <mergeCell ref="I1:I2"/>
    <mergeCell ref="J1:J2"/>
    <mergeCell ref="K1:K2"/>
    <mergeCell ref="C1:C2"/>
    <mergeCell ref="D1:D2"/>
    <mergeCell ref="E1:E2"/>
    <mergeCell ref="F1:F2"/>
    <mergeCell ref="A1:A2"/>
    <mergeCell ref="B1: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1053-E55A-4328-84CC-6F9B1D5CF284}">
  <sheetPr>
    <tabColor rgb="FFFF0066"/>
  </sheetPr>
  <dimension ref="A1:XFD85"/>
  <sheetViews>
    <sheetView showGridLines="0" topLeftCell="A43" zoomScale="90" zoomScaleNormal="90" workbookViewId="0">
      <pane xSplit="3" topLeftCell="D1" activePane="topRight" state="frozen"/>
      <selection pane="topRight" activeCell="B47" sqref="B47:B52"/>
    </sheetView>
  </sheetViews>
  <sheetFormatPr baseColWidth="10" defaultColWidth="0" defaultRowHeight="14.5"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2" t="s">
        <v>12</v>
      </c>
      <c r="C2" s="76" t="s">
        <v>109</v>
      </c>
      <c r="D2" s="88">
        <f>R53</f>
        <v>0.75</v>
      </c>
      <c r="E2" s="76"/>
      <c r="F2" s="76"/>
      <c r="G2" s="76"/>
      <c r="H2" s="76"/>
      <c r="I2" s="76"/>
      <c r="J2" s="76"/>
      <c r="K2" s="76"/>
      <c r="L2" s="76"/>
      <c r="M2" s="76"/>
      <c r="N2" s="76"/>
      <c r="O2" s="76"/>
      <c r="P2" s="76"/>
      <c r="Q2" s="76"/>
      <c r="R2" s="76"/>
      <c r="S2" s="76"/>
      <c r="AB2"/>
    </row>
    <row r="3" spans="1:28" ht="21">
      <c r="A3" s="90" t="s">
        <v>110</v>
      </c>
      <c r="B3" s="198">
        <v>46023</v>
      </c>
      <c r="C3" s="76" t="s">
        <v>111</v>
      </c>
      <c r="D3" s="87">
        <f>R66</f>
        <v>0.25</v>
      </c>
      <c r="E3" s="76"/>
      <c r="F3" s="76"/>
      <c r="G3" s="76"/>
      <c r="H3" s="76"/>
      <c r="I3" s="76"/>
      <c r="J3" s="76"/>
      <c r="K3" s="76"/>
      <c r="L3" s="76"/>
      <c r="M3" s="76"/>
      <c r="N3" s="76"/>
      <c r="O3" s="76"/>
      <c r="P3" s="76"/>
      <c r="Q3" s="76"/>
      <c r="R3" s="76"/>
      <c r="S3" s="76"/>
      <c r="AB3"/>
    </row>
    <row r="4" spans="1:28" ht="21">
      <c r="A4" s="90" t="s">
        <v>112</v>
      </c>
      <c r="B4" s="198">
        <v>46387</v>
      </c>
      <c r="C4" s="76" t="s">
        <v>113</v>
      </c>
      <c r="D4" s="87">
        <f>R74</f>
        <v>0.5</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ht="15"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390" t="s">
        <v>132</v>
      </c>
      <c r="U10" s="391"/>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390" t="s">
        <v>135</v>
      </c>
      <c r="U11" s="391"/>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390" t="s">
        <v>138</v>
      </c>
      <c r="U12" s="391"/>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141</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1" t="s">
        <v>144</v>
      </c>
      <c r="U14" s="41"/>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18" t="s">
        <v>147</v>
      </c>
      <c r="U15" s="1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1" t="s">
        <v>150</v>
      </c>
      <c r="U16" s="41"/>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18" t="s">
        <v>153</v>
      </c>
      <c r="U17" s="1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52" t="s">
        <v>156</v>
      </c>
      <c r="U18" s="52"/>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55" t="s">
        <v>159</v>
      </c>
      <c r="U19" s="55"/>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52" t="s">
        <v>162</v>
      </c>
      <c r="U20" s="52"/>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70" t="s">
        <v>165</v>
      </c>
      <c r="U21" s="70"/>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73" t="s">
        <v>168</v>
      </c>
      <c r="U22" s="73"/>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70" t="s">
        <v>171</v>
      </c>
      <c r="U23" s="70"/>
      <c r="V23" s="76"/>
      <c r="W23" s="76"/>
      <c r="AB23"/>
    </row>
    <row r="24" spans="1:28" outlineLevel="1">
      <c r="A24" s="92"/>
      <c r="B24" s="93"/>
      <c r="C24" s="94"/>
      <c r="D24" s="94"/>
      <c r="E24" s="93"/>
      <c r="F24" s="93"/>
      <c r="G24" s="93"/>
      <c r="H24" s="95"/>
      <c r="I24" s="95"/>
      <c r="J24" s="93"/>
      <c r="K24" s="93"/>
      <c r="L24" s="93"/>
      <c r="M24" s="93"/>
      <c r="N24" s="93"/>
      <c r="O24" s="93"/>
      <c r="P24" s="93"/>
      <c r="Q24" s="401"/>
      <c r="R24" s="402"/>
      <c r="Y24"/>
      <c r="Z24"/>
      <c r="AA24"/>
      <c r="AB24"/>
    </row>
    <row r="25" spans="1:28">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MEN|Cultura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MEN|Cultura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MEN|Cultura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MEN|Cultura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MEN|Modelo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MEN|Modelo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MEN|Modelo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MEN|Modelo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MEN|Modelos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MEN|Modelos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MEN|Modelos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MEN|Gestión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MEN|Gestión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MEN|Gestión del conocimiento 03</v>
      </c>
      <c r="S41" s="152"/>
      <c r="U41"/>
      <c r="V41"/>
      <c r="W41"/>
      <c r="X41"/>
      <c r="Y41"/>
      <c r="Z41"/>
      <c r="AA41"/>
      <c r="AB41"/>
    </row>
    <row r="42" spans="1:34">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c r="H47" s="177">
        <v>5</v>
      </c>
      <c r="I47" s="177">
        <v>5</v>
      </c>
      <c r="J47" s="177">
        <v>5</v>
      </c>
      <c r="K47" s="177">
        <v>5</v>
      </c>
      <c r="L47" s="177">
        <v>5</v>
      </c>
      <c r="M47" s="177">
        <v>5</v>
      </c>
      <c r="N47" s="177">
        <v>5</v>
      </c>
      <c r="O47" s="5">
        <f t="shared" ref="O47" si="6">ROUND((SUM(H47:N47)/35)*100,0)</f>
        <v>100</v>
      </c>
      <c r="P47" s="5">
        <f>(MEN!$O47/100)*100</f>
        <v>100</v>
      </c>
      <c r="Q47" s="5">
        <f t="shared" ref="Q47" si="7">IFERROR(ROUND(O47*P47/100,1),"")</f>
        <v>100</v>
      </c>
      <c r="R47" s="5">
        <f>Q47</f>
        <v>100</v>
      </c>
      <c r="S47" s="153"/>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c r="H48" s="177">
        <v>5</v>
      </c>
      <c r="I48" s="177">
        <v>5</v>
      </c>
      <c r="J48" s="177">
        <v>5</v>
      </c>
      <c r="K48" s="177">
        <v>5</v>
      </c>
      <c r="L48" s="177">
        <v>5</v>
      </c>
      <c r="M48" s="177">
        <v>5</v>
      </c>
      <c r="N48" s="177">
        <v>5</v>
      </c>
      <c r="O48" s="22">
        <f>ROUND((SUM(H48:N48)/35)*100,0)</f>
        <v>100</v>
      </c>
      <c r="P48" s="22">
        <f>(MEN!$O48/100)*100</f>
        <v>100</v>
      </c>
      <c r="Q48" s="22">
        <f t="shared" ref="Q48:Q49" si="8">IFERROR(ROUND(O48*P48/100,1),"")</f>
        <v>100</v>
      </c>
      <c r="R48" s="22">
        <f>Q48</f>
        <v>100</v>
      </c>
      <c r="S48" s="154"/>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c r="H49" s="177">
        <v>5</v>
      </c>
      <c r="I49" s="177">
        <v>5</v>
      </c>
      <c r="J49" s="177">
        <v>5</v>
      </c>
      <c r="K49" s="177">
        <v>5</v>
      </c>
      <c r="L49" s="177">
        <v>5</v>
      </c>
      <c r="M49" s="177">
        <v>5</v>
      </c>
      <c r="N49" s="177">
        <v>5</v>
      </c>
      <c r="O49" s="5">
        <f t="shared" ref="O49" si="9">ROUND((SUM(H49:N49)/35)*100,0)</f>
        <v>100</v>
      </c>
      <c r="P49" s="5">
        <f>(MEN!$O49/100)*100</f>
        <v>100</v>
      </c>
      <c r="Q49" s="5">
        <f t="shared" si="8"/>
        <v>100</v>
      </c>
      <c r="R49" s="5">
        <f>Q49</f>
        <v>100</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10">ROUND((SUM(H50:N50)/35)*100,0)</f>
        <v>0</v>
      </c>
      <c r="P50" s="22">
        <f>(MEN!$O50/100)*30</f>
        <v>0</v>
      </c>
      <c r="Q50" s="22">
        <f t="shared" ref="Q50:Q52" si="11">IFERROR(ROUND(O50*P50/100,1),"")</f>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10"/>
        <v>0</v>
      </c>
      <c r="P51" s="23">
        <f>(MEN!$O51/100)*30</f>
        <v>0</v>
      </c>
      <c r="Q51" s="23">
        <f t="shared" si="11"/>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10"/>
        <v>0</v>
      </c>
      <c r="P52" s="24">
        <f>(MEN!$O52/100)*40</f>
        <v>0</v>
      </c>
      <c r="Q52" s="24">
        <f t="shared" si="11"/>
        <v>0</v>
      </c>
      <c r="R52" s="24">
        <f>R51+Q52</f>
        <v>0</v>
      </c>
      <c r="S52" s="156"/>
      <c r="T52" s="76"/>
      <c r="AB52"/>
    </row>
    <row r="53" spans="1:28" ht="45.75" customHeight="1" outlineLevel="1">
      <c r="G53" s="157"/>
      <c r="H53" s="157"/>
      <c r="I53" s="157"/>
      <c r="J53" s="157"/>
      <c r="K53" s="157"/>
      <c r="L53" s="157"/>
      <c r="M53" s="157"/>
      <c r="N53" s="157"/>
      <c r="Q53" s="129" t="s">
        <v>211</v>
      </c>
      <c r="R53" s="130">
        <f>AVERAGE(R47:R49,R52)/100</f>
        <v>0.75</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c r="H56" s="177">
        <v>5</v>
      </c>
      <c r="I56" s="177">
        <v>5</v>
      </c>
      <c r="J56" s="177">
        <v>5</v>
      </c>
      <c r="K56" s="177">
        <v>5</v>
      </c>
      <c r="L56" s="177">
        <v>5</v>
      </c>
      <c r="M56" s="177">
        <v>5</v>
      </c>
      <c r="N56" s="177">
        <v>5</v>
      </c>
      <c r="O56" s="25">
        <f t="shared" ref="O56:O65" si="12">ROUND((SUM(H56:N56)/35)*100,0)</f>
        <v>100</v>
      </c>
      <c r="P56" s="25">
        <f>(MEN!$O56/100)*100</f>
        <v>100</v>
      </c>
      <c r="Q56" s="25">
        <f t="shared" ref="Q56:Q65" si="13">IFERROR(ROUND(O56*P56/100,1),"")</f>
        <v>100</v>
      </c>
      <c r="R56" s="25">
        <f>Q56</f>
        <v>100</v>
      </c>
      <c r="S56" s="159"/>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2"/>
        <v>0</v>
      </c>
      <c r="P57" s="28">
        <f>(MEN!$O57/100)*30</f>
        <v>0</v>
      </c>
      <c r="Q57" s="28">
        <f t="shared" si="13"/>
        <v>0</v>
      </c>
      <c r="R57" s="28">
        <f>Q57</f>
        <v>0</v>
      </c>
      <c r="S57" s="160"/>
      <c r="T57" s="76"/>
      <c r="AB57"/>
    </row>
    <row r="58" spans="1:28" ht="22.5" customHeight="1" outlineLevel="2" thickTop="1" thickBot="1">
      <c r="A58" s="420"/>
      <c r="B58" s="423"/>
      <c r="C58" s="29" t="s">
        <v>69</v>
      </c>
      <c r="D58" s="181">
        <f t="shared" ref="D58:D60" si="14">Q58</f>
        <v>0</v>
      </c>
      <c r="E58" s="181">
        <f t="shared" ref="E58:E60" si="15">R58</f>
        <v>0</v>
      </c>
      <c r="F58" s="28">
        <f>O33</f>
        <v>30</v>
      </c>
      <c r="G58" s="160"/>
      <c r="H58" s="177"/>
      <c r="I58" s="177"/>
      <c r="J58" s="177"/>
      <c r="K58" s="177"/>
      <c r="L58" s="177"/>
      <c r="M58" s="177"/>
      <c r="N58" s="177"/>
      <c r="O58" s="29">
        <f t="shared" si="12"/>
        <v>0</v>
      </c>
      <c r="P58" s="29">
        <f>(MEN!$O58/100)*30</f>
        <v>0</v>
      </c>
      <c r="Q58" s="29">
        <f t="shared" si="13"/>
        <v>0</v>
      </c>
      <c r="R58" s="29">
        <f>R57+Q58</f>
        <v>0</v>
      </c>
      <c r="S58" s="161"/>
      <c r="T58" s="76"/>
      <c r="AB58"/>
    </row>
    <row r="59" spans="1:28" ht="22.5" customHeight="1" outlineLevel="2" thickTop="1" thickBot="1">
      <c r="A59" s="421"/>
      <c r="B59" s="424"/>
      <c r="C59" s="30" t="s">
        <v>74</v>
      </c>
      <c r="D59" s="181">
        <f t="shared" si="14"/>
        <v>0</v>
      </c>
      <c r="E59" s="181">
        <f t="shared" si="15"/>
        <v>0</v>
      </c>
      <c r="F59" s="28">
        <f>P33</f>
        <v>40</v>
      </c>
      <c r="G59" s="160"/>
      <c r="H59" s="179"/>
      <c r="I59" s="179"/>
      <c r="J59" s="179"/>
      <c r="K59" s="179"/>
      <c r="L59" s="179"/>
      <c r="M59" s="179"/>
      <c r="N59" s="179"/>
      <c r="O59" s="30">
        <f t="shared" si="12"/>
        <v>0</v>
      </c>
      <c r="P59" s="30">
        <f>(MEN!$O59/100)*40</f>
        <v>0</v>
      </c>
      <c r="Q59" s="30">
        <f t="shared" si="13"/>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4"/>
        <v>0</v>
      </c>
      <c r="E60" s="181">
        <f t="shared" si="15"/>
        <v>0</v>
      </c>
      <c r="F60" s="25">
        <f>N34</f>
        <v>30</v>
      </c>
      <c r="G60" s="159"/>
      <c r="H60" s="179"/>
      <c r="I60" s="179"/>
      <c r="J60" s="179"/>
      <c r="K60" s="179"/>
      <c r="L60" s="179"/>
      <c r="M60" s="179"/>
      <c r="N60" s="179"/>
      <c r="O60" s="25">
        <f t="shared" si="12"/>
        <v>0</v>
      </c>
      <c r="P60" s="25">
        <f>(MEN!$O60/100)*30</f>
        <v>0</v>
      </c>
      <c r="Q60" s="25">
        <f t="shared" si="13"/>
        <v>0</v>
      </c>
      <c r="R60" s="25">
        <f>Q60</f>
        <v>0</v>
      </c>
      <c r="S60" s="159"/>
      <c r="T60" s="76"/>
      <c r="AB60"/>
    </row>
    <row r="61" spans="1:28" ht="22.5" customHeight="1" outlineLevel="2" thickTop="1" thickBot="1">
      <c r="A61" s="429"/>
      <c r="B61" s="426"/>
      <c r="C61" s="26" t="s">
        <v>69</v>
      </c>
      <c r="D61" s="181">
        <f t="shared" ref="D61:D65" si="16">Q61</f>
        <v>0</v>
      </c>
      <c r="E61" s="181">
        <f t="shared" ref="E61:E65" si="17">R61</f>
        <v>0</v>
      </c>
      <c r="F61" s="25">
        <f>O34</f>
        <v>30</v>
      </c>
      <c r="G61" s="159"/>
      <c r="H61" s="179"/>
      <c r="I61" s="179"/>
      <c r="J61" s="179"/>
      <c r="K61" s="179"/>
      <c r="L61" s="179"/>
      <c r="M61" s="179"/>
      <c r="N61" s="179"/>
      <c r="O61" s="26">
        <f t="shared" si="12"/>
        <v>0</v>
      </c>
      <c r="P61" s="26">
        <f>(MEN!$O61/100)*30</f>
        <v>0</v>
      </c>
      <c r="Q61" s="26">
        <f t="shared" si="13"/>
        <v>0</v>
      </c>
      <c r="R61" s="26">
        <f>R60+Q61</f>
        <v>0</v>
      </c>
      <c r="S61" s="163"/>
      <c r="T61" s="76"/>
      <c r="AB61"/>
    </row>
    <row r="62" spans="1:28" ht="22.5" customHeight="1" outlineLevel="2" thickTop="1" thickBot="1">
      <c r="A62" s="430"/>
      <c r="B62" s="427"/>
      <c r="C62" s="27" t="s">
        <v>74</v>
      </c>
      <c r="D62" s="181">
        <f t="shared" si="16"/>
        <v>0</v>
      </c>
      <c r="E62" s="181">
        <f t="shared" si="17"/>
        <v>0</v>
      </c>
      <c r="F62" s="25">
        <f>P34</f>
        <v>40</v>
      </c>
      <c r="G62" s="159"/>
      <c r="H62" s="179"/>
      <c r="I62" s="179"/>
      <c r="J62" s="179"/>
      <c r="K62" s="179"/>
      <c r="L62" s="179"/>
      <c r="M62" s="179"/>
      <c r="N62" s="179"/>
      <c r="O62" s="27">
        <f t="shared" si="12"/>
        <v>0</v>
      </c>
      <c r="P62" s="27">
        <f>(MEN!$O62/100)*40</f>
        <v>0</v>
      </c>
      <c r="Q62" s="27">
        <f t="shared" si="13"/>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6"/>
        <v>0</v>
      </c>
      <c r="E63" s="181">
        <f t="shared" si="17"/>
        <v>0</v>
      </c>
      <c r="F63" s="28">
        <f>N35</f>
        <v>30</v>
      </c>
      <c r="G63" s="160"/>
      <c r="H63" s="177"/>
      <c r="I63" s="177"/>
      <c r="J63" s="177"/>
      <c r="K63" s="177"/>
      <c r="L63" s="177"/>
      <c r="M63" s="177"/>
      <c r="N63" s="177"/>
      <c r="O63" s="28">
        <f t="shared" si="12"/>
        <v>0</v>
      </c>
      <c r="P63" s="28">
        <f>(MEN!$O63/100)*30</f>
        <v>0</v>
      </c>
      <c r="Q63" s="28">
        <f t="shared" si="13"/>
        <v>0</v>
      </c>
      <c r="R63" s="28">
        <f>Q63</f>
        <v>0</v>
      </c>
      <c r="S63" s="160"/>
      <c r="T63" s="76"/>
      <c r="AB63"/>
    </row>
    <row r="64" spans="1:28" ht="22.5" customHeight="1" outlineLevel="2" thickTop="1" thickBot="1">
      <c r="A64" s="420"/>
      <c r="B64" s="423"/>
      <c r="C64" s="29" t="s">
        <v>69</v>
      </c>
      <c r="D64" s="181">
        <f t="shared" si="16"/>
        <v>0</v>
      </c>
      <c r="E64" s="181">
        <f t="shared" si="17"/>
        <v>0</v>
      </c>
      <c r="F64" s="28">
        <f>O35</f>
        <v>30</v>
      </c>
      <c r="G64" s="160"/>
      <c r="H64" s="177"/>
      <c r="I64" s="177"/>
      <c r="J64" s="177"/>
      <c r="K64" s="177"/>
      <c r="L64" s="177"/>
      <c r="M64" s="177"/>
      <c r="N64" s="177"/>
      <c r="O64" s="29">
        <f t="shared" si="12"/>
        <v>0</v>
      </c>
      <c r="P64" s="29">
        <f>(MEN!$O64/100)*30</f>
        <v>0</v>
      </c>
      <c r="Q64" s="29">
        <f t="shared" si="13"/>
        <v>0</v>
      </c>
      <c r="R64" s="29">
        <f>R63+Q64</f>
        <v>0</v>
      </c>
      <c r="S64" s="161"/>
      <c r="T64" s="76"/>
      <c r="AB64"/>
    </row>
    <row r="65" spans="1:28" ht="22.5" customHeight="1" outlineLevel="2" thickTop="1">
      <c r="A65" s="420"/>
      <c r="B65" s="423"/>
      <c r="C65" s="30" t="s">
        <v>74</v>
      </c>
      <c r="D65" s="181">
        <f t="shared" si="16"/>
        <v>0</v>
      </c>
      <c r="E65" s="181">
        <f t="shared" si="17"/>
        <v>0</v>
      </c>
      <c r="F65" s="28">
        <f>P35</f>
        <v>40</v>
      </c>
      <c r="G65" s="160"/>
      <c r="H65" s="177"/>
      <c r="I65" s="177"/>
      <c r="J65" s="177"/>
      <c r="K65" s="177"/>
      <c r="L65" s="177"/>
      <c r="M65" s="177"/>
      <c r="N65" s="177"/>
      <c r="O65" s="30">
        <f t="shared" si="12"/>
        <v>0</v>
      </c>
      <c r="P65" s="30">
        <f>(MEN!$O65/100)*40</f>
        <v>0</v>
      </c>
      <c r="Q65" s="30">
        <f t="shared" si="13"/>
        <v>0</v>
      </c>
      <c r="R65" s="30">
        <f>R64+Q65</f>
        <v>0</v>
      </c>
      <c r="S65" s="162"/>
      <c r="T65" s="76"/>
      <c r="AB65"/>
    </row>
    <row r="66" spans="1:28" ht="45.75" customHeight="1" outlineLevel="1">
      <c r="G66" s="157"/>
      <c r="H66" s="157"/>
      <c r="I66" s="157"/>
      <c r="J66" s="157"/>
      <c r="K66" s="157"/>
      <c r="L66" s="157"/>
      <c r="M66" s="157"/>
      <c r="N66" s="157"/>
      <c r="Q66" s="132" t="s">
        <v>211</v>
      </c>
      <c r="R66" s="133">
        <f>AVERAGE(R56,R59,R62,R65)/100</f>
        <v>0.25</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8">Q69</f>
        <v>100</v>
      </c>
      <c r="E69" s="181">
        <f t="shared" si="18"/>
        <v>100</v>
      </c>
      <c r="F69" s="28">
        <f>M36</f>
        <v>100</v>
      </c>
      <c r="G69" s="167"/>
      <c r="H69" s="177">
        <v>5</v>
      </c>
      <c r="I69" s="177">
        <v>5</v>
      </c>
      <c r="J69" s="177">
        <v>5</v>
      </c>
      <c r="K69" s="177">
        <v>5</v>
      </c>
      <c r="L69" s="177">
        <v>5</v>
      </c>
      <c r="M69" s="177">
        <v>5</v>
      </c>
      <c r="N69" s="177">
        <v>5</v>
      </c>
      <c r="O69" s="31">
        <f t="shared" ref="O69:O73" si="19">ROUND((SUM(H69:N69)/35)*100,0)</f>
        <v>100</v>
      </c>
      <c r="P69" s="31">
        <f>(MEN!$O69/100)*100</f>
        <v>100</v>
      </c>
      <c r="Q69" s="31">
        <f t="shared" ref="Q69:Q73" si="20">IFERROR(ROUND(O69*P69/100,1),"")</f>
        <v>100</v>
      </c>
      <c r="R69" s="31">
        <f>Q69</f>
        <v>100</v>
      </c>
      <c r="S69" s="167"/>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8"/>
        <v>100</v>
      </c>
      <c r="E70" s="181">
        <f t="shared" si="18"/>
        <v>100</v>
      </c>
      <c r="F70" s="34">
        <f>M37</f>
        <v>100</v>
      </c>
      <c r="G70" s="166"/>
      <c r="H70" s="177">
        <v>5</v>
      </c>
      <c r="I70" s="177">
        <v>5</v>
      </c>
      <c r="J70" s="177">
        <v>5</v>
      </c>
      <c r="K70" s="177">
        <v>5</v>
      </c>
      <c r="L70" s="177">
        <v>5</v>
      </c>
      <c r="M70" s="177">
        <v>5</v>
      </c>
      <c r="N70" s="177">
        <v>5</v>
      </c>
      <c r="O70" s="34">
        <f t="shared" si="19"/>
        <v>100</v>
      </c>
      <c r="P70" s="34">
        <f>(MEN!$O70/100)*100</f>
        <v>100</v>
      </c>
      <c r="Q70" s="34">
        <f t="shared" si="20"/>
        <v>100</v>
      </c>
      <c r="R70" s="34">
        <f>Q70</f>
        <v>100</v>
      </c>
      <c r="S70" s="166"/>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8"/>
        <v>0</v>
      </c>
      <c r="E71" s="181">
        <f t="shared" si="18"/>
        <v>0</v>
      </c>
      <c r="F71" s="31">
        <f>N38</f>
        <v>30</v>
      </c>
      <c r="G71" s="167"/>
      <c r="H71" s="177"/>
      <c r="I71" s="177"/>
      <c r="J71" s="177"/>
      <c r="K71" s="177"/>
      <c r="L71" s="177"/>
      <c r="M71" s="177"/>
      <c r="N71" s="177"/>
      <c r="O71" s="31">
        <f t="shared" si="19"/>
        <v>0</v>
      </c>
      <c r="P71" s="31">
        <f>(MEN!$O71/100)*30</f>
        <v>0</v>
      </c>
      <c r="Q71" s="31">
        <f t="shared" si="20"/>
        <v>0</v>
      </c>
      <c r="R71" s="31">
        <f>Q71</f>
        <v>0</v>
      </c>
      <c r="S71" s="167"/>
      <c r="T71" s="76"/>
      <c r="AB71"/>
    </row>
    <row r="72" spans="1:28" ht="19.5" outlineLevel="2" thickTop="1" thickBot="1">
      <c r="A72" s="415"/>
      <c r="B72" s="413"/>
      <c r="C72" s="32" t="s">
        <v>69</v>
      </c>
      <c r="D72" s="181">
        <f t="shared" si="18"/>
        <v>0</v>
      </c>
      <c r="E72" s="181">
        <f t="shared" si="18"/>
        <v>0</v>
      </c>
      <c r="F72" s="31">
        <f>O38</f>
        <v>30</v>
      </c>
      <c r="G72" s="167"/>
      <c r="H72" s="179"/>
      <c r="I72" s="179"/>
      <c r="J72" s="179"/>
      <c r="K72" s="179"/>
      <c r="L72" s="179"/>
      <c r="M72" s="179"/>
      <c r="N72" s="179"/>
      <c r="O72" s="32">
        <f t="shared" si="19"/>
        <v>0</v>
      </c>
      <c r="P72" s="32">
        <f>(MEN!$O72/100)*30</f>
        <v>0</v>
      </c>
      <c r="Q72" s="32">
        <f t="shared" si="20"/>
        <v>0</v>
      </c>
      <c r="R72" s="32">
        <f>R71+Q72</f>
        <v>0</v>
      </c>
      <c r="S72" s="168"/>
      <c r="T72" s="76"/>
      <c r="AB72"/>
    </row>
    <row r="73" spans="1:28" ht="19" outlineLevel="2" thickTop="1">
      <c r="A73" s="415"/>
      <c r="B73" s="413"/>
      <c r="C73" s="33" t="s">
        <v>74</v>
      </c>
      <c r="D73" s="181">
        <f t="shared" si="18"/>
        <v>0</v>
      </c>
      <c r="E73" s="181">
        <f t="shared" si="18"/>
        <v>0</v>
      </c>
      <c r="F73" s="31">
        <f>P38</f>
        <v>40</v>
      </c>
      <c r="G73" s="167"/>
      <c r="H73" s="177"/>
      <c r="I73" s="177"/>
      <c r="J73" s="177"/>
      <c r="K73" s="177"/>
      <c r="L73" s="177"/>
      <c r="M73" s="177"/>
      <c r="N73" s="177"/>
      <c r="O73" s="33">
        <f t="shared" si="19"/>
        <v>0</v>
      </c>
      <c r="P73" s="33">
        <f>(MEN!$O73/100)*40</f>
        <v>0</v>
      </c>
      <c r="Q73" s="33">
        <f t="shared" si="20"/>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0.5</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77" si="21">Q77</f>
        <v>25</v>
      </c>
      <c r="E77" s="181">
        <f t="shared" si="21"/>
        <v>25</v>
      </c>
      <c r="F77" s="35">
        <f>M39</f>
        <v>100</v>
      </c>
      <c r="G77" s="172" t="s">
        <v>218</v>
      </c>
      <c r="H77" s="177">
        <v>5</v>
      </c>
      <c r="I77" s="177">
        <v>5</v>
      </c>
      <c r="J77" s="177">
        <v>5</v>
      </c>
      <c r="K77" s="177">
        <v>5</v>
      </c>
      <c r="L77" s="177">
        <v>5</v>
      </c>
      <c r="M77" s="177">
        <v>5</v>
      </c>
      <c r="N77" s="177">
        <v>5</v>
      </c>
      <c r="O77" s="35">
        <f t="shared" ref="O77:O82" si="22">ROUND((SUM(H77:N77)/35)*100,0)</f>
        <v>100</v>
      </c>
      <c r="P77" s="35">
        <f>(MEN!$O77/100)*25</f>
        <v>25</v>
      </c>
      <c r="Q77" s="35">
        <f t="shared" ref="Q77:Q82" si="23">IFERROR(ROUND(O77*P77/100,1),"")</f>
        <v>25</v>
      </c>
      <c r="R77" s="35">
        <f>Q77</f>
        <v>25</v>
      </c>
      <c r="S77" s="172"/>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ref="D78:D82" si="24">Q78</f>
        <v>25</v>
      </c>
      <c r="E78" s="181">
        <f t="shared" ref="E78:E82" si="25">R78</f>
        <v>25</v>
      </c>
      <c r="F78" s="35">
        <f>M40</f>
        <v>25</v>
      </c>
      <c r="G78" s="173" t="s">
        <v>218</v>
      </c>
      <c r="H78" s="177">
        <v>5</v>
      </c>
      <c r="I78" s="177">
        <v>5</v>
      </c>
      <c r="J78" s="177">
        <v>5</v>
      </c>
      <c r="K78" s="177">
        <v>5</v>
      </c>
      <c r="L78" s="177">
        <v>5</v>
      </c>
      <c r="M78" s="177">
        <v>5</v>
      </c>
      <c r="N78" s="177">
        <v>5</v>
      </c>
      <c r="O78" s="37">
        <f t="shared" si="22"/>
        <v>100</v>
      </c>
      <c r="P78" s="37">
        <f>(MEN!$O78/100)*25</f>
        <v>25</v>
      </c>
      <c r="Q78" s="37">
        <f t="shared" si="23"/>
        <v>25</v>
      </c>
      <c r="R78" s="37">
        <f>Q78</f>
        <v>25</v>
      </c>
      <c r="S78" s="173"/>
      <c r="T78" s="76"/>
      <c r="AB78"/>
    </row>
    <row r="79" spans="1:28" ht="19.5" outlineLevel="2" thickTop="1" thickBot="1">
      <c r="A79" s="405"/>
      <c r="B79" s="408"/>
      <c r="C79" s="38" t="s">
        <v>64</v>
      </c>
      <c r="D79" s="181">
        <f t="shared" si="24"/>
        <v>0</v>
      </c>
      <c r="E79" s="181">
        <f t="shared" si="25"/>
        <v>25</v>
      </c>
      <c r="F79" s="35">
        <f>N40</f>
        <v>25</v>
      </c>
      <c r="G79" s="173"/>
      <c r="H79" s="177"/>
      <c r="I79" s="177"/>
      <c r="J79" s="177"/>
      <c r="K79" s="177"/>
      <c r="L79" s="177"/>
      <c r="M79" s="177"/>
      <c r="N79" s="177"/>
      <c r="O79" s="38">
        <f t="shared" si="22"/>
        <v>0</v>
      </c>
      <c r="P79" s="38">
        <f>(MEN!$O79/100)*25</f>
        <v>0</v>
      </c>
      <c r="Q79" s="38">
        <f t="shared" si="23"/>
        <v>0</v>
      </c>
      <c r="R79" s="38">
        <f>R78+Q79</f>
        <v>25</v>
      </c>
      <c r="S79" s="174"/>
      <c r="T79" s="76"/>
      <c r="AB79"/>
    </row>
    <row r="80" spans="1:28" ht="19.5" outlineLevel="2" thickTop="1" thickBot="1">
      <c r="A80" s="405"/>
      <c r="B80" s="408"/>
      <c r="C80" s="39" t="s">
        <v>69</v>
      </c>
      <c r="D80" s="181">
        <f t="shared" si="24"/>
        <v>0</v>
      </c>
      <c r="E80" s="181">
        <f t="shared" si="25"/>
        <v>25</v>
      </c>
      <c r="F80" s="35">
        <f>O40</f>
        <v>25</v>
      </c>
      <c r="G80" s="173"/>
      <c r="H80" s="177"/>
      <c r="I80" s="177"/>
      <c r="J80" s="177"/>
      <c r="K80" s="177"/>
      <c r="L80" s="177"/>
      <c r="M80" s="177"/>
      <c r="N80" s="177"/>
      <c r="O80" s="39">
        <f t="shared" si="22"/>
        <v>0</v>
      </c>
      <c r="P80" s="39">
        <f>(MEN!$O80/100)*25</f>
        <v>0</v>
      </c>
      <c r="Q80" s="39">
        <f t="shared" si="23"/>
        <v>0</v>
      </c>
      <c r="R80" s="39">
        <f>R79+Q80</f>
        <v>25</v>
      </c>
      <c r="S80" s="175"/>
      <c r="T80" s="76"/>
      <c r="AB80"/>
    </row>
    <row r="81" spans="1:28 16374:16384" ht="19.5" outlineLevel="2" thickTop="1" thickBot="1">
      <c r="A81" s="406"/>
      <c r="B81" s="409"/>
      <c r="C81" s="38" t="s">
        <v>74</v>
      </c>
      <c r="D81" s="181">
        <f t="shared" si="24"/>
        <v>0</v>
      </c>
      <c r="E81" s="181">
        <f t="shared" si="25"/>
        <v>25</v>
      </c>
      <c r="F81" s="35">
        <f>P40</f>
        <v>25</v>
      </c>
      <c r="G81" s="173"/>
      <c r="H81" s="179"/>
      <c r="I81" s="179"/>
      <c r="J81" s="179"/>
      <c r="K81" s="179"/>
      <c r="L81" s="179"/>
      <c r="M81" s="179"/>
      <c r="N81" s="179"/>
      <c r="O81" s="38">
        <f t="shared" si="22"/>
        <v>0</v>
      </c>
      <c r="P81" s="38">
        <f>(MEN!$O81/100)*25</f>
        <v>0</v>
      </c>
      <c r="Q81" s="38">
        <f t="shared" si="23"/>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24"/>
        <v>0</v>
      </c>
      <c r="E82" s="181">
        <f t="shared" si="25"/>
        <v>0</v>
      </c>
      <c r="F82" s="35">
        <f>P41</f>
        <v>100</v>
      </c>
      <c r="G82" s="172"/>
      <c r="H82" s="177"/>
      <c r="I82" s="177"/>
      <c r="J82" s="177"/>
      <c r="K82" s="177"/>
      <c r="L82" s="177"/>
      <c r="M82" s="177"/>
      <c r="N82" s="177"/>
      <c r="O82" s="36">
        <f t="shared" si="22"/>
        <v>0</v>
      </c>
      <c r="P82" s="36">
        <f>(MEN!$O82/100)*25</f>
        <v>0</v>
      </c>
      <c r="Q82" s="36">
        <f t="shared" si="23"/>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x1Vbve+8aHQa2zNzLk1lS++ShvLqz3J66GjPqdpMatKkNccdDhHTCnVkQnu44oKNeivYxesA4lgwEoBluhJ9KQ==" saltValue="4zyNKOL1zE5c2LPFGZNkfQ==" spinCount="100000" sheet="1" objects="1" scenarios="1"/>
  <autoFilter ref="A76:S76" xr:uid="{0AC41053-E55A-4328-84CC-6F9B1D5CF284}"/>
  <dataConsolidate/>
  <mergeCells count="41">
    <mergeCell ref="O18:R18"/>
    <mergeCell ref="O19:R19"/>
    <mergeCell ref="O20:R20"/>
    <mergeCell ref="B60:B62"/>
    <mergeCell ref="A60:A62"/>
    <mergeCell ref="O21:R21"/>
    <mergeCell ref="O22:R22"/>
    <mergeCell ref="O23:R23"/>
    <mergeCell ref="A26:S26"/>
    <mergeCell ref="A1:B1"/>
    <mergeCell ref="Q24:R24"/>
    <mergeCell ref="A8:B8"/>
    <mergeCell ref="A78:A81"/>
    <mergeCell ref="B78:B81"/>
    <mergeCell ref="B50:B52"/>
    <mergeCell ref="H75:N75"/>
    <mergeCell ref="H67:N67"/>
    <mergeCell ref="B71:B73"/>
    <mergeCell ref="A71:A73"/>
    <mergeCell ref="A43:XFD43"/>
    <mergeCell ref="A50:A52"/>
    <mergeCell ref="A57:A59"/>
    <mergeCell ref="B57:B59"/>
    <mergeCell ref="B63:B65"/>
    <mergeCell ref="A63:A65"/>
    <mergeCell ref="T11:U11"/>
    <mergeCell ref="H45:N45"/>
    <mergeCell ref="H54:N54"/>
    <mergeCell ref="T9:U9"/>
    <mergeCell ref="T10:U10"/>
    <mergeCell ref="T12:U12"/>
    <mergeCell ref="T13:U13"/>
    <mergeCell ref="O9:R9"/>
    <mergeCell ref="O10:R10"/>
    <mergeCell ref="O11:R11"/>
    <mergeCell ref="O12:R12"/>
    <mergeCell ref="O13:R13"/>
    <mergeCell ref="O14:R14"/>
    <mergeCell ref="O15:R15"/>
    <mergeCell ref="O16:R16"/>
    <mergeCell ref="O17:R17"/>
  </mergeCells>
  <conditionalFormatting sqref="D47:D52">
    <cfRule type="colorScale" priority="31">
      <colorScale>
        <cfvo type="min"/>
        <cfvo type="percentile" val="50"/>
        <cfvo type="max"/>
        <color rgb="FFF4CCCC"/>
        <color rgb="FFFFE699"/>
        <color rgb="FFC6EFCE"/>
      </colorScale>
    </cfRule>
  </conditionalFormatting>
  <conditionalFormatting sqref="D56:D65">
    <cfRule type="colorScale" priority="8">
      <colorScale>
        <cfvo type="min"/>
        <cfvo type="percentile" val="50"/>
        <cfvo type="max"/>
        <color rgb="FFF4CCCC"/>
        <color rgb="FFFFE699"/>
        <color rgb="FFC6EFCE"/>
      </colorScale>
    </cfRule>
  </conditionalFormatting>
  <conditionalFormatting sqref="D69:D73">
    <cfRule type="colorScale" priority="55">
      <colorScale>
        <cfvo type="min"/>
        <cfvo type="percentile" val="50"/>
        <cfvo type="max"/>
        <color rgb="FFF4CCCC"/>
        <color rgb="FFFFE699"/>
        <color rgb="FFC6EFCE"/>
      </colorScale>
    </cfRule>
  </conditionalFormatting>
  <conditionalFormatting sqref="D77:D82">
    <cfRule type="colorScale" priority="65">
      <colorScale>
        <cfvo type="min"/>
        <cfvo type="percentile" val="50"/>
        <cfvo type="max"/>
        <color rgb="FFF4CCCC"/>
        <color rgb="FFFFE699"/>
        <color rgb="FFC6EFCE"/>
      </colorScale>
    </cfRule>
  </conditionalFormatting>
  <conditionalFormatting sqref="E47:E52">
    <cfRule type="colorScale" priority="9">
      <colorScale>
        <cfvo type="min"/>
        <cfvo type="percentile" val="50"/>
        <cfvo type="max"/>
        <color rgb="FFF4CCCC"/>
        <color rgb="FFFFE699"/>
        <color rgb="FFC6EFCE"/>
      </colorScale>
    </cfRule>
  </conditionalFormatting>
  <conditionalFormatting sqref="E56:E65">
    <cfRule type="colorScale" priority="7">
      <colorScale>
        <cfvo type="min"/>
        <cfvo type="percentile" val="50"/>
        <cfvo type="max"/>
        <color rgb="FFF4CCCC"/>
        <color rgb="FFFFE699"/>
        <color rgb="FFC6EFCE"/>
      </colorScale>
    </cfRule>
  </conditionalFormatting>
  <conditionalFormatting sqref="E69:E73">
    <cfRule type="colorScale" priority="56">
      <colorScale>
        <cfvo type="min"/>
        <cfvo type="percentile" val="50"/>
        <cfvo type="max"/>
        <color rgb="FFF4CCCC"/>
        <color rgb="FFFFE699"/>
        <color rgb="FFC6EFCE"/>
      </colorScale>
    </cfRule>
  </conditionalFormatting>
  <conditionalFormatting sqref="E77:E82">
    <cfRule type="colorScale" priority="67">
      <colorScale>
        <cfvo type="min"/>
        <cfvo type="percentile" val="50"/>
        <cfvo type="max"/>
        <color rgb="FFF4CCCC"/>
        <color rgb="FFFFE699"/>
        <color rgb="FFC6EFCE"/>
      </colorScale>
    </cfRule>
  </conditionalFormatting>
  <conditionalFormatting sqref="O47:O52">
    <cfRule type="colorScale" priority="32">
      <colorScale>
        <cfvo type="min"/>
        <cfvo type="percentile" val="50"/>
        <cfvo type="max"/>
        <color rgb="FFF4CCCC"/>
        <color rgb="FFFFE699"/>
        <color rgb="FFC6EFCE"/>
      </colorScale>
    </cfRule>
  </conditionalFormatting>
  <conditionalFormatting sqref="O56:O65">
    <cfRule type="colorScale" priority="43">
      <colorScale>
        <cfvo type="min"/>
        <cfvo type="percentile" val="50"/>
        <cfvo type="max"/>
        <color rgb="FFF4CCCC"/>
        <color rgb="FFFFE699"/>
        <color rgb="FFC6EFCE"/>
      </colorScale>
    </cfRule>
  </conditionalFormatting>
  <conditionalFormatting sqref="O69:O73">
    <cfRule type="colorScale" priority="54">
      <colorScale>
        <cfvo type="min"/>
        <cfvo type="percentile" val="50"/>
        <cfvo type="max"/>
        <color rgb="FFF4CCCC"/>
        <color rgb="FFFFE699"/>
        <color rgb="FFC6EFCE"/>
      </colorScale>
    </cfRule>
  </conditionalFormatting>
  <conditionalFormatting sqref="O77:O82">
    <cfRule type="colorScale" priority="69">
      <colorScale>
        <cfvo type="min"/>
        <cfvo type="percentile" val="50"/>
        <cfvo type="max"/>
        <color rgb="FFF4CCCC"/>
        <color rgb="FFFFE699"/>
        <color rgb="FFC6EFCE"/>
      </colorScale>
    </cfRule>
  </conditionalFormatting>
  <conditionalFormatting sqref="AH42 T28:T41">
    <cfRule type="iconSet" priority="18">
      <iconSet iconSet="3Symbols">
        <cfvo type="num" val="33"/>
        <cfvo type="num" val="66"/>
        <cfvo type="num" val="100"/>
      </iconSet>
    </cfRule>
  </conditionalFormatting>
  <dataValidations count="6">
    <dataValidation type="list" allowBlank="1" showInputMessage="1" showErrorMessage="1" sqref="H69:N73 AB42:AG42 H56:N65 H47:H52 J47:N52 I47 I49:I52 H77:N82" xr:uid="{88DF4892-F576-4487-BB75-169049CDCAE2}">
      <formula1>"0,3,5"</formula1>
    </dataValidation>
    <dataValidation type="list" allowBlank="1" showInputMessage="1" showErrorMessage="1" sqref="G47:G52 G56:G65 G69:G73 G77:G82" xr:uid="{4E77053B-8132-4011-BF15-8FB79EED85EA}">
      <formula1>"SI,NO"</formula1>
    </dataValidation>
    <dataValidation type="list" sqref="D42 E28:E41" xr:uid="{1A23DD99-3EAC-45C3-93D8-DA2F368D361A}">
      <formula1>"Producto,Resultado,Gestión"</formula1>
    </dataValidation>
    <dataValidation type="list" allowBlank="1" showInputMessage="1" showErrorMessage="1" sqref="C42" xr:uid="{016EEE66-D9DD-4C0C-A177-84213D74D790}">
      <formula1>indicador</formula1>
    </dataValidation>
    <dataValidation type="list" allowBlank="1" showInputMessage="1" showErrorMessage="1" sqref="G42 H28:H41" xr:uid="{511588C6-70C4-4B59-A9AA-E55AC8C833B7}">
      <formula1>"Nùmero,%,Dìas,Unidades"</formula1>
    </dataValidation>
    <dataValidation type="list" sqref="B28:B42" xr:uid="{1079A8A0-CC26-4A1E-8E61-5787648A996C}">
      <formula1>eje</formula1>
    </dataValidation>
  </dataValidations>
  <pageMargins left="0.7" right="0.7" top="0.75" bottom="0.75" header="0.3" footer="0.3"/>
  <ignoredErrors>
    <ignoredError sqref="D39:D41" listDataValidation="1"/>
  </ignoredErrors>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9800CCAB-F932-41B3-AB02-3D1004611DBB}">
          <x14:formula1>
            <xm:f>Hoja2!$C$2:$C$5</xm:f>
          </x14:formula1>
          <xm:sqref>B10:B24</xm:sqref>
        </x14:dataValidation>
        <x14:dataValidation type="list" allowBlank="1" showInputMessage="1" showErrorMessage="1" xr:uid="{B29E8C50-DDAC-4483-A7B4-455BCA75B934}">
          <x14:formula1>
            <xm:f>Hoja2!$G$2:$G$5</xm:f>
          </x14:formula1>
          <xm:sqref>G10:G24</xm:sqref>
        </x14:dataValidation>
        <x14:dataValidation type="list" allowBlank="1" showInputMessage="1" showErrorMessage="1" xr:uid="{905B5587-2762-42F2-95E9-17C8BF6A576F}">
          <x14:formula1>
            <xm:f>Hoja2!$E$7:$E$10</xm:f>
          </x14:formula1>
          <xm:sqref>C47:C52 C56:C65 C69:C73 C77:C82</xm:sqref>
        </x14:dataValidation>
        <x14:dataValidation type="list" allowBlank="1" showInputMessage="1" showErrorMessage="1" xr:uid="{CDF3A5CC-07B8-4119-81E5-C32E3721B74C}">
          <x14:formula1>
            <xm:f>Hoja2!#REF!</xm:f>
          </x14:formula1>
          <xm:sqref>E42:F42</xm:sqref>
        </x14:dataValidation>
        <x14:dataValidation type="list" allowBlank="1" showInputMessage="1" showErrorMessage="1" xr:uid="{B39D0262-0BFA-45EF-8B5A-DB81E8B6861B}">
          <x14:formula1>
            <xm:f>Hoja2!$M$2:$M$5</xm:f>
          </x14:formula1>
          <xm:sqref>I28:I41</xm:sqref>
        </x14:dataValidation>
        <x14:dataValidation type="list" allowBlank="1" showInputMessage="1" showErrorMessage="1" xr:uid="{BC446EF3-BA5D-4494-ABC1-8C78AE2ADEB7}">
          <x14:formula1>
            <xm:f>Hoja2!$R$2:$R$19</xm:f>
          </x14:formula1>
          <xm:sqref>D28:D41</xm:sqref>
        </x14:dataValidation>
        <x14:dataValidation type="list" allowBlank="1" showInputMessage="1" showErrorMessage="1" xr:uid="{98898AA6-5608-447B-AD43-C6779DCBFEEA}">
          <x14:formula1>
            <xm:f>Hoja2!$T$2:$T$19</xm:f>
          </x14:formula1>
          <xm:sqref>F28:F41</xm:sqref>
        </x14:dataValidation>
        <x14:dataValidation type="list" allowBlank="1" showInputMessage="1" showErrorMessage="1" xr:uid="{3941350C-F531-47D0-A3DB-6CF5629E2CB8}">
          <x14:formula1>
            <xm:f>Hoja2!$U$2:$U$19</xm:f>
          </x14:formula1>
          <xm:sqref>G28:G41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AF1F0-0F8C-4626-9622-67AD23474090}">
  <sheetPr>
    <tabColor theme="8" tint="0.39997558519241921"/>
  </sheetPr>
  <dimension ref="A1:XFD85"/>
  <sheetViews>
    <sheetView showGridLines="0" topLeftCell="A66" zoomScale="85" zoomScaleNormal="85" workbookViewId="0">
      <pane xSplit="3" topLeftCell="S1" activePane="topRight" state="frozen"/>
      <selection pane="topRight" activeCell="S70" sqref="S70"/>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3" t="s">
        <v>53</v>
      </c>
      <c r="C2" s="76" t="s">
        <v>109</v>
      </c>
      <c r="D2" s="88">
        <f>R53</f>
        <v>0.75</v>
      </c>
      <c r="E2" s="76"/>
      <c r="F2" s="76"/>
      <c r="G2" s="76"/>
      <c r="H2" s="76"/>
      <c r="I2" s="76"/>
      <c r="J2" s="76"/>
      <c r="K2" s="76"/>
      <c r="L2" s="76"/>
      <c r="M2" s="76"/>
      <c r="N2" s="76"/>
      <c r="O2" s="76"/>
      <c r="P2" s="76"/>
      <c r="Q2" s="76"/>
      <c r="R2" s="76"/>
      <c r="S2" s="76"/>
      <c r="AB2"/>
    </row>
    <row r="3" spans="1:28" ht="21">
      <c r="A3" s="90" t="s">
        <v>110</v>
      </c>
      <c r="B3" s="190">
        <v>46023</v>
      </c>
      <c r="C3" s="76" t="s">
        <v>111</v>
      </c>
      <c r="D3" s="87">
        <f>R66</f>
        <v>0.185</v>
      </c>
      <c r="E3" s="76"/>
      <c r="F3" s="76"/>
      <c r="G3" s="76"/>
      <c r="H3" s="76"/>
      <c r="I3" s="76"/>
      <c r="J3" s="76"/>
      <c r="K3" s="76"/>
      <c r="L3" s="76"/>
      <c r="M3" s="76"/>
      <c r="N3" s="76"/>
      <c r="O3" s="76"/>
      <c r="P3" s="76"/>
      <c r="Q3" s="76"/>
      <c r="R3" s="76"/>
      <c r="S3" s="76"/>
      <c r="AB3"/>
    </row>
    <row r="4" spans="1:28" ht="21">
      <c r="A4" s="90" t="s">
        <v>112</v>
      </c>
      <c r="B4" s="190">
        <v>46387</v>
      </c>
      <c r="C4" s="76" t="s">
        <v>113</v>
      </c>
      <c r="D4" s="87">
        <f>R74</f>
        <v>0.5</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ht="14.5" outlineLevel="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8" outlineLevel="1">
      <c r="A10" s="58">
        <v>1</v>
      </c>
      <c r="B10" s="59" t="s">
        <v>13</v>
      </c>
      <c r="C10" s="112" t="s">
        <v>130</v>
      </c>
      <c r="D10" s="122" t="s">
        <v>131</v>
      </c>
      <c r="E10" s="140" t="s">
        <v>219</v>
      </c>
      <c r="F10" s="140">
        <v>100</v>
      </c>
      <c r="G10" s="140" t="s">
        <v>15</v>
      </c>
      <c r="H10" s="60">
        <v>46023</v>
      </c>
      <c r="I10" s="60">
        <v>46112</v>
      </c>
      <c r="J10" s="59">
        <v>100</v>
      </c>
      <c r="K10" s="61">
        <v>100</v>
      </c>
      <c r="L10" s="61"/>
      <c r="M10" s="61"/>
      <c r="N10" s="61"/>
      <c r="O10" s="432" t="s">
        <v>220</v>
      </c>
      <c r="P10" s="398"/>
      <c r="Q10" s="398"/>
      <c r="R10" s="399"/>
      <c r="S10" s="59" t="str">
        <f t="shared" ref="S10:S23" si="0">IF(SUM(K10:N10)=J10,"OK","Revisar")</f>
        <v>OK</v>
      </c>
      <c r="T10" s="390" t="s">
        <v>221</v>
      </c>
      <c r="U10" s="391"/>
      <c r="V10" s="76"/>
      <c r="W10" s="76"/>
      <c r="X10" s="21"/>
      <c r="Y10" s="21"/>
      <c r="Z10" s="21"/>
      <c r="AA10" s="21"/>
    </row>
    <row r="11" spans="1:28" ht="58" outlineLevel="1">
      <c r="A11" s="62">
        <v>2</v>
      </c>
      <c r="B11" s="63" t="s">
        <v>13</v>
      </c>
      <c r="C11" s="113" t="s">
        <v>133</v>
      </c>
      <c r="D11" s="64" t="s">
        <v>134</v>
      </c>
      <c r="E11" s="141" t="s">
        <v>219</v>
      </c>
      <c r="F11" s="141">
        <v>100</v>
      </c>
      <c r="G11" s="141" t="s">
        <v>15</v>
      </c>
      <c r="H11" s="65">
        <v>46023</v>
      </c>
      <c r="I11" s="65">
        <v>46112</v>
      </c>
      <c r="J11" s="63">
        <v>100</v>
      </c>
      <c r="K11" s="63">
        <v>100</v>
      </c>
      <c r="L11" s="63"/>
      <c r="M11" s="63"/>
      <c r="N11" s="63"/>
      <c r="O11" s="433" t="s">
        <v>222</v>
      </c>
      <c r="P11" s="434"/>
      <c r="Q11" s="434"/>
      <c r="R11" s="435"/>
      <c r="S11" s="63" t="str">
        <f t="shared" si="0"/>
        <v>OK</v>
      </c>
      <c r="T11" s="390" t="s">
        <v>223</v>
      </c>
      <c r="U11" s="391"/>
      <c r="V11" s="76"/>
      <c r="W11" s="76"/>
      <c r="AB11"/>
    </row>
    <row r="12" spans="1:28" ht="43.5" outlineLevel="1">
      <c r="A12" s="96">
        <v>3</v>
      </c>
      <c r="B12" s="66" t="s">
        <v>13</v>
      </c>
      <c r="C12" s="114" t="s">
        <v>136</v>
      </c>
      <c r="D12" s="67" t="s">
        <v>137</v>
      </c>
      <c r="E12" s="142" t="s">
        <v>219</v>
      </c>
      <c r="F12" s="142">
        <v>100</v>
      </c>
      <c r="G12" s="142" t="s">
        <v>15</v>
      </c>
      <c r="H12" s="60">
        <v>46023</v>
      </c>
      <c r="I12" s="60">
        <v>46112</v>
      </c>
      <c r="J12" s="66">
        <v>100</v>
      </c>
      <c r="K12" s="66">
        <v>100</v>
      </c>
      <c r="L12" s="66"/>
      <c r="M12" s="66"/>
      <c r="N12" s="66"/>
      <c r="O12" s="433" t="s">
        <v>224</v>
      </c>
      <c r="P12" s="434"/>
      <c r="Q12" s="434"/>
      <c r="R12" s="435"/>
      <c r="S12" s="66" t="str">
        <f t="shared" si="0"/>
        <v>OK</v>
      </c>
      <c r="T12" s="390" t="s">
        <v>225</v>
      </c>
      <c r="U12" s="391"/>
      <c r="V12" s="76"/>
      <c r="W12" s="76"/>
      <c r="AB12"/>
    </row>
    <row r="13" spans="1:28" ht="44.5" outlineLevel="1" thickTop="1" thickBot="1">
      <c r="A13" s="62">
        <v>4</v>
      </c>
      <c r="B13" s="63" t="s">
        <v>13</v>
      </c>
      <c r="C13" s="113" t="s">
        <v>139</v>
      </c>
      <c r="D13" s="64" t="s">
        <v>140</v>
      </c>
      <c r="E13" s="141" t="s">
        <v>219</v>
      </c>
      <c r="F13" s="141"/>
      <c r="G13" s="141" t="s">
        <v>15</v>
      </c>
      <c r="H13" s="65">
        <v>46113</v>
      </c>
      <c r="I13" s="65">
        <v>46387</v>
      </c>
      <c r="J13" s="63">
        <v>100</v>
      </c>
      <c r="K13" s="63"/>
      <c r="L13" s="63">
        <v>30</v>
      </c>
      <c r="M13" s="63">
        <v>30</v>
      </c>
      <c r="N13" s="63">
        <v>40</v>
      </c>
      <c r="O13" s="433" t="s">
        <v>226</v>
      </c>
      <c r="P13" s="434"/>
      <c r="Q13" s="434"/>
      <c r="R13" s="435"/>
      <c r="S13" s="63" t="str">
        <f t="shared" si="0"/>
        <v>OK</v>
      </c>
      <c r="T13" s="390" t="s">
        <v>227</v>
      </c>
      <c r="U13" s="391"/>
      <c r="V13" s="76"/>
      <c r="W13" s="76"/>
      <c r="AB13"/>
    </row>
    <row r="14" spans="1:28" ht="59" outlineLevel="1" thickTop="1" thickBot="1">
      <c r="A14" s="97">
        <v>5</v>
      </c>
      <c r="B14" s="41" t="s">
        <v>25</v>
      </c>
      <c r="C14" s="115" t="s">
        <v>142</v>
      </c>
      <c r="D14" s="42" t="s">
        <v>143</v>
      </c>
      <c r="E14" s="143" t="s">
        <v>228</v>
      </c>
      <c r="F14" s="143">
        <v>100</v>
      </c>
      <c r="G14" s="143" t="s">
        <v>15</v>
      </c>
      <c r="H14" s="43">
        <v>46023</v>
      </c>
      <c r="I14" s="43">
        <v>46081</v>
      </c>
      <c r="J14" s="41">
        <v>100</v>
      </c>
      <c r="K14" s="41">
        <v>100</v>
      </c>
      <c r="L14" s="41"/>
      <c r="M14" s="41"/>
      <c r="N14" s="41"/>
      <c r="O14" s="433" t="s">
        <v>229</v>
      </c>
      <c r="P14" s="434"/>
      <c r="Q14" s="434"/>
      <c r="R14" s="435"/>
      <c r="S14" s="41" t="str">
        <f t="shared" si="0"/>
        <v>OK</v>
      </c>
      <c r="T14" s="41" t="s">
        <v>230</v>
      </c>
      <c r="U14" s="41"/>
      <c r="V14" s="76"/>
      <c r="W14" s="76"/>
      <c r="AB14"/>
    </row>
    <row r="15" spans="1:28" ht="43.5" outlineLevel="1">
      <c r="A15" s="98">
        <v>6</v>
      </c>
      <c r="B15" s="18" t="s">
        <v>25</v>
      </c>
      <c r="C15" s="116" t="s">
        <v>145</v>
      </c>
      <c r="D15" s="19" t="s">
        <v>146</v>
      </c>
      <c r="E15" s="144" t="s">
        <v>228</v>
      </c>
      <c r="F15" s="144"/>
      <c r="G15" s="144" t="s">
        <v>15</v>
      </c>
      <c r="H15" s="20">
        <v>46113</v>
      </c>
      <c r="I15" s="20">
        <v>46387</v>
      </c>
      <c r="J15" s="18">
        <v>100</v>
      </c>
      <c r="K15" s="18"/>
      <c r="L15" s="18">
        <v>30</v>
      </c>
      <c r="M15" s="18">
        <v>30</v>
      </c>
      <c r="N15" s="18">
        <v>40</v>
      </c>
      <c r="O15" s="436" t="s">
        <v>231</v>
      </c>
      <c r="P15" s="398"/>
      <c r="Q15" s="398"/>
      <c r="R15" s="399"/>
      <c r="S15" s="18" t="str">
        <f t="shared" si="0"/>
        <v>OK</v>
      </c>
      <c r="T15" s="18" t="s">
        <v>232</v>
      </c>
      <c r="U15" s="18"/>
      <c r="V15" s="76"/>
      <c r="W15" s="76"/>
      <c r="AB15"/>
    </row>
    <row r="16" spans="1:28" ht="43.5" outlineLevel="1">
      <c r="A16" s="97">
        <v>7</v>
      </c>
      <c r="B16" s="41" t="s">
        <v>25</v>
      </c>
      <c r="C16" s="115" t="s">
        <v>148</v>
      </c>
      <c r="D16" s="42" t="s">
        <v>149</v>
      </c>
      <c r="E16" s="143" t="s">
        <v>228</v>
      </c>
      <c r="F16" s="143"/>
      <c r="G16" s="143" t="s">
        <v>15</v>
      </c>
      <c r="H16" s="20">
        <v>46113</v>
      </c>
      <c r="I16" s="20">
        <v>46387</v>
      </c>
      <c r="J16" s="41">
        <v>100</v>
      </c>
      <c r="K16" s="41"/>
      <c r="L16" s="41">
        <v>30</v>
      </c>
      <c r="M16" s="41">
        <v>30</v>
      </c>
      <c r="N16" s="41">
        <v>40</v>
      </c>
      <c r="O16" s="436" t="s">
        <v>231</v>
      </c>
      <c r="P16" s="398"/>
      <c r="Q16" s="398"/>
      <c r="R16" s="399"/>
      <c r="S16" s="41" t="str">
        <f t="shared" si="0"/>
        <v>OK</v>
      </c>
      <c r="T16" s="41" t="s">
        <v>233</v>
      </c>
      <c r="U16" s="41"/>
      <c r="V16" s="76"/>
      <c r="W16" s="76"/>
      <c r="AB16"/>
    </row>
    <row r="17" spans="1:28" ht="58" outlineLevel="1">
      <c r="A17" s="98">
        <v>8</v>
      </c>
      <c r="B17" s="18" t="s">
        <v>25</v>
      </c>
      <c r="C17" s="116" t="s">
        <v>151</v>
      </c>
      <c r="D17" s="19" t="s">
        <v>152</v>
      </c>
      <c r="E17" s="144" t="s">
        <v>228</v>
      </c>
      <c r="F17" s="144"/>
      <c r="G17" s="144" t="s">
        <v>15</v>
      </c>
      <c r="H17" s="20">
        <v>46113</v>
      </c>
      <c r="I17" s="20">
        <v>46387</v>
      </c>
      <c r="J17" s="18">
        <v>100</v>
      </c>
      <c r="K17" s="18"/>
      <c r="L17" s="18">
        <v>30</v>
      </c>
      <c r="M17" s="18">
        <v>30</v>
      </c>
      <c r="N17" s="18">
        <v>40</v>
      </c>
      <c r="O17" s="436" t="s">
        <v>231</v>
      </c>
      <c r="P17" s="398"/>
      <c r="Q17" s="398"/>
      <c r="R17" s="399"/>
      <c r="S17" s="18" t="str">
        <f t="shared" si="0"/>
        <v>OK</v>
      </c>
      <c r="T17" s="18" t="s">
        <v>234</v>
      </c>
      <c r="U17" s="18"/>
      <c r="V17" s="76"/>
      <c r="W17" s="76"/>
      <c r="AB17"/>
    </row>
    <row r="18" spans="1:28" ht="59" outlineLevel="1" thickTop="1" thickBot="1">
      <c r="A18" s="99">
        <v>9</v>
      </c>
      <c r="B18" s="52" t="s">
        <v>35</v>
      </c>
      <c r="C18" s="117" t="s">
        <v>154</v>
      </c>
      <c r="D18" s="53" t="s">
        <v>155</v>
      </c>
      <c r="E18" s="145" t="s">
        <v>235</v>
      </c>
      <c r="F18" s="145">
        <v>100</v>
      </c>
      <c r="G18" s="145" t="s">
        <v>15</v>
      </c>
      <c r="H18" s="54">
        <v>46023</v>
      </c>
      <c r="I18" s="54">
        <v>46112</v>
      </c>
      <c r="J18" s="52">
        <v>100</v>
      </c>
      <c r="K18" s="52">
        <v>100</v>
      </c>
      <c r="L18" s="52"/>
      <c r="M18" s="52"/>
      <c r="N18" s="52"/>
      <c r="O18" s="433" t="s">
        <v>236</v>
      </c>
      <c r="P18" s="434"/>
      <c r="Q18" s="434"/>
      <c r="R18" s="435"/>
      <c r="S18" s="52" t="str">
        <f t="shared" si="0"/>
        <v>OK</v>
      </c>
      <c r="T18" s="52" t="s">
        <v>237</v>
      </c>
      <c r="U18" s="52"/>
      <c r="V18" s="76"/>
      <c r="W18" s="76"/>
      <c r="AB18"/>
    </row>
    <row r="19" spans="1:28" ht="58" outlineLevel="1">
      <c r="A19" s="100">
        <v>10</v>
      </c>
      <c r="B19" s="55" t="s">
        <v>35</v>
      </c>
      <c r="C19" s="118" t="s">
        <v>157</v>
      </c>
      <c r="D19" s="56" t="s">
        <v>158</v>
      </c>
      <c r="E19" s="146" t="s">
        <v>235</v>
      </c>
      <c r="F19" s="146"/>
      <c r="G19" s="146" t="s">
        <v>15</v>
      </c>
      <c r="H19" s="57">
        <v>46113</v>
      </c>
      <c r="I19" s="57">
        <v>46387</v>
      </c>
      <c r="J19" s="55">
        <v>100</v>
      </c>
      <c r="K19" s="55"/>
      <c r="L19" s="55">
        <v>30</v>
      </c>
      <c r="M19" s="55">
        <v>30</v>
      </c>
      <c r="N19" s="55">
        <v>40</v>
      </c>
      <c r="O19" s="436" t="s">
        <v>231</v>
      </c>
      <c r="P19" s="398"/>
      <c r="Q19" s="398"/>
      <c r="R19" s="399"/>
      <c r="S19" s="55" t="str">
        <f t="shared" si="0"/>
        <v>OK</v>
      </c>
      <c r="T19" s="55" t="s">
        <v>238</v>
      </c>
      <c r="U19" s="55"/>
      <c r="V19" s="76"/>
      <c r="W19" s="76"/>
      <c r="AB19"/>
    </row>
    <row r="20" spans="1:28" ht="43.5" outlineLevel="1">
      <c r="A20" s="99">
        <v>11</v>
      </c>
      <c r="B20" s="52" t="s">
        <v>35</v>
      </c>
      <c r="C20" s="117" t="s">
        <v>160</v>
      </c>
      <c r="D20" s="53" t="s">
        <v>161</v>
      </c>
      <c r="E20" s="145" t="s">
        <v>235</v>
      </c>
      <c r="F20" s="145"/>
      <c r="G20" s="145" t="s">
        <v>15</v>
      </c>
      <c r="H20" s="54">
        <v>46113</v>
      </c>
      <c r="I20" s="54">
        <v>46377</v>
      </c>
      <c r="J20" s="52">
        <v>100</v>
      </c>
      <c r="K20" s="52"/>
      <c r="L20" s="52">
        <v>30</v>
      </c>
      <c r="M20" s="52">
        <v>30</v>
      </c>
      <c r="N20" s="52">
        <v>40</v>
      </c>
      <c r="O20" s="436" t="s">
        <v>231</v>
      </c>
      <c r="P20" s="398"/>
      <c r="Q20" s="398"/>
      <c r="R20" s="399"/>
      <c r="S20" s="52" t="str">
        <f t="shared" si="0"/>
        <v>OK</v>
      </c>
      <c r="T20" s="52" t="s">
        <v>239</v>
      </c>
      <c r="U20" s="52"/>
      <c r="V20" s="76"/>
      <c r="W20" s="76"/>
      <c r="AB20"/>
    </row>
    <row r="21" spans="1:28" ht="59" outlineLevel="1" thickTop="1" thickBot="1">
      <c r="A21" s="101">
        <v>12</v>
      </c>
      <c r="B21" s="70" t="s">
        <v>45</v>
      </c>
      <c r="C21" s="119" t="s">
        <v>163</v>
      </c>
      <c r="D21" s="71" t="s">
        <v>164</v>
      </c>
      <c r="E21" s="147" t="s">
        <v>240</v>
      </c>
      <c r="F21" s="147">
        <v>100</v>
      </c>
      <c r="G21" s="147" t="s">
        <v>15</v>
      </c>
      <c r="H21" s="72">
        <v>46024</v>
      </c>
      <c r="I21" s="72">
        <v>46081</v>
      </c>
      <c r="J21" s="70">
        <v>100</v>
      </c>
      <c r="K21" s="70">
        <v>100</v>
      </c>
      <c r="L21" s="70"/>
      <c r="M21" s="70"/>
      <c r="N21" s="70"/>
      <c r="O21" s="433" t="s">
        <v>241</v>
      </c>
      <c r="P21" s="434"/>
      <c r="Q21" s="434"/>
      <c r="R21" s="435"/>
      <c r="S21" s="70" t="str">
        <f t="shared" si="0"/>
        <v>OK</v>
      </c>
      <c r="T21" s="70" t="s">
        <v>242</v>
      </c>
      <c r="U21" s="70"/>
      <c r="V21" s="76"/>
      <c r="W21" s="76"/>
      <c r="AB21"/>
    </row>
    <row r="22" spans="1:28" ht="58" outlineLevel="1">
      <c r="A22" s="102">
        <v>13</v>
      </c>
      <c r="B22" s="73" t="s">
        <v>45</v>
      </c>
      <c r="C22" s="120" t="s">
        <v>166</v>
      </c>
      <c r="D22" s="74" t="s">
        <v>167</v>
      </c>
      <c r="E22" s="148" t="s">
        <v>240</v>
      </c>
      <c r="F22" s="148">
        <v>25</v>
      </c>
      <c r="G22" s="148" t="s">
        <v>15</v>
      </c>
      <c r="H22" s="75">
        <v>46066</v>
      </c>
      <c r="I22" s="75">
        <v>46387</v>
      </c>
      <c r="J22" s="73">
        <v>100</v>
      </c>
      <c r="K22" s="73">
        <v>25</v>
      </c>
      <c r="L22" s="73">
        <v>25</v>
      </c>
      <c r="M22" s="73">
        <v>25</v>
      </c>
      <c r="N22" s="73">
        <v>25</v>
      </c>
      <c r="O22" s="436" t="s">
        <v>243</v>
      </c>
      <c r="P22" s="398"/>
      <c r="Q22" s="398"/>
      <c r="R22" s="399"/>
      <c r="S22" s="73" t="str">
        <f t="shared" si="0"/>
        <v>OK</v>
      </c>
      <c r="T22" s="73" t="s">
        <v>244</v>
      </c>
      <c r="U22" s="73"/>
      <c r="V22" s="76"/>
      <c r="W22" s="76"/>
      <c r="AB22"/>
    </row>
    <row r="23" spans="1:28" ht="43.5" outlineLevel="1">
      <c r="A23" s="101">
        <v>14</v>
      </c>
      <c r="B23" s="70" t="s">
        <v>45</v>
      </c>
      <c r="C23" s="119" t="s">
        <v>169</v>
      </c>
      <c r="D23" s="71" t="s">
        <v>170</v>
      </c>
      <c r="E23" s="147" t="s">
        <v>240</v>
      </c>
      <c r="F23" s="147"/>
      <c r="G23" s="147" t="s">
        <v>15</v>
      </c>
      <c r="H23" s="72">
        <v>46357</v>
      </c>
      <c r="I23" s="72">
        <v>46387</v>
      </c>
      <c r="J23" s="70">
        <v>100</v>
      </c>
      <c r="K23" s="70"/>
      <c r="L23" s="70"/>
      <c r="M23" s="70"/>
      <c r="N23" s="70">
        <v>100</v>
      </c>
      <c r="O23" s="436" t="s">
        <v>226</v>
      </c>
      <c r="P23" s="398"/>
      <c r="Q23" s="398"/>
      <c r="R23" s="399"/>
      <c r="S23" s="70" t="str">
        <f t="shared" si="0"/>
        <v>OK</v>
      </c>
      <c r="T23" s="70" t="s">
        <v>245</v>
      </c>
      <c r="U23" s="70"/>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100</v>
      </c>
      <c r="R28" s="44" t="str">
        <f t="shared" ref="R28:R41" si="2">T10</f>
        <v>ICFES|Cultura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100</v>
      </c>
      <c r="R29" s="44" t="str">
        <f t="shared" si="2"/>
        <v>ICFES|Cultura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100</v>
      </c>
      <c r="R30" s="44" t="str">
        <f t="shared" si="2"/>
        <v>ICFES|Cultura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ICFES|Cultura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100</v>
      </c>
      <c r="R32" s="50" t="str">
        <f t="shared" si="2"/>
        <v>ICFES|Modelo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ICFES|Modelo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ICFES|Modelo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ICFES|Modelo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100</v>
      </c>
      <c r="R36" s="48" t="str">
        <f t="shared" si="2"/>
        <v>ICFES|Modelos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ICFES|Modelos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ICFES|Modelos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100</v>
      </c>
      <c r="R39" s="46" t="str">
        <f t="shared" si="2"/>
        <v>ICFES|Gestión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25</v>
      </c>
      <c r="R40" s="46" t="str">
        <f t="shared" si="2"/>
        <v>ICFES|Gestión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ICFES|Gestión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c r="H47" s="177">
        <v>5</v>
      </c>
      <c r="I47" s="177">
        <v>5</v>
      </c>
      <c r="J47" s="177">
        <v>5</v>
      </c>
      <c r="K47" s="177">
        <v>5</v>
      </c>
      <c r="L47" s="177">
        <v>5</v>
      </c>
      <c r="M47" s="177">
        <v>5</v>
      </c>
      <c r="N47" s="177">
        <v>5</v>
      </c>
      <c r="O47" s="5">
        <f t="shared" ref="O47" si="6">ROUND((SUM(H47:N47)/35)*100,0)</f>
        <v>100</v>
      </c>
      <c r="P47" s="5">
        <f>(ICFES!$O47/100)*100</f>
        <v>100</v>
      </c>
      <c r="Q47" s="5">
        <f t="shared" ref="Q47:Q52" si="7">IFERROR(ROUND(O47*P47/100,1),"")</f>
        <v>100</v>
      </c>
      <c r="R47" s="5">
        <f>Q47</f>
        <v>100</v>
      </c>
      <c r="S47" s="204" t="s">
        <v>246</v>
      </c>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100</v>
      </c>
      <c r="E48" s="180">
        <f t="shared" si="5"/>
        <v>100</v>
      </c>
      <c r="F48" s="22">
        <f>M29</f>
        <v>100</v>
      </c>
      <c r="G48" s="154"/>
      <c r="H48" s="177">
        <v>5</v>
      </c>
      <c r="I48" s="177">
        <v>5</v>
      </c>
      <c r="J48" s="177">
        <v>5</v>
      </c>
      <c r="K48" s="177">
        <v>5</v>
      </c>
      <c r="L48" s="177">
        <v>5</v>
      </c>
      <c r="M48" s="177">
        <v>5</v>
      </c>
      <c r="N48" s="177">
        <v>5</v>
      </c>
      <c r="O48" s="22">
        <f>ROUND((SUM(H48:N48)/35)*100,0)</f>
        <v>100</v>
      </c>
      <c r="P48" s="22">
        <f>(ICFES!$O48/100)*100</f>
        <v>100</v>
      </c>
      <c r="Q48" s="22">
        <f t="shared" si="7"/>
        <v>100</v>
      </c>
      <c r="R48" s="22">
        <f>Q48</f>
        <v>100</v>
      </c>
      <c r="S48" s="247" t="s">
        <v>246</v>
      </c>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100</v>
      </c>
      <c r="E49" s="181">
        <f t="shared" si="5"/>
        <v>100</v>
      </c>
      <c r="F49" s="5">
        <f>M30</f>
        <v>100</v>
      </c>
      <c r="G49" s="153"/>
      <c r="H49" s="177">
        <v>5</v>
      </c>
      <c r="I49" s="177">
        <v>5</v>
      </c>
      <c r="J49" s="177">
        <v>5</v>
      </c>
      <c r="K49" s="177">
        <v>5</v>
      </c>
      <c r="L49" s="177">
        <v>5</v>
      </c>
      <c r="M49" s="177">
        <v>5</v>
      </c>
      <c r="N49" s="177">
        <v>5</v>
      </c>
      <c r="O49" s="5">
        <f t="shared" ref="O49" si="8">ROUND((SUM(H49:N49)/35)*100,0)</f>
        <v>100</v>
      </c>
      <c r="P49" s="5">
        <f>(ICFES!$O49/100)*100</f>
        <v>100</v>
      </c>
      <c r="Q49" s="5">
        <f t="shared" si="7"/>
        <v>100</v>
      </c>
      <c r="R49" s="5">
        <f>Q49</f>
        <v>100</v>
      </c>
      <c r="S49" s="204" t="s">
        <v>246</v>
      </c>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(ICFES!$O50/100)*30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(ICFES!$O51/100)*30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(ICFES!$O52/100)*40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0.75</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74</v>
      </c>
      <c r="E56" s="181">
        <f>R56</f>
        <v>74</v>
      </c>
      <c r="F56" s="25">
        <f>M32</f>
        <v>100</v>
      </c>
      <c r="G56" s="159"/>
      <c r="H56" s="177">
        <v>5</v>
      </c>
      <c r="I56" s="177">
        <v>5</v>
      </c>
      <c r="J56" s="177">
        <v>5</v>
      </c>
      <c r="K56" s="177">
        <v>0</v>
      </c>
      <c r="L56" s="177">
        <v>5</v>
      </c>
      <c r="M56" s="177">
        <v>5</v>
      </c>
      <c r="N56" s="177">
        <v>5</v>
      </c>
      <c r="O56" s="25">
        <f t="shared" ref="O56:O65" si="10">ROUND((SUM(H56:N56)/35)*100,0)</f>
        <v>86</v>
      </c>
      <c r="P56" s="25">
        <f>(ICFES!$O56/100)*100</f>
        <v>86</v>
      </c>
      <c r="Q56" s="25">
        <f t="shared" ref="Q56:Q65" si="11">IFERROR(ROUND(O56*P56/100,1),"")</f>
        <v>74</v>
      </c>
      <c r="R56" s="25">
        <f>Q56</f>
        <v>74</v>
      </c>
      <c r="S56" s="159"/>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(ICFES!$O57/100)*30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(ICFES!$O58/100)*30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(ICFES!$O59/100)*40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(ICFES!$O60/100)*30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(ICFES!$O61/100)*30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(ICFES!$O62/100)*40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(ICFES!$O63/100)*30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(ICFES!$O64/100)*30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(ICFES!$O65/100)*40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0.185</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(ICFES!$O69/100)*100</f>
        <v>100</v>
      </c>
      <c r="Q69" s="31">
        <f t="shared" ref="Q69:Q73" si="15">IFERROR(ROUND(O69*P69/100,1),"")</f>
        <v>100</v>
      </c>
      <c r="R69" s="31">
        <f>Q69</f>
        <v>100</v>
      </c>
      <c r="S69" s="167" t="s">
        <v>247</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(ICFES!$O70/100)*100</f>
        <v>100</v>
      </c>
      <c r="Q70" s="34">
        <f t="shared" si="15"/>
        <v>100</v>
      </c>
      <c r="R70" s="34">
        <f>Q70</f>
        <v>100</v>
      </c>
      <c r="S70" s="166" t="s">
        <v>247</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(ICFES!$O71/100)*30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(ICFES!$O72/100)*30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(ICFES!$O73/100)*40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0.5</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(ICFES!$O77/100)*25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(ICFES!$O78/100)*25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(ICFES!$O79/100)*25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(ICFES!$O80/100)*25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(ICFES!$O81/100)*25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(ICFES!$O82/100)*25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Y7GAyDVpW6VQc1ZwhT6wJu+KEGBadiouOrO6JM9cZMX/vWeRn16DmlU2HZA5mHfy67jdgzmmA1vyOiHQLZUGnQ==" saltValue="TntvLkdy9k/tnR2pcv4E4g==" spinCount="100000" sheet="1" objects="1" scenarios="1"/>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8A8A069-B71A-43A5-89A4-761CE4167086}">
      <formula1>eje</formula1>
    </dataValidation>
    <dataValidation type="list" allowBlank="1" showInputMessage="1" showErrorMessage="1" sqref="G42 H28:H41" xr:uid="{8CE8E7BC-7273-47EF-A395-F56344268AE4}">
      <formula1>"Nùmero,%,Dìas,Unidades"</formula1>
    </dataValidation>
    <dataValidation type="list" allowBlank="1" showInputMessage="1" showErrorMessage="1" sqref="C42" xr:uid="{8913D29E-570A-4DBD-9A51-F7502703D0E1}">
      <formula1>indicador</formula1>
    </dataValidation>
    <dataValidation type="list" sqref="D42 E28:E41" xr:uid="{2BD1D655-54F3-46CE-841C-779145DF2DD3}">
      <formula1>"Producto,Resultado,Gestión"</formula1>
    </dataValidation>
    <dataValidation type="list" allowBlank="1" showInputMessage="1" showErrorMessage="1" sqref="G47:G52 G56:G65 G69:G73 G77:G82" xr:uid="{936C313D-3FA3-47B0-B2DB-CA2E95A94CEE}">
      <formula1>"SI,NO"</formula1>
    </dataValidation>
    <dataValidation type="list" allowBlank="1" showInputMessage="1" showErrorMessage="1" sqref="H69:N73 AB42:AG42 H56:N65 H47:H52 J47:N52 I47 I49:I52 H77:N82" xr:uid="{5B8AEAA8-3B90-4998-A7AB-CBBD003C1DAE}">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00BD4DD1-B12C-45D4-AF11-F223C28C3D7C}">
          <x14:formula1>
            <xm:f>Hoja2!$U$2:$U$19</xm:f>
          </x14:formula1>
          <xm:sqref>G28:G41</xm:sqref>
        </x14:dataValidation>
        <x14:dataValidation type="list" allowBlank="1" showInputMessage="1" showErrorMessage="1" xr:uid="{6E684507-B7DE-4F9B-8773-BB5EF09EA1C9}">
          <x14:formula1>
            <xm:f>Hoja2!$T$2:$T$19</xm:f>
          </x14:formula1>
          <xm:sqref>F28:F41</xm:sqref>
        </x14:dataValidation>
        <x14:dataValidation type="list" allowBlank="1" showInputMessage="1" showErrorMessage="1" xr:uid="{66840797-C9D2-4A1F-8A51-1677C79BEB13}">
          <x14:formula1>
            <xm:f>Hoja2!$R$2:$R$19</xm:f>
          </x14:formula1>
          <xm:sqref>D28:D41</xm:sqref>
        </x14:dataValidation>
        <x14:dataValidation type="list" allowBlank="1" showInputMessage="1" showErrorMessage="1" xr:uid="{1CC3A348-DB9B-4375-A008-E1616EE6B738}">
          <x14:formula1>
            <xm:f>Hoja2!$M$2:$M$5</xm:f>
          </x14:formula1>
          <xm:sqref>I28:I41</xm:sqref>
        </x14:dataValidation>
        <x14:dataValidation type="list" allowBlank="1" showInputMessage="1" showErrorMessage="1" xr:uid="{DD09DD37-C21F-4CE9-9AAD-DCC2E395979C}">
          <x14:formula1>
            <xm:f>Hoja2!#REF!</xm:f>
          </x14:formula1>
          <xm:sqref>E42:F42</xm:sqref>
        </x14:dataValidation>
        <x14:dataValidation type="list" allowBlank="1" showInputMessage="1" showErrorMessage="1" xr:uid="{1DDE7823-6F09-45AF-9557-DD82FF15A4B6}">
          <x14:formula1>
            <xm:f>Hoja2!$E$7:$E$10</xm:f>
          </x14:formula1>
          <xm:sqref>C47:C52 C56:C65 C69:C73 C77:C82</xm:sqref>
        </x14:dataValidation>
        <x14:dataValidation type="list" allowBlank="1" showInputMessage="1" showErrorMessage="1" xr:uid="{B8C0A14D-B06A-42FA-A6D9-395C9C4FBD5B}">
          <x14:formula1>
            <xm:f>Hoja2!$G$2:$G$5</xm:f>
          </x14:formula1>
          <xm:sqref>G10:G24</xm:sqref>
        </x14:dataValidation>
        <x14:dataValidation type="list" allowBlank="1" showInputMessage="1" showErrorMessage="1" xr:uid="{498BEC94-24D2-419E-B915-A866F0112903}">
          <x14:formula1>
            <xm:f>Hoja2!$C$2:$C$5</xm:f>
          </x14:formula1>
          <xm:sqref>B10:B24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BEA44-0E6D-4CFD-A4C4-6ABF45CA683E}">
  <sheetPr>
    <tabColor rgb="FFFFC000"/>
  </sheetPr>
  <dimension ref="A1:XFD85"/>
  <sheetViews>
    <sheetView showGridLines="0" topLeftCell="A66" zoomScale="80" zoomScaleNormal="80" workbookViewId="0">
      <pane xSplit="3" topLeftCell="R1" activePane="topRight" state="frozen"/>
      <selection pane="topRight" activeCell="S70" sqref="S70"/>
    </sheetView>
  </sheetViews>
  <sheetFormatPr baseColWidth="10" defaultColWidth="0" defaultRowHeight="15" customHeight="1" zeroHeight="1" outlineLevelRow="2"/>
  <cols>
    <col min="1" max="1" width="15.1796875" customWidth="1"/>
    <col min="2" max="2" width="55.453125" style="21" customWidth="1"/>
    <col min="3" max="3" width="52" style="21" customWidth="1"/>
    <col min="4" max="4" width="43" style="21" customWidth="1"/>
    <col min="5" max="5" width="27.453125" style="21" customWidth="1"/>
    <col min="6" max="6" width="32.7265625" style="21" customWidth="1"/>
    <col min="7" max="7" width="31.81640625" style="21" customWidth="1"/>
    <col min="8" max="8" width="22.81640625" style="21" bestFit="1" customWidth="1"/>
    <col min="9" max="9" width="21.7265625" style="21" bestFit="1" customWidth="1"/>
    <col min="10" max="10" width="23.54296875" style="21" bestFit="1" customWidth="1"/>
    <col min="11" max="11" width="22" style="21" bestFit="1" customWidth="1"/>
    <col min="12" max="12" width="22.54296875" style="21" bestFit="1" customWidth="1"/>
    <col min="13" max="13" width="27.1796875" style="21" bestFit="1" customWidth="1"/>
    <col min="14" max="14" width="21.54296875" style="21" bestFit="1" customWidth="1"/>
    <col min="15" max="16" width="15.7265625" style="21" customWidth="1"/>
    <col min="17" max="17" width="36.26953125" style="21" bestFit="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3" width="11.453125" hidden="1"/>
    <col min="16384" max="16384" width="0.453125" hidden="1" customWidth="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5" t="s">
        <v>58</v>
      </c>
      <c r="C2" s="76" t="s">
        <v>109</v>
      </c>
      <c r="D2" s="88">
        <f>R53</f>
        <v>0.44799999999999995</v>
      </c>
      <c r="E2" s="76"/>
      <c r="F2" s="76"/>
      <c r="G2" s="76"/>
      <c r="H2" s="76"/>
      <c r="I2" s="76"/>
      <c r="J2" s="76"/>
      <c r="K2" s="76"/>
      <c r="L2" s="76"/>
      <c r="M2" s="76"/>
      <c r="N2" s="76"/>
      <c r="O2" s="76"/>
      <c r="P2" s="76"/>
      <c r="Q2" s="76"/>
      <c r="R2" s="76"/>
      <c r="S2" s="76"/>
      <c r="AB2"/>
    </row>
    <row r="3" spans="1:28" ht="21">
      <c r="A3" s="90" t="s">
        <v>110</v>
      </c>
      <c r="B3" s="199">
        <v>46023</v>
      </c>
      <c r="C3" s="76" t="s">
        <v>111</v>
      </c>
      <c r="D3" s="87">
        <f>R66</f>
        <v>0.25</v>
      </c>
      <c r="E3" s="76"/>
      <c r="F3" s="76"/>
      <c r="G3" s="76"/>
      <c r="H3" s="76"/>
      <c r="I3" s="76"/>
      <c r="J3" s="76"/>
      <c r="K3" s="76"/>
      <c r="L3" s="76"/>
      <c r="M3" s="76"/>
      <c r="N3" s="76"/>
      <c r="O3" s="76"/>
      <c r="P3" s="76"/>
      <c r="Q3" s="76"/>
      <c r="R3" s="76"/>
      <c r="S3" s="76"/>
      <c r="AB3"/>
    </row>
    <row r="4" spans="1:28" ht="21">
      <c r="A4" s="90" t="s">
        <v>112</v>
      </c>
      <c r="B4" s="199">
        <v>46387</v>
      </c>
      <c r="C4" s="76" t="s">
        <v>113</v>
      </c>
      <c r="D4" s="87">
        <f>R74</f>
        <v>0</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8" outlineLevel="1">
      <c r="A10" s="58">
        <v>1</v>
      </c>
      <c r="B10" s="59" t="s">
        <v>13</v>
      </c>
      <c r="C10" s="112" t="s">
        <v>130</v>
      </c>
      <c r="D10" s="122" t="s">
        <v>131</v>
      </c>
      <c r="E10" s="140" t="s">
        <v>250</v>
      </c>
      <c r="F10" s="140" t="s">
        <v>251</v>
      </c>
      <c r="G10" s="140" t="s">
        <v>15</v>
      </c>
      <c r="H10" s="60">
        <v>46023</v>
      </c>
      <c r="I10" s="60">
        <v>46112</v>
      </c>
      <c r="J10" s="59">
        <v>100</v>
      </c>
      <c r="K10" s="61">
        <v>100</v>
      </c>
      <c r="L10" s="61"/>
      <c r="M10" s="61"/>
      <c r="N10" s="61"/>
      <c r="O10" s="433" t="s">
        <v>252</v>
      </c>
      <c r="P10" s="398"/>
      <c r="Q10" s="398"/>
      <c r="R10" s="399"/>
      <c r="S10" s="59" t="str">
        <f t="shared" ref="S10:S23" si="0">IF(SUM(K10:N10)=J10,"OK","Revisar")</f>
        <v>OK</v>
      </c>
      <c r="T10" s="390" t="s">
        <v>253</v>
      </c>
      <c r="U10" s="391"/>
      <c r="V10" s="76"/>
      <c r="W10" s="76"/>
      <c r="X10" s="21"/>
      <c r="Y10" s="21"/>
      <c r="Z10" s="21"/>
      <c r="AA10" s="21"/>
    </row>
    <row r="11" spans="1:28" ht="59" outlineLevel="1" thickTop="1" thickBot="1">
      <c r="A11" s="62">
        <v>2</v>
      </c>
      <c r="B11" s="63" t="s">
        <v>13</v>
      </c>
      <c r="C11" s="113" t="s">
        <v>133</v>
      </c>
      <c r="D11" s="64" t="s">
        <v>134</v>
      </c>
      <c r="E11" s="141" t="s">
        <v>250</v>
      </c>
      <c r="F11" s="141" t="s">
        <v>251</v>
      </c>
      <c r="G11" s="141" t="s">
        <v>15</v>
      </c>
      <c r="H11" s="65">
        <v>46023</v>
      </c>
      <c r="I11" s="65">
        <v>46112</v>
      </c>
      <c r="J11" s="63">
        <v>100</v>
      </c>
      <c r="K11" s="63">
        <v>100</v>
      </c>
      <c r="L11" s="63"/>
      <c r="M11" s="63"/>
      <c r="N11" s="63"/>
      <c r="O11" s="397" t="s">
        <v>254</v>
      </c>
      <c r="P11" s="398"/>
      <c r="Q11" s="398"/>
      <c r="R11" s="399"/>
      <c r="S11" s="63" t="str">
        <f t="shared" si="0"/>
        <v>OK</v>
      </c>
      <c r="T11" s="390" t="s">
        <v>255</v>
      </c>
      <c r="U11" s="391"/>
      <c r="V11" s="76"/>
      <c r="W11" s="76"/>
      <c r="AB11"/>
    </row>
    <row r="12" spans="1:28" ht="44.5" outlineLevel="1" thickTop="1" thickBot="1">
      <c r="A12" s="96">
        <v>3</v>
      </c>
      <c r="B12" s="66" t="s">
        <v>13</v>
      </c>
      <c r="C12" s="114" t="s">
        <v>136</v>
      </c>
      <c r="D12" s="67" t="s">
        <v>137</v>
      </c>
      <c r="E12" s="142" t="s">
        <v>250</v>
      </c>
      <c r="F12" s="142" t="s">
        <v>251</v>
      </c>
      <c r="G12" s="142" t="s">
        <v>15</v>
      </c>
      <c r="H12" s="60">
        <v>46023</v>
      </c>
      <c r="I12" s="60">
        <v>46112</v>
      </c>
      <c r="J12" s="66">
        <v>100</v>
      </c>
      <c r="K12" s="66">
        <v>100</v>
      </c>
      <c r="L12" s="66"/>
      <c r="M12" s="66"/>
      <c r="N12" s="66"/>
      <c r="O12" s="397" t="s">
        <v>256</v>
      </c>
      <c r="P12" s="398"/>
      <c r="Q12" s="398"/>
      <c r="R12" s="399"/>
      <c r="S12" s="66" t="str">
        <f t="shared" si="0"/>
        <v>OK</v>
      </c>
      <c r="T12" s="390" t="s">
        <v>257</v>
      </c>
      <c r="U12" s="391"/>
      <c r="V12" s="76"/>
      <c r="W12" s="76"/>
      <c r="AB12"/>
    </row>
    <row r="13" spans="1:28" ht="44.5" outlineLevel="1" thickTop="1" thickBot="1">
      <c r="A13" s="62">
        <v>4</v>
      </c>
      <c r="B13" s="63" t="s">
        <v>13</v>
      </c>
      <c r="C13" s="113" t="s">
        <v>139</v>
      </c>
      <c r="D13" s="64" t="s">
        <v>140</v>
      </c>
      <c r="E13" s="141" t="s">
        <v>250</v>
      </c>
      <c r="F13" s="141" t="s">
        <v>251</v>
      </c>
      <c r="G13" s="141" t="s">
        <v>15</v>
      </c>
      <c r="H13" s="65">
        <v>46113</v>
      </c>
      <c r="I13" s="65">
        <v>46387</v>
      </c>
      <c r="J13" s="63">
        <v>100</v>
      </c>
      <c r="K13" s="63"/>
      <c r="L13" s="63">
        <v>30</v>
      </c>
      <c r="M13" s="63">
        <v>30</v>
      </c>
      <c r="N13" s="63">
        <v>40</v>
      </c>
      <c r="O13" s="397"/>
      <c r="P13" s="398"/>
      <c r="Q13" s="398"/>
      <c r="R13" s="399"/>
      <c r="S13" s="63" t="str">
        <f t="shared" si="0"/>
        <v>OK</v>
      </c>
      <c r="T13" s="390" t="s">
        <v>258</v>
      </c>
      <c r="U13" s="391"/>
      <c r="V13" s="76"/>
      <c r="W13" s="76"/>
      <c r="AB13"/>
    </row>
    <row r="14" spans="1:28" ht="58" outlineLevel="1">
      <c r="A14" s="97">
        <v>5</v>
      </c>
      <c r="B14" s="41" t="s">
        <v>25</v>
      </c>
      <c r="C14" s="115" t="s">
        <v>142</v>
      </c>
      <c r="D14" s="42" t="s">
        <v>143</v>
      </c>
      <c r="E14" s="200" t="s">
        <v>259</v>
      </c>
      <c r="F14" s="143" t="s">
        <v>260</v>
      </c>
      <c r="G14" s="143" t="s">
        <v>15</v>
      </c>
      <c r="H14" s="43">
        <v>46023</v>
      </c>
      <c r="I14" s="43">
        <v>46081</v>
      </c>
      <c r="J14" s="41">
        <v>100</v>
      </c>
      <c r="K14" s="41">
        <v>100</v>
      </c>
      <c r="L14" s="41"/>
      <c r="M14" s="41"/>
      <c r="N14" s="41"/>
      <c r="O14" s="433" t="s">
        <v>261</v>
      </c>
      <c r="P14" s="398"/>
      <c r="Q14" s="398"/>
      <c r="R14" s="399"/>
      <c r="S14" s="41" t="str">
        <f t="shared" si="0"/>
        <v>OK</v>
      </c>
      <c r="T14" s="437" t="s">
        <v>262</v>
      </c>
      <c r="U14" s="438"/>
      <c r="V14" s="76"/>
      <c r="W14" s="76"/>
      <c r="AB14"/>
    </row>
    <row r="15" spans="1:28" ht="43.5" outlineLevel="1">
      <c r="A15" s="98">
        <v>6</v>
      </c>
      <c r="B15" s="18" t="s">
        <v>25</v>
      </c>
      <c r="C15" s="116" t="s">
        <v>145</v>
      </c>
      <c r="D15" s="19" t="s">
        <v>146</v>
      </c>
      <c r="E15" s="201" t="s">
        <v>259</v>
      </c>
      <c r="F15" s="144" t="s">
        <v>260</v>
      </c>
      <c r="G15" s="144" t="s">
        <v>15</v>
      </c>
      <c r="H15" s="20">
        <v>46113</v>
      </c>
      <c r="I15" s="20">
        <v>46387</v>
      </c>
      <c r="J15" s="18">
        <v>100</v>
      </c>
      <c r="K15" s="18"/>
      <c r="L15" s="18">
        <v>30</v>
      </c>
      <c r="M15" s="18">
        <v>30</v>
      </c>
      <c r="N15" s="18">
        <v>40</v>
      </c>
      <c r="O15" s="397"/>
      <c r="P15" s="398"/>
      <c r="Q15" s="398"/>
      <c r="R15" s="399"/>
      <c r="S15" s="18" t="str">
        <f t="shared" si="0"/>
        <v>OK</v>
      </c>
      <c r="T15" s="437" t="s">
        <v>263</v>
      </c>
      <c r="U15" s="438"/>
      <c r="V15" s="76"/>
      <c r="W15" s="76"/>
      <c r="AB15"/>
    </row>
    <row r="16" spans="1:28" ht="43.5" outlineLevel="1">
      <c r="A16" s="97">
        <v>7</v>
      </c>
      <c r="B16" s="41" t="s">
        <v>25</v>
      </c>
      <c r="C16" s="115" t="s">
        <v>148</v>
      </c>
      <c r="D16" s="42" t="s">
        <v>149</v>
      </c>
      <c r="E16" s="200" t="s">
        <v>259</v>
      </c>
      <c r="F16" s="143" t="s">
        <v>260</v>
      </c>
      <c r="G16" s="143" t="s">
        <v>15</v>
      </c>
      <c r="H16" s="20">
        <v>46113</v>
      </c>
      <c r="I16" s="20">
        <v>46387</v>
      </c>
      <c r="J16" s="41">
        <v>100</v>
      </c>
      <c r="K16" s="41"/>
      <c r="L16" s="41">
        <v>30</v>
      </c>
      <c r="M16" s="41">
        <v>30</v>
      </c>
      <c r="N16" s="41">
        <v>40</v>
      </c>
      <c r="O16" s="397"/>
      <c r="P16" s="398"/>
      <c r="Q16" s="398"/>
      <c r="R16" s="399"/>
      <c r="S16" s="41" t="str">
        <f t="shared" si="0"/>
        <v>OK</v>
      </c>
      <c r="T16" s="437" t="s">
        <v>264</v>
      </c>
      <c r="U16" s="438"/>
      <c r="V16" s="76"/>
      <c r="W16" s="76"/>
      <c r="AB16"/>
    </row>
    <row r="17" spans="1:28" ht="43.5" outlineLevel="1">
      <c r="A17" s="98">
        <v>8</v>
      </c>
      <c r="B17" s="18" t="s">
        <v>25</v>
      </c>
      <c r="C17" s="116" t="s">
        <v>151</v>
      </c>
      <c r="D17" s="19" t="s">
        <v>152</v>
      </c>
      <c r="E17" s="201" t="s">
        <v>259</v>
      </c>
      <c r="F17" s="144" t="s">
        <v>260</v>
      </c>
      <c r="G17" s="144" t="s">
        <v>15</v>
      </c>
      <c r="H17" s="20">
        <v>46113</v>
      </c>
      <c r="I17" s="20">
        <v>46387</v>
      </c>
      <c r="J17" s="18">
        <v>100</v>
      </c>
      <c r="K17" s="18"/>
      <c r="L17" s="18">
        <v>30</v>
      </c>
      <c r="M17" s="18">
        <v>30</v>
      </c>
      <c r="N17" s="18">
        <v>40</v>
      </c>
      <c r="O17" s="397"/>
      <c r="P17" s="398"/>
      <c r="Q17" s="398"/>
      <c r="R17" s="399"/>
      <c r="S17" s="18" t="str">
        <f t="shared" si="0"/>
        <v>OK</v>
      </c>
      <c r="T17" s="437" t="s">
        <v>265</v>
      </c>
      <c r="U17" s="438"/>
      <c r="V17" s="76"/>
      <c r="W17" s="76"/>
      <c r="AB17"/>
    </row>
    <row r="18" spans="1:28" ht="58" outlineLevel="1">
      <c r="A18" s="99">
        <v>9</v>
      </c>
      <c r="B18" s="52" t="s">
        <v>35</v>
      </c>
      <c r="C18" s="117" t="s">
        <v>154</v>
      </c>
      <c r="D18" s="53" t="s">
        <v>155</v>
      </c>
      <c r="E18" s="202" t="s">
        <v>266</v>
      </c>
      <c r="F18" s="145" t="s">
        <v>267</v>
      </c>
      <c r="G18" s="145" t="s">
        <v>15</v>
      </c>
      <c r="H18" s="54">
        <v>46023</v>
      </c>
      <c r="I18" s="54">
        <v>46112</v>
      </c>
      <c r="J18" s="52">
        <v>100</v>
      </c>
      <c r="K18" s="52">
        <v>100</v>
      </c>
      <c r="L18" s="52"/>
      <c r="M18" s="52"/>
      <c r="N18" s="52"/>
      <c r="O18" s="433" t="s">
        <v>268</v>
      </c>
      <c r="P18" s="398"/>
      <c r="Q18" s="398"/>
      <c r="R18" s="399"/>
      <c r="S18" s="52" t="str">
        <f t="shared" si="0"/>
        <v>OK</v>
      </c>
      <c r="T18" s="439" t="s">
        <v>269</v>
      </c>
      <c r="U18" s="440"/>
      <c r="V18" s="76"/>
      <c r="W18" s="76"/>
      <c r="AB18"/>
    </row>
    <row r="19" spans="1:28" ht="43.5" outlineLevel="1">
      <c r="A19" s="100">
        <v>10</v>
      </c>
      <c r="B19" s="55" t="s">
        <v>35</v>
      </c>
      <c r="C19" s="118" t="s">
        <v>157</v>
      </c>
      <c r="D19" s="56" t="s">
        <v>158</v>
      </c>
      <c r="E19" s="203" t="s">
        <v>266</v>
      </c>
      <c r="F19" s="146" t="s">
        <v>267</v>
      </c>
      <c r="G19" s="146" t="s">
        <v>15</v>
      </c>
      <c r="H19" s="57">
        <v>46113</v>
      </c>
      <c r="I19" s="57">
        <v>46387</v>
      </c>
      <c r="J19" s="55">
        <v>100</v>
      </c>
      <c r="K19" s="55"/>
      <c r="L19" s="55">
        <v>30</v>
      </c>
      <c r="M19" s="55">
        <v>30</v>
      </c>
      <c r="N19" s="55">
        <v>40</v>
      </c>
      <c r="O19" s="397"/>
      <c r="P19" s="398"/>
      <c r="Q19" s="398"/>
      <c r="R19" s="399"/>
      <c r="S19" s="55" t="str">
        <f t="shared" si="0"/>
        <v>OK</v>
      </c>
      <c r="T19" s="439" t="s">
        <v>270</v>
      </c>
      <c r="U19" s="440"/>
      <c r="V19" s="76"/>
      <c r="W19" s="76"/>
      <c r="AB19"/>
    </row>
    <row r="20" spans="1:28" ht="43.5" outlineLevel="1">
      <c r="A20" s="99">
        <v>11</v>
      </c>
      <c r="B20" s="52" t="s">
        <v>35</v>
      </c>
      <c r="C20" s="117" t="s">
        <v>160</v>
      </c>
      <c r="D20" s="53" t="s">
        <v>161</v>
      </c>
      <c r="E20" s="202" t="s">
        <v>266</v>
      </c>
      <c r="F20" s="145" t="s">
        <v>267</v>
      </c>
      <c r="G20" s="145" t="s">
        <v>15</v>
      </c>
      <c r="H20" s="54">
        <v>46113</v>
      </c>
      <c r="I20" s="54">
        <v>46377</v>
      </c>
      <c r="J20" s="52">
        <v>100</v>
      </c>
      <c r="K20" s="52"/>
      <c r="L20" s="52">
        <v>30</v>
      </c>
      <c r="M20" s="52">
        <v>30</v>
      </c>
      <c r="N20" s="52">
        <v>40</v>
      </c>
      <c r="O20" s="397"/>
      <c r="P20" s="398"/>
      <c r="Q20" s="398"/>
      <c r="R20" s="399"/>
      <c r="S20" s="52" t="str">
        <f t="shared" si="0"/>
        <v>OK</v>
      </c>
      <c r="T20" s="439" t="s">
        <v>271</v>
      </c>
      <c r="U20" s="440"/>
      <c r="V20" s="76"/>
      <c r="W20" s="76"/>
      <c r="AB20"/>
    </row>
    <row r="21" spans="1:28" ht="58" outlineLevel="1">
      <c r="A21" s="101">
        <v>12</v>
      </c>
      <c r="B21" s="70" t="s">
        <v>45</v>
      </c>
      <c r="C21" s="119" t="s">
        <v>163</v>
      </c>
      <c r="D21" s="71" t="s">
        <v>164</v>
      </c>
      <c r="E21" s="147" t="s">
        <v>272</v>
      </c>
      <c r="F21" s="147" t="s">
        <v>273</v>
      </c>
      <c r="G21" s="147" t="s">
        <v>15</v>
      </c>
      <c r="H21" s="72">
        <v>46024</v>
      </c>
      <c r="I21" s="72">
        <v>46081</v>
      </c>
      <c r="J21" s="70">
        <v>100</v>
      </c>
      <c r="K21" s="70">
        <v>100</v>
      </c>
      <c r="L21" s="70"/>
      <c r="M21" s="70"/>
      <c r="N21" s="70"/>
      <c r="O21" s="433" t="s">
        <v>274</v>
      </c>
      <c r="P21" s="398"/>
      <c r="Q21" s="398"/>
      <c r="R21" s="399"/>
      <c r="S21" s="70" t="str">
        <f t="shared" si="0"/>
        <v>OK</v>
      </c>
      <c r="T21" s="441" t="s">
        <v>275</v>
      </c>
      <c r="U21" s="442"/>
      <c r="V21" s="76"/>
      <c r="W21" s="76"/>
      <c r="AB21"/>
    </row>
    <row r="22" spans="1:28" ht="44.5" outlineLevel="1" thickTop="1" thickBot="1">
      <c r="A22" s="102">
        <v>13</v>
      </c>
      <c r="B22" s="73" t="s">
        <v>45</v>
      </c>
      <c r="C22" s="120" t="s">
        <v>166</v>
      </c>
      <c r="D22" s="74" t="s">
        <v>167</v>
      </c>
      <c r="E22" s="148" t="s">
        <v>272</v>
      </c>
      <c r="F22" s="148" t="s">
        <v>273</v>
      </c>
      <c r="G22" s="148" t="s">
        <v>15</v>
      </c>
      <c r="H22" s="75">
        <v>46066</v>
      </c>
      <c r="I22" s="75">
        <v>46387</v>
      </c>
      <c r="J22" s="73">
        <v>100</v>
      </c>
      <c r="K22" s="73">
        <v>25</v>
      </c>
      <c r="L22" s="73">
        <v>25</v>
      </c>
      <c r="M22" s="73">
        <v>25</v>
      </c>
      <c r="N22" s="73">
        <v>25</v>
      </c>
      <c r="O22" s="397"/>
      <c r="P22" s="398"/>
      <c r="Q22" s="398"/>
      <c r="R22" s="399"/>
      <c r="S22" s="73" t="str">
        <f t="shared" si="0"/>
        <v>OK</v>
      </c>
      <c r="T22" s="441" t="s">
        <v>276</v>
      </c>
      <c r="U22" s="442"/>
      <c r="V22" s="76"/>
      <c r="W22" s="76"/>
      <c r="AB22"/>
    </row>
    <row r="23" spans="1:28" ht="44" outlineLevel="1" thickTop="1">
      <c r="A23" s="101">
        <v>14</v>
      </c>
      <c r="B23" s="70" t="s">
        <v>45</v>
      </c>
      <c r="C23" s="119" t="s">
        <v>169</v>
      </c>
      <c r="D23" s="71" t="s">
        <v>170</v>
      </c>
      <c r="E23" s="147" t="s">
        <v>272</v>
      </c>
      <c r="F23" s="147" t="s">
        <v>273</v>
      </c>
      <c r="G23" s="147" t="s">
        <v>15</v>
      </c>
      <c r="H23" s="72">
        <v>46357</v>
      </c>
      <c r="I23" s="72">
        <v>46387</v>
      </c>
      <c r="J23" s="70">
        <v>100</v>
      </c>
      <c r="K23" s="70"/>
      <c r="L23" s="70"/>
      <c r="M23" s="70"/>
      <c r="N23" s="70">
        <v>100</v>
      </c>
      <c r="O23" s="397"/>
      <c r="P23" s="398"/>
      <c r="Q23" s="398"/>
      <c r="R23" s="399"/>
      <c r="S23" s="70" t="str">
        <f t="shared" si="0"/>
        <v>OK</v>
      </c>
      <c r="T23" s="441" t="s">
        <v>277</v>
      </c>
      <c r="U23" s="442"/>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14.5"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t="str">
        <f t="shared" ref="Q28:Q41" si="1">F10</f>
        <v xml:space="preserve">Rafael Lara Garcia </v>
      </c>
      <c r="R28" s="44" t="str">
        <f t="shared" ref="R28:R41" si="2">T10</f>
        <v>ITFIP|Cultura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t="str">
        <f t="shared" si="1"/>
        <v xml:space="preserve">Rafael Lara Garcia </v>
      </c>
      <c r="R29" s="44" t="str">
        <f t="shared" si="2"/>
        <v>ITFIP|Cultura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t="str">
        <f t="shared" si="1"/>
        <v xml:space="preserve">Rafael Lara Garcia </v>
      </c>
      <c r="R30" s="44" t="str">
        <f t="shared" si="2"/>
        <v>ITFIP|Cultura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t="str">
        <f t="shared" si="1"/>
        <v xml:space="preserve">Rafael Lara Garcia </v>
      </c>
      <c r="R31" s="44" t="str">
        <f t="shared" si="2"/>
        <v>ITFIP|Cultura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t="str">
        <f t="shared" si="1"/>
        <v xml:space="preserve">Daniela Saavedra Arias </v>
      </c>
      <c r="R32" s="50" t="str">
        <f t="shared" si="2"/>
        <v>ITFIP|Modelo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t="str">
        <f t="shared" si="1"/>
        <v xml:space="preserve">Daniela Saavedra Arias </v>
      </c>
      <c r="R33" s="50" t="str">
        <f t="shared" si="2"/>
        <v>ITFIP|Modelo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t="str">
        <f t="shared" si="1"/>
        <v xml:space="preserve">Daniela Saavedra Arias </v>
      </c>
      <c r="R34" s="50" t="str">
        <f t="shared" si="2"/>
        <v>ITFIP|Modelo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t="str">
        <f t="shared" si="1"/>
        <v xml:space="preserve">Daniela Saavedra Arias </v>
      </c>
      <c r="R35" s="50" t="str">
        <f t="shared" si="2"/>
        <v>ITFIP|Modelo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t="str">
        <f t="shared" si="1"/>
        <v xml:space="preserve">Erley Ricardo Parra Rojas </v>
      </c>
      <c r="R36" s="48" t="str">
        <f t="shared" si="2"/>
        <v>ITFIP|Modelos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t="str">
        <f t="shared" si="1"/>
        <v xml:space="preserve">Erley Ricardo Parra Rojas </v>
      </c>
      <c r="R37" s="48" t="str">
        <f t="shared" si="2"/>
        <v>ITFIP|Modelos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t="str">
        <f t="shared" si="1"/>
        <v xml:space="preserve">Erley Ricardo Parra Rojas </v>
      </c>
      <c r="R38" s="48" t="str">
        <f t="shared" si="2"/>
        <v>ITFIP|Modelos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t="str">
        <f t="shared" si="1"/>
        <v xml:space="preserve">Rafael Lara Garcia- Elizabeth Palma </v>
      </c>
      <c r="R39" s="46" t="str">
        <f t="shared" si="2"/>
        <v>ITFIP|Gestión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t="str">
        <f t="shared" si="1"/>
        <v xml:space="preserve">Rafael Lara Garcia- Elizabeth Palma </v>
      </c>
      <c r="R40" s="46" t="str">
        <f t="shared" si="2"/>
        <v>ITFIP|Gestión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t="str">
        <f t="shared" si="1"/>
        <v xml:space="preserve">Rafael Lara Garcia- Elizabeth Palma </v>
      </c>
      <c r="R41" s="46" t="str">
        <f t="shared" si="2"/>
        <v>ITFIP|Gestión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29.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100</v>
      </c>
      <c r="E47" s="181">
        <f t="shared" si="5"/>
        <v>100</v>
      </c>
      <c r="F47" s="5">
        <f>M28</f>
        <v>100</v>
      </c>
      <c r="G47" s="153"/>
      <c r="H47" s="177">
        <v>5</v>
      </c>
      <c r="I47" s="177">
        <v>5</v>
      </c>
      <c r="J47" s="177">
        <v>5</v>
      </c>
      <c r="K47" s="177">
        <v>5</v>
      </c>
      <c r="L47" s="177">
        <v>5</v>
      </c>
      <c r="M47" s="177">
        <v>5</v>
      </c>
      <c r="N47" s="177">
        <v>5</v>
      </c>
      <c r="O47" s="5">
        <f t="shared" ref="O47" si="6">ROUND((SUM(H47:N47)/35)*100,0)</f>
        <v>100</v>
      </c>
      <c r="P47" s="5">
        <f>(ITFIP!$O47/100)*100</f>
        <v>100</v>
      </c>
      <c r="Q47" s="5">
        <f t="shared" ref="Q47:Q52" si="7">IFERROR(ROUND(O47*P47/100,1),"")</f>
        <v>100</v>
      </c>
      <c r="R47" s="5">
        <f>Q47</f>
        <v>100</v>
      </c>
      <c r="S47" s="153"/>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v>0</v>
      </c>
      <c r="I48" s="177">
        <v>0</v>
      </c>
      <c r="J48" s="177">
        <v>0</v>
      </c>
      <c r="K48" s="177">
        <v>0</v>
      </c>
      <c r="L48" s="177">
        <v>0</v>
      </c>
      <c r="M48" s="177">
        <v>0</v>
      </c>
      <c r="N48" s="177">
        <v>0</v>
      </c>
      <c r="O48" s="22">
        <f>ROUND((SUM(H48:N48)/35)*100,0)</f>
        <v>0</v>
      </c>
      <c r="P48" s="22">
        <f>(ITFIP!$O48/100)*100</f>
        <v>0</v>
      </c>
      <c r="Q48" s="22">
        <f t="shared" si="7"/>
        <v>0</v>
      </c>
      <c r="R48" s="22">
        <f>Q48</f>
        <v>0</v>
      </c>
      <c r="S48" s="247" t="s">
        <v>278</v>
      </c>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79.2</v>
      </c>
      <c r="E49" s="181">
        <f t="shared" si="5"/>
        <v>79.2</v>
      </c>
      <c r="F49" s="5">
        <f>M30</f>
        <v>100</v>
      </c>
      <c r="G49" s="153"/>
      <c r="H49" s="177">
        <v>3</v>
      </c>
      <c r="I49" s="177">
        <v>5</v>
      </c>
      <c r="J49" s="177">
        <v>5</v>
      </c>
      <c r="K49" s="177">
        <v>5</v>
      </c>
      <c r="L49" s="177">
        <v>5</v>
      </c>
      <c r="M49" s="177">
        <v>5</v>
      </c>
      <c r="N49" s="177">
        <v>3</v>
      </c>
      <c r="O49" s="5">
        <f t="shared" ref="O49" si="8">ROUND((SUM(H49:N49)/35)*100,0)</f>
        <v>89</v>
      </c>
      <c r="P49" s="5">
        <f>(ITFIP!$O49/100)*100</f>
        <v>89</v>
      </c>
      <c r="Q49" s="5">
        <f t="shared" si="7"/>
        <v>79.2</v>
      </c>
      <c r="R49" s="5">
        <f>Q49</f>
        <v>79.2</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(ITFIP!$O50/100)*30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(ITFIP!$O51/100)*30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(ITFIP!$O52/100)*40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0.44799999999999995</v>
      </c>
      <c r="S53" s="157"/>
      <c r="T53" s="76"/>
    </row>
    <row r="54" spans="1:28" ht="26" outlineLevel="1">
      <c r="A54" s="82" t="s">
        <v>212</v>
      </c>
      <c r="B54" s="124" t="s">
        <v>25</v>
      </c>
      <c r="G54" s="157"/>
      <c r="H54" s="393" t="s">
        <v>193</v>
      </c>
      <c r="I54" s="393"/>
      <c r="J54" s="393"/>
      <c r="K54" s="393"/>
      <c r="L54" s="393"/>
      <c r="M54" s="393"/>
      <c r="N54" s="393"/>
      <c r="S54" s="157"/>
      <c r="T54" s="76"/>
    </row>
    <row r="55" spans="1:28" ht="29.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c r="H56" s="177">
        <v>5</v>
      </c>
      <c r="I56" s="177">
        <v>5</v>
      </c>
      <c r="J56" s="177">
        <v>5</v>
      </c>
      <c r="K56" s="177">
        <v>5</v>
      </c>
      <c r="L56" s="177">
        <v>5</v>
      </c>
      <c r="M56" s="177">
        <v>5</v>
      </c>
      <c r="N56" s="177">
        <v>5</v>
      </c>
      <c r="O56" s="25">
        <f t="shared" ref="O56:O65" si="10">ROUND((SUM(H56:N56)/35)*100,0)</f>
        <v>100</v>
      </c>
      <c r="P56" s="25">
        <f>(ITFIP!$O56/100)*100</f>
        <v>100</v>
      </c>
      <c r="Q56" s="25">
        <f t="shared" ref="Q56:Q65" si="11">IFERROR(ROUND(O56*P56/100,1),"")</f>
        <v>100</v>
      </c>
      <c r="R56" s="25">
        <f>Q56</f>
        <v>100</v>
      </c>
      <c r="S56" s="159" t="s">
        <v>279</v>
      </c>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(ITFIP!$O57/100)*30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(ITFIP!$O58/100)*30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(ITFIP!$O59/100)*40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(ITFIP!$O60/100)*30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(ITFIP!$O61/100)*30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(ITFIP!$O62/100)*40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(ITFIP!$O63/100)*30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(ITFIP!$O64/100)*30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(ITFIP!$O65/100)*40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0.25</v>
      </c>
      <c r="S66" s="157"/>
      <c r="T66" s="76"/>
    </row>
    <row r="67" spans="1:28" ht="26" outlineLevel="1">
      <c r="A67" s="83" t="s">
        <v>215</v>
      </c>
      <c r="B67" s="123" t="s">
        <v>35</v>
      </c>
      <c r="G67" s="157"/>
      <c r="H67" s="393" t="s">
        <v>193</v>
      </c>
      <c r="I67" s="393"/>
      <c r="J67" s="393"/>
      <c r="K67" s="393"/>
      <c r="L67" s="393"/>
      <c r="M67" s="393"/>
      <c r="N67" s="393"/>
      <c r="S67" s="157"/>
      <c r="T67" s="76"/>
    </row>
    <row r="68" spans="1:28" ht="29.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0</v>
      </c>
      <c r="E69" s="181">
        <f t="shared" si="13"/>
        <v>0</v>
      </c>
      <c r="F69" s="28">
        <f>M36</f>
        <v>100</v>
      </c>
      <c r="G69" s="167"/>
      <c r="H69" s="177">
        <v>0</v>
      </c>
      <c r="I69" s="177">
        <v>0</v>
      </c>
      <c r="J69" s="177">
        <v>0</v>
      </c>
      <c r="K69" s="177">
        <v>0</v>
      </c>
      <c r="L69" s="177">
        <v>0</v>
      </c>
      <c r="M69" s="177">
        <v>0</v>
      </c>
      <c r="N69" s="177">
        <v>0</v>
      </c>
      <c r="O69" s="31">
        <f t="shared" ref="O69:O73" si="14">ROUND((SUM(H69:N69)/35)*100,0)</f>
        <v>0</v>
      </c>
      <c r="P69" s="31">
        <f>(ITFIP!$O69/100)*100</f>
        <v>0</v>
      </c>
      <c r="Q69" s="31">
        <f t="shared" ref="Q69:Q73" si="15">IFERROR(ROUND(O69*P69/100,1),"")</f>
        <v>0</v>
      </c>
      <c r="R69" s="31">
        <f>Q69</f>
        <v>0</v>
      </c>
      <c r="S69" s="167" t="s">
        <v>280</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0</v>
      </c>
      <c r="E70" s="181">
        <f t="shared" si="13"/>
        <v>0</v>
      </c>
      <c r="F70" s="34">
        <f>M37</f>
        <v>100</v>
      </c>
      <c r="G70" s="166"/>
      <c r="H70" s="177">
        <v>0</v>
      </c>
      <c r="I70" s="177">
        <v>0</v>
      </c>
      <c r="J70" s="177">
        <v>0</v>
      </c>
      <c r="K70" s="177">
        <v>0</v>
      </c>
      <c r="L70" s="177">
        <v>0</v>
      </c>
      <c r="M70" s="177">
        <v>0</v>
      </c>
      <c r="N70" s="177">
        <v>0</v>
      </c>
      <c r="O70" s="34">
        <f t="shared" si="14"/>
        <v>0</v>
      </c>
      <c r="P70" s="34">
        <f>(ITFIP!$O70/100)*100</f>
        <v>0</v>
      </c>
      <c r="Q70" s="34">
        <f t="shared" si="15"/>
        <v>0</v>
      </c>
      <c r="R70" s="34">
        <f>Q70</f>
        <v>0</v>
      </c>
      <c r="S70" s="166" t="s">
        <v>280</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(ITFIP!$O71/100)*30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(ITFIP!$O72/100)*30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(ITFIP!$O73/100)*40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(ITFIP!$O77/100)*25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(ITFIP!$O78/100)*25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(ITFIP!$O79/100)*25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(ITFIP!$O80/100)*25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(ITFIP!$O81/100)*25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(ITFIP!$O82/100)*25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u/NoBUH/jPJaiqgoB1ztF3f2ZSpgmnyCtxYBM0his/nJjcJ9jUCT9PziMYoXCu4yTl7VAnTFIus2Lw1W7nkN2w==" saltValue="cyLk2gbMOUfnhNp4oheACQ==" spinCount="100000" sheet="1" objects="1" scenarios="1"/>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8DD69278-9458-439C-9D54-65F95836CC87}">
      <formula1>eje</formula1>
    </dataValidation>
    <dataValidation type="list" allowBlank="1" showInputMessage="1" showErrorMessage="1" sqref="G42 H28:H41" xr:uid="{3E278515-06C2-4681-9EE7-F2E7E9D30270}">
      <formula1>"Nùmero,%,Dìas,Unidades"</formula1>
    </dataValidation>
    <dataValidation type="list" allowBlank="1" showInputMessage="1" showErrorMessage="1" sqref="C42" xr:uid="{4FB5179C-188E-4806-972A-183F285EBF77}">
      <formula1>indicador</formula1>
    </dataValidation>
    <dataValidation type="list" sqref="D42 E28:E41" xr:uid="{EC1C1BE8-6B34-4F08-B3A2-F57647CFA470}">
      <formula1>"Producto,Resultado,Gestión"</formula1>
    </dataValidation>
    <dataValidation type="list" allowBlank="1" showInputMessage="1" showErrorMessage="1" sqref="G47:G52 G56:G65 G69:G73 G77:G82" xr:uid="{B4911D17-378C-448A-9A6B-536256D8FDD2}">
      <formula1>"SI,NO"</formula1>
    </dataValidation>
    <dataValidation type="list" allowBlank="1" showInputMessage="1" showErrorMessage="1" sqref="H69:N73 AB42:AG42 H56:N65 H47:H52 J47:N52 I47 I49:I52 H77:N82" xr:uid="{8A4FB6EE-984C-49D8-AA8A-F5C9066CC5E5}">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037F1A20-97B7-4D4B-A8D3-52A2329EB011}">
          <x14:formula1>
            <xm:f>Hoja2!$U$2:$U$19</xm:f>
          </x14:formula1>
          <xm:sqref>G28:G41</xm:sqref>
        </x14:dataValidation>
        <x14:dataValidation type="list" allowBlank="1" showInputMessage="1" showErrorMessage="1" xr:uid="{3C4FE775-FF36-417A-B0F4-B6D6C9750129}">
          <x14:formula1>
            <xm:f>Hoja2!$T$2:$T$19</xm:f>
          </x14:formula1>
          <xm:sqref>F28:F41</xm:sqref>
        </x14:dataValidation>
        <x14:dataValidation type="list" allowBlank="1" showInputMessage="1" showErrorMessage="1" xr:uid="{E3747768-6F14-4708-8955-E71BDD330244}">
          <x14:formula1>
            <xm:f>Hoja2!$R$2:$R$19</xm:f>
          </x14:formula1>
          <xm:sqref>D28:D41</xm:sqref>
        </x14:dataValidation>
        <x14:dataValidation type="list" allowBlank="1" showInputMessage="1" showErrorMessage="1" xr:uid="{1C4BAB24-A34A-4D24-B648-5B133212603E}">
          <x14:formula1>
            <xm:f>Hoja2!$M$2:$M$5</xm:f>
          </x14:formula1>
          <xm:sqref>I28:I41</xm:sqref>
        </x14:dataValidation>
        <x14:dataValidation type="list" allowBlank="1" showInputMessage="1" showErrorMessage="1" xr:uid="{48DD2B4C-C780-4EFD-A22E-77F6AEBEF5FB}">
          <x14:formula1>
            <xm:f>Hoja2!#REF!</xm:f>
          </x14:formula1>
          <xm:sqref>E42:F42</xm:sqref>
        </x14:dataValidation>
        <x14:dataValidation type="list" allowBlank="1" showInputMessage="1" showErrorMessage="1" xr:uid="{C522E5CC-D901-4A1E-B0B1-27D55CB54E2C}">
          <x14:formula1>
            <xm:f>Hoja2!$E$7:$E$10</xm:f>
          </x14:formula1>
          <xm:sqref>C47:C52 C56:C65 C69:C73 C77:C82</xm:sqref>
        </x14:dataValidation>
        <x14:dataValidation type="list" allowBlank="1" showInputMessage="1" showErrorMessage="1" xr:uid="{DC0212E0-F83B-4A68-87B7-82053126FB18}">
          <x14:formula1>
            <xm:f>Hoja2!$G$2:$G$5</xm:f>
          </x14:formula1>
          <xm:sqref>G10:G24</xm:sqref>
        </x14:dataValidation>
        <x14:dataValidation type="list" allowBlank="1" showInputMessage="1" showErrorMessage="1" xr:uid="{D802ACC9-415D-46E4-83D2-D5C9E52CCF54}">
          <x14:formula1>
            <xm:f>Hoja2!$C$2:$C$5</xm:f>
          </x14:formula1>
          <xm:sqref>B10:B24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FE5F-3E16-468A-AC8E-98F9B338309B}">
  <sheetPr>
    <tabColor theme="5"/>
  </sheetPr>
  <dimension ref="A1:XFD85"/>
  <sheetViews>
    <sheetView showGridLines="0" topLeftCell="A66" zoomScale="80" zoomScaleNormal="80" workbookViewId="0">
      <pane xSplit="3" topLeftCell="F1" activePane="topRight" state="frozen"/>
      <selection pane="topRight" activeCell="S70" sqref="S70"/>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4" t="s">
        <v>34</v>
      </c>
      <c r="C2" s="76" t="s">
        <v>109</v>
      </c>
      <c r="D2" s="88">
        <f>R53</f>
        <v>0</v>
      </c>
      <c r="E2" s="76"/>
      <c r="F2" s="76"/>
      <c r="G2" s="76"/>
      <c r="H2" s="76"/>
      <c r="I2" s="76"/>
      <c r="J2" s="76"/>
      <c r="K2" s="76"/>
      <c r="L2" s="76"/>
      <c r="M2" s="76"/>
      <c r="N2" s="76"/>
      <c r="O2" s="76"/>
      <c r="P2" s="76"/>
      <c r="Q2" s="76"/>
      <c r="R2" s="76"/>
      <c r="S2" s="76"/>
      <c r="AB2"/>
    </row>
    <row r="3" spans="1:28" ht="21">
      <c r="A3" s="90" t="s">
        <v>110</v>
      </c>
      <c r="B3" s="191">
        <v>46023</v>
      </c>
      <c r="C3" s="76" t="s">
        <v>111</v>
      </c>
      <c r="D3" s="87">
        <f>R66</f>
        <v>0.25</v>
      </c>
      <c r="E3" s="76"/>
      <c r="F3" s="76"/>
      <c r="G3" s="76"/>
      <c r="H3" s="76"/>
      <c r="I3" s="76"/>
      <c r="J3" s="76"/>
      <c r="K3" s="76"/>
      <c r="L3" s="76"/>
      <c r="M3" s="76"/>
      <c r="N3" s="76"/>
      <c r="O3" s="76"/>
      <c r="P3" s="76"/>
      <c r="Q3" s="76"/>
      <c r="R3" s="76"/>
      <c r="S3" s="76"/>
      <c r="AB3"/>
    </row>
    <row r="4" spans="1:28" ht="21">
      <c r="A4" s="90" t="s">
        <v>112</v>
      </c>
      <c r="B4" s="191">
        <v>46387</v>
      </c>
      <c r="C4" s="76" t="s">
        <v>113</v>
      </c>
      <c r="D4" s="87">
        <f>R74</f>
        <v>0.5</v>
      </c>
      <c r="E4" s="76"/>
      <c r="F4" s="76"/>
      <c r="G4" s="76"/>
      <c r="H4" s="76"/>
      <c r="I4" s="76"/>
      <c r="J4" s="76"/>
      <c r="K4" s="76"/>
      <c r="L4" s="76"/>
      <c r="M4" s="76"/>
      <c r="N4" s="76"/>
      <c r="O4" s="76"/>
      <c r="P4" s="76"/>
      <c r="Q4" s="76"/>
      <c r="R4" s="76"/>
      <c r="S4" s="76"/>
      <c r="AB4"/>
    </row>
    <row r="5" spans="1:28" ht="20.25" customHeight="1">
      <c r="A5" s="77"/>
      <c r="B5" s="78"/>
      <c r="C5" s="76" t="s">
        <v>114</v>
      </c>
      <c r="D5" s="87">
        <f>R83</f>
        <v>0</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390" t="s">
        <v>281</v>
      </c>
      <c r="U10" s="391"/>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390" t="s">
        <v>282</v>
      </c>
      <c r="U11" s="391"/>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390" t="s">
        <v>283</v>
      </c>
      <c r="U12" s="391"/>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284</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1" t="s">
        <v>285</v>
      </c>
      <c r="U14" s="41"/>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18" t="s">
        <v>286</v>
      </c>
      <c r="U15" s="1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1" t="s">
        <v>287</v>
      </c>
      <c r="U16" s="41"/>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18" t="s">
        <v>288</v>
      </c>
      <c r="U17" s="1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52" t="s">
        <v>289</v>
      </c>
      <c r="U18" s="52"/>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55" t="s">
        <v>290</v>
      </c>
      <c r="U19" s="55"/>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52" t="s">
        <v>291</v>
      </c>
      <c r="U20" s="52"/>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70" t="s">
        <v>292</v>
      </c>
      <c r="U21" s="70"/>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73" t="s">
        <v>293</v>
      </c>
      <c r="U22" s="73"/>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70" t="s">
        <v>294</v>
      </c>
      <c r="U23" s="70"/>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FODESEP|Cultura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FODESEP|Cultura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FODESEP|Cultura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FODESEP|Cultura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FODESEP|Modelo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FODESEP|Modelo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FODESEP|Modelo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FODESEP|Modelo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FODESEP|Modelos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FODESEP|Modelos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FODESEP|Modelos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FODESEP|Gestión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FODESEP|Gestión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FODESEP|Gestión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0</v>
      </c>
      <c r="E47" s="181">
        <f t="shared" si="5"/>
        <v>0</v>
      </c>
      <c r="F47" s="5">
        <f>M28</f>
        <v>100</v>
      </c>
      <c r="G47" s="153"/>
      <c r="H47" s="177"/>
      <c r="I47" s="177"/>
      <c r="J47" s="177"/>
      <c r="K47" s="177"/>
      <c r="L47" s="177"/>
      <c r="M47" s="177"/>
      <c r="N47" s="177"/>
      <c r="O47" s="5">
        <f t="shared" ref="O47" si="6">ROUND((SUM(H47:N47)/35)*100,0)</f>
        <v>0</v>
      </c>
      <c r="P47" s="5">
        <f>(FODESEP!$O47/100)*100</f>
        <v>0</v>
      </c>
      <c r="Q47" s="5">
        <f t="shared" ref="Q47:Q52" si="7">IFERROR(ROUND(O47*P47/100,1),"")</f>
        <v>0</v>
      </c>
      <c r="R47" s="5">
        <f>Q47</f>
        <v>0</v>
      </c>
      <c r="S47" s="153"/>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c r="I48" s="177"/>
      <c r="J48" s="177"/>
      <c r="K48" s="177"/>
      <c r="L48" s="177"/>
      <c r="M48" s="177"/>
      <c r="N48" s="177"/>
      <c r="O48" s="22">
        <f>ROUND((SUM(H48:N48)/35)*100,0)</f>
        <v>0</v>
      </c>
      <c r="P48" s="22">
        <f>(FODESEP!$O48/100)*100</f>
        <v>0</v>
      </c>
      <c r="Q48" s="22">
        <f t="shared" si="7"/>
        <v>0</v>
      </c>
      <c r="R48" s="22">
        <f>Q48</f>
        <v>0</v>
      </c>
      <c r="S48" s="154"/>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0</v>
      </c>
      <c r="E49" s="181">
        <f t="shared" si="5"/>
        <v>0</v>
      </c>
      <c r="F49" s="5">
        <f>M30</f>
        <v>100</v>
      </c>
      <c r="G49" s="153"/>
      <c r="H49" s="177"/>
      <c r="I49" s="177"/>
      <c r="J49" s="177"/>
      <c r="K49" s="177"/>
      <c r="L49" s="177"/>
      <c r="M49" s="177"/>
      <c r="N49" s="177"/>
      <c r="O49" s="5">
        <f t="shared" ref="O49" si="8">ROUND((SUM(H49:N49)/35)*100,0)</f>
        <v>0</v>
      </c>
      <c r="P49" s="5">
        <f>(FODESEP!$O49/100)*100</f>
        <v>0</v>
      </c>
      <c r="Q49" s="5">
        <f t="shared" si="7"/>
        <v>0</v>
      </c>
      <c r="R49" s="5">
        <f>Q49</f>
        <v>0</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(FODESEP!$O50/100)*30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(FODESEP!$O51/100)*30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(FODESEP!$O52/100)*40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218</v>
      </c>
      <c r="H56" s="177">
        <v>5</v>
      </c>
      <c r="I56" s="177">
        <v>5</v>
      </c>
      <c r="J56" s="177">
        <v>5</v>
      </c>
      <c r="K56" s="177">
        <v>5</v>
      </c>
      <c r="L56" s="177">
        <v>5</v>
      </c>
      <c r="M56" s="177">
        <v>5</v>
      </c>
      <c r="N56" s="177">
        <v>5</v>
      </c>
      <c r="O56" s="25">
        <f t="shared" ref="O56:O65" si="10">ROUND((SUM(H56:N56)/35)*100,0)</f>
        <v>100</v>
      </c>
      <c r="P56" s="25">
        <f>(FODESEP!$O56/100)*100</f>
        <v>100</v>
      </c>
      <c r="Q56" s="25">
        <f t="shared" ref="Q56:Q65" si="11">IFERROR(ROUND(O56*P56/100,1),"")</f>
        <v>100</v>
      </c>
      <c r="R56" s="25">
        <f>Q56</f>
        <v>100</v>
      </c>
      <c r="S56" s="159"/>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(FODESEP!$O57/100)*30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(FODESEP!$O58/100)*30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(FODESEP!$O59/100)*40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(FODESEP!$O60/100)*30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(FODESEP!$O61/100)*30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(FODESEP!$O62/100)*40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(FODESEP!$O63/100)*30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(FODESEP!$O64/100)*30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(FODESEP!$O65/100)*40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0.25</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(FODESEP!$O69/100)*100</f>
        <v>100</v>
      </c>
      <c r="Q69" s="31">
        <f t="shared" ref="Q69:Q73" si="15">IFERROR(ROUND(O69*P69/100,1),"")</f>
        <v>100</v>
      </c>
      <c r="R69" s="31">
        <f>Q69</f>
        <v>100</v>
      </c>
      <c r="S69" s="167" t="s">
        <v>247</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(FODESEP!$O70/100)*100</f>
        <v>100</v>
      </c>
      <c r="Q70" s="34">
        <f t="shared" si="15"/>
        <v>100</v>
      </c>
      <c r="R70" s="34">
        <f>Q70</f>
        <v>100</v>
      </c>
      <c r="S70" s="166" t="s">
        <v>247</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(FODESEP!$O71/100)*30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(FODESEP!$O72/100)*30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(FODESEP!$O73/100)*40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0.5</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0</v>
      </c>
      <c r="E77" s="181">
        <f t="shared" si="16"/>
        <v>0</v>
      </c>
      <c r="F77" s="35">
        <f>M39</f>
        <v>100</v>
      </c>
      <c r="G77" s="172"/>
      <c r="H77" s="177"/>
      <c r="I77" s="177"/>
      <c r="J77" s="177"/>
      <c r="K77" s="177"/>
      <c r="L77" s="177"/>
      <c r="M77" s="177"/>
      <c r="N77" s="177"/>
      <c r="O77" s="35">
        <f t="shared" ref="O77:O82" si="17">ROUND((SUM(H77:N77)/35)*100,0)</f>
        <v>0</v>
      </c>
      <c r="P77" s="35">
        <f>(FODESEP!$O77/100)*25</f>
        <v>0</v>
      </c>
      <c r="Q77" s="35">
        <f t="shared" ref="Q77:Q82" si="18">IFERROR(ROUND(O77*P77/100,1),"")</f>
        <v>0</v>
      </c>
      <c r="R77" s="35">
        <f>Q77</f>
        <v>0</v>
      </c>
      <c r="S77" s="172"/>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0</v>
      </c>
      <c r="E78" s="181">
        <f t="shared" si="16"/>
        <v>0</v>
      </c>
      <c r="F78" s="35">
        <f>M40</f>
        <v>25</v>
      </c>
      <c r="G78" s="173"/>
      <c r="H78" s="177"/>
      <c r="I78" s="177"/>
      <c r="J78" s="177"/>
      <c r="K78" s="177"/>
      <c r="L78" s="177"/>
      <c r="M78" s="177"/>
      <c r="N78" s="177"/>
      <c r="O78" s="37">
        <f t="shared" si="17"/>
        <v>0</v>
      </c>
      <c r="P78" s="37">
        <f>(FODESEP!$O78/100)*25</f>
        <v>0</v>
      </c>
      <c r="Q78" s="37">
        <f t="shared" si="18"/>
        <v>0</v>
      </c>
      <c r="R78" s="37">
        <f>Q78</f>
        <v>0</v>
      </c>
      <c r="S78" s="173"/>
      <c r="T78" s="76"/>
      <c r="AB78"/>
    </row>
    <row r="79" spans="1:28" ht="19.5" outlineLevel="2" thickTop="1" thickBot="1">
      <c r="A79" s="405"/>
      <c r="B79" s="408"/>
      <c r="C79" s="38" t="s">
        <v>64</v>
      </c>
      <c r="D79" s="181">
        <f t="shared" si="16"/>
        <v>0</v>
      </c>
      <c r="E79" s="181">
        <f t="shared" si="16"/>
        <v>0</v>
      </c>
      <c r="F79" s="35">
        <f>N40</f>
        <v>25</v>
      </c>
      <c r="G79" s="173"/>
      <c r="H79" s="177"/>
      <c r="I79" s="177"/>
      <c r="J79" s="177"/>
      <c r="K79" s="177"/>
      <c r="L79" s="177"/>
      <c r="M79" s="177"/>
      <c r="N79" s="177"/>
      <c r="O79" s="38">
        <f t="shared" si="17"/>
        <v>0</v>
      </c>
      <c r="P79" s="38">
        <f>(FODESEP!$O79/100)*25</f>
        <v>0</v>
      </c>
      <c r="Q79" s="38">
        <f t="shared" si="18"/>
        <v>0</v>
      </c>
      <c r="R79" s="38">
        <f>R78+Q79</f>
        <v>0</v>
      </c>
      <c r="S79" s="174"/>
      <c r="T79" s="76"/>
      <c r="AB79"/>
    </row>
    <row r="80" spans="1:28" ht="19.5" outlineLevel="2" thickTop="1" thickBot="1">
      <c r="A80" s="405"/>
      <c r="B80" s="408"/>
      <c r="C80" s="39" t="s">
        <v>69</v>
      </c>
      <c r="D80" s="181">
        <f t="shared" si="16"/>
        <v>0</v>
      </c>
      <c r="E80" s="181">
        <f t="shared" si="16"/>
        <v>0</v>
      </c>
      <c r="F80" s="35">
        <f>O40</f>
        <v>25</v>
      </c>
      <c r="G80" s="173"/>
      <c r="H80" s="177"/>
      <c r="I80" s="177"/>
      <c r="J80" s="177"/>
      <c r="K80" s="177"/>
      <c r="L80" s="177"/>
      <c r="M80" s="177"/>
      <c r="N80" s="177"/>
      <c r="O80" s="39">
        <f t="shared" si="17"/>
        <v>0</v>
      </c>
      <c r="P80" s="39">
        <f>(FODESEP!$O80/100)*25</f>
        <v>0</v>
      </c>
      <c r="Q80" s="39">
        <f t="shared" si="18"/>
        <v>0</v>
      </c>
      <c r="R80" s="39">
        <f>R79+Q80</f>
        <v>0</v>
      </c>
      <c r="S80" s="175"/>
      <c r="T80" s="76"/>
      <c r="AB80"/>
    </row>
    <row r="81" spans="1:28 16374:16384" ht="19.5" outlineLevel="2" thickTop="1" thickBot="1">
      <c r="A81" s="406"/>
      <c r="B81" s="409"/>
      <c r="C81" s="38" t="s">
        <v>74</v>
      </c>
      <c r="D81" s="181">
        <f t="shared" si="16"/>
        <v>0</v>
      </c>
      <c r="E81" s="181">
        <f t="shared" si="16"/>
        <v>0</v>
      </c>
      <c r="F81" s="35">
        <f>P40</f>
        <v>25</v>
      </c>
      <c r="G81" s="173"/>
      <c r="H81" s="179"/>
      <c r="I81" s="179"/>
      <c r="J81" s="179"/>
      <c r="K81" s="179"/>
      <c r="L81" s="179"/>
      <c r="M81" s="179"/>
      <c r="N81" s="179"/>
      <c r="O81" s="38">
        <f t="shared" si="17"/>
        <v>0</v>
      </c>
      <c r="P81" s="38">
        <f>(FODESEP!$O81/100)*25</f>
        <v>0</v>
      </c>
      <c r="Q81" s="38">
        <f t="shared" si="18"/>
        <v>0</v>
      </c>
      <c r="R81" s="38">
        <f>R80+Q81</f>
        <v>0</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(FODESEP!$O82/100)*25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74bTZmGuki/uSKwmSKhBWjUx+Vx6TCktxJdea3fK1+bgm6FV7vL7cmsfWNmhmrN/EGRML2grD7PDZSofXkVoA==" saltValue="howYdrVrAyYh6Ob9UdVLBA==" spinCount="100000" sheet="1" objects="1" scenarios="1"/>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D58065BE-82B3-4D31-9054-C39D60623EE5}">
      <formula1>eje</formula1>
    </dataValidation>
    <dataValidation type="list" allowBlank="1" showInputMessage="1" showErrorMessage="1" sqref="G42 H28:H41" xr:uid="{006B0B95-A8D2-4BE3-99CB-7CE26F635D85}">
      <formula1>"Nùmero,%,Dìas,Unidades"</formula1>
    </dataValidation>
    <dataValidation type="list" allowBlank="1" showInputMessage="1" showErrorMessage="1" sqref="C42" xr:uid="{8F48334D-E935-4898-A26F-BE215E5C7FEA}">
      <formula1>indicador</formula1>
    </dataValidation>
    <dataValidation type="list" sqref="D42 E28:E41" xr:uid="{789B474A-3519-4AB8-AFA4-4132B9141B33}">
      <formula1>"Producto,Resultado,Gestión"</formula1>
    </dataValidation>
    <dataValidation type="list" allowBlank="1" showInputMessage="1" showErrorMessage="1" sqref="G47:G52 G56:G65 G69:G73 G77:G82" xr:uid="{557CCAAF-CD91-4A52-9C00-03503F32C6D6}">
      <formula1>"SI,NO"</formula1>
    </dataValidation>
    <dataValidation type="list" allowBlank="1" showInputMessage="1" showErrorMessage="1" sqref="H69:N73 AB42:AG42 H56:N65 H47:H52 J47:N52 I47 I49:I52 H77:N82" xr:uid="{1BF7F4E4-E7E4-473C-97A6-AAB9AAC3A1C1}">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82935AD7-9EC4-46D0-BF64-23BBE3742CA5}">
          <x14:formula1>
            <xm:f>Hoja2!$U$2:$U$19</xm:f>
          </x14:formula1>
          <xm:sqref>G28:G41</xm:sqref>
        </x14:dataValidation>
        <x14:dataValidation type="list" allowBlank="1" showInputMessage="1" showErrorMessage="1" xr:uid="{08D54C58-3B71-4687-AA0E-44AC0F69D25D}">
          <x14:formula1>
            <xm:f>Hoja2!$T$2:$T$19</xm:f>
          </x14:formula1>
          <xm:sqref>F28:F41</xm:sqref>
        </x14:dataValidation>
        <x14:dataValidation type="list" allowBlank="1" showInputMessage="1" showErrorMessage="1" xr:uid="{0C1EFDF8-9E62-49AC-8CCE-DC52B3115B36}">
          <x14:formula1>
            <xm:f>Hoja2!$R$2:$R$19</xm:f>
          </x14:formula1>
          <xm:sqref>D28:D41</xm:sqref>
        </x14:dataValidation>
        <x14:dataValidation type="list" allowBlank="1" showInputMessage="1" showErrorMessage="1" xr:uid="{EB5B2FD2-7C41-46B9-989A-78B151F40A9D}">
          <x14:formula1>
            <xm:f>Hoja2!$M$2:$M$5</xm:f>
          </x14:formula1>
          <xm:sqref>I28:I41</xm:sqref>
        </x14:dataValidation>
        <x14:dataValidation type="list" allowBlank="1" showInputMessage="1" showErrorMessage="1" xr:uid="{DBD72C7B-F047-40DC-9C85-DD9BDBFC85BE}">
          <x14:formula1>
            <xm:f>Hoja2!#REF!</xm:f>
          </x14:formula1>
          <xm:sqref>E42:F42</xm:sqref>
        </x14:dataValidation>
        <x14:dataValidation type="list" allowBlank="1" showInputMessage="1" showErrorMessage="1" xr:uid="{BE9CA4F0-3D03-4EF9-93F2-CB60AC1A72A2}">
          <x14:formula1>
            <xm:f>Hoja2!$E$7:$E$10</xm:f>
          </x14:formula1>
          <xm:sqref>C47:C52 C56:C65 C69:C73 C77:C82</xm:sqref>
        </x14:dataValidation>
        <x14:dataValidation type="list" allowBlank="1" showInputMessage="1" showErrorMessage="1" xr:uid="{5CBC2CED-F6FA-48B6-B55B-7C85B708C2FC}">
          <x14:formula1>
            <xm:f>Hoja2!$G$2:$G$5</xm:f>
          </x14:formula1>
          <xm:sqref>G10:G24</xm:sqref>
        </x14:dataValidation>
        <x14:dataValidation type="list" allowBlank="1" showInputMessage="1" showErrorMessage="1" xr:uid="{9CD0096B-AC54-43B1-B880-4322FF567E61}">
          <x14:formula1>
            <xm:f>Hoja2!$C$2:$C$5</xm:f>
          </x14:formula1>
          <xm:sqref>B10:B24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CE8F-734F-44B9-A542-19771D1EDDDF}">
  <sheetPr>
    <tabColor rgb="FF00FFFF"/>
  </sheetPr>
  <dimension ref="A1:XFD85"/>
  <sheetViews>
    <sheetView showGridLines="0" topLeftCell="A67" zoomScale="85" zoomScaleNormal="85" workbookViewId="0">
      <pane xSplit="3" topLeftCell="R1" activePane="topRight" state="frozen"/>
      <selection pane="topRight" activeCell="S70" sqref="S70"/>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75.269531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6" t="s">
        <v>295</v>
      </c>
      <c r="C2" s="76" t="s">
        <v>109</v>
      </c>
      <c r="D2" s="88">
        <f>R53</f>
        <v>0.21600000000000003</v>
      </c>
      <c r="E2" s="76"/>
      <c r="F2" s="76"/>
      <c r="G2" s="76"/>
      <c r="H2" s="76"/>
      <c r="I2" s="76"/>
      <c r="J2" s="76"/>
      <c r="K2" s="76"/>
      <c r="L2" s="76"/>
      <c r="M2" s="76"/>
      <c r="N2" s="76"/>
      <c r="O2" s="76"/>
      <c r="P2" s="76"/>
      <c r="Q2" s="76"/>
      <c r="R2" s="76"/>
      <c r="S2" s="76"/>
      <c r="AB2"/>
    </row>
    <row r="3" spans="1:28" ht="21">
      <c r="A3" s="90" t="s">
        <v>110</v>
      </c>
      <c r="B3" s="192">
        <v>46023</v>
      </c>
      <c r="C3" s="76" t="s">
        <v>111</v>
      </c>
      <c r="D3" s="87">
        <f>R66</f>
        <v>0.25</v>
      </c>
      <c r="E3" s="76"/>
      <c r="F3" s="76"/>
      <c r="G3" s="76"/>
      <c r="H3" s="76"/>
      <c r="I3" s="76"/>
      <c r="J3" s="76"/>
      <c r="K3" s="76"/>
      <c r="L3" s="76"/>
      <c r="M3" s="76"/>
      <c r="N3" s="76"/>
      <c r="O3" s="76"/>
      <c r="P3" s="76"/>
      <c r="Q3" s="76"/>
      <c r="R3" s="76"/>
      <c r="S3" s="76"/>
      <c r="AB3"/>
    </row>
    <row r="4" spans="1:28" ht="21">
      <c r="A4" s="90" t="s">
        <v>112</v>
      </c>
      <c r="B4" s="192">
        <v>46387</v>
      </c>
      <c r="C4" s="76" t="s">
        <v>113</v>
      </c>
      <c r="D4" s="87">
        <f>R74</f>
        <v>0.5</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443" t="s">
        <v>296</v>
      </c>
      <c r="U10" s="444"/>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443" t="s">
        <v>297</v>
      </c>
      <c r="U11" s="444"/>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443" t="s">
        <v>298</v>
      </c>
      <c r="U12" s="444"/>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299</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37" t="s">
        <v>300</v>
      </c>
      <c r="U14" s="438"/>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437" t="s">
        <v>301</v>
      </c>
      <c r="U15" s="43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37" t="s">
        <v>302</v>
      </c>
      <c r="U16" s="438"/>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437" t="s">
        <v>303</v>
      </c>
      <c r="U17" s="43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439" t="s">
        <v>304</v>
      </c>
      <c r="U18" s="440"/>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439" t="s">
        <v>305</v>
      </c>
      <c r="U19" s="440"/>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439" t="s">
        <v>306</v>
      </c>
      <c r="U20" s="440"/>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441" t="s">
        <v>307</v>
      </c>
      <c r="U21" s="442"/>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441" t="s">
        <v>308</v>
      </c>
      <c r="U22" s="442"/>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441" t="s">
        <v>309</v>
      </c>
      <c r="U23" s="442"/>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INFOTEP SAI|Cultura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INFOTEP SAI|Cultura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INFOTEP SAI|Cultura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INFOTEP SAI|Cultura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INFOTEP SAI|Modelo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INFOTEP SAI|Modelo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INFOTEP SAI|Modelo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INFOTEP SAI|Modelo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INFOTEP SAI|Modelos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INFOTEP SAI|Modelos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INFOTEP SAI|Modelos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INFOTEP SAI|Gestión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INFOTEP SAI|Gestión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INFOTEP SAI|Gestión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262"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50.4</v>
      </c>
      <c r="E47" s="181">
        <f t="shared" si="5"/>
        <v>50.4</v>
      </c>
      <c r="F47" s="5">
        <f>M28</f>
        <v>100</v>
      </c>
      <c r="G47" s="153"/>
      <c r="H47" s="177">
        <v>3</v>
      </c>
      <c r="I47" s="177">
        <v>3</v>
      </c>
      <c r="J47" s="177">
        <v>3</v>
      </c>
      <c r="K47" s="177">
        <v>5</v>
      </c>
      <c r="L47" s="177">
        <v>3</v>
      </c>
      <c r="M47" s="177">
        <v>5</v>
      </c>
      <c r="N47" s="177">
        <v>3</v>
      </c>
      <c r="O47" s="5">
        <f t="shared" ref="O47" si="6">ROUND((SUM(H47:N47)/35)*100,0)</f>
        <v>71</v>
      </c>
      <c r="P47" s="5">
        <f>('INFOTEP SAI'!$O47/100)*100</f>
        <v>71</v>
      </c>
      <c r="Q47" s="5">
        <f t="shared" ref="Q47:Q52" si="7">IFERROR(ROUND(O47*P47/100,1),"")</f>
        <v>50.4</v>
      </c>
      <c r="R47" s="5">
        <f>Q47</f>
        <v>50.4</v>
      </c>
      <c r="S47" s="204" t="s">
        <v>310</v>
      </c>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v>0</v>
      </c>
      <c r="I48" s="177">
        <v>0</v>
      </c>
      <c r="J48" s="177">
        <v>0</v>
      </c>
      <c r="K48" s="177">
        <v>0</v>
      </c>
      <c r="L48" s="177">
        <v>0</v>
      </c>
      <c r="M48" s="177">
        <v>0</v>
      </c>
      <c r="N48" s="177">
        <v>0</v>
      </c>
      <c r="O48" s="22">
        <f>ROUND((SUM(H48:N48)/35)*100,0)</f>
        <v>0</v>
      </c>
      <c r="P48" s="22">
        <f>('INFOTEP SAI'!$O48/100)*100</f>
        <v>0</v>
      </c>
      <c r="Q48" s="22">
        <f t="shared" si="7"/>
        <v>0</v>
      </c>
      <c r="R48" s="22">
        <f>Q48</f>
        <v>0</v>
      </c>
      <c r="S48" s="154"/>
      <c r="T48" s="76"/>
      <c r="AB48"/>
    </row>
    <row r="49" spans="1:28" ht="61.5" customHeight="1"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36</v>
      </c>
      <c r="E49" s="181">
        <f t="shared" si="5"/>
        <v>36</v>
      </c>
      <c r="F49" s="5">
        <f>M30</f>
        <v>100</v>
      </c>
      <c r="G49" s="153"/>
      <c r="H49" s="177">
        <v>3</v>
      </c>
      <c r="I49" s="177">
        <v>3</v>
      </c>
      <c r="J49" s="177">
        <v>3</v>
      </c>
      <c r="K49" s="177">
        <v>3</v>
      </c>
      <c r="L49" s="177">
        <v>3</v>
      </c>
      <c r="M49" s="177">
        <v>3</v>
      </c>
      <c r="N49" s="177">
        <v>3</v>
      </c>
      <c r="O49" s="5">
        <f t="shared" ref="O49" si="8">ROUND((SUM(H49:N49)/35)*100,0)</f>
        <v>60</v>
      </c>
      <c r="P49" s="5">
        <f>('INFOTEP SAI'!$O49/100)*100</f>
        <v>60</v>
      </c>
      <c r="Q49" s="5">
        <f t="shared" si="7"/>
        <v>36</v>
      </c>
      <c r="R49" s="5">
        <f>Q49</f>
        <v>36</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('INFOTEP SAI'!$O50/100)*30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('INFOTEP SAI'!$O51/100)*30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('INFOTEP SAI'!$O52/100)*40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0.21600000000000003</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218</v>
      </c>
      <c r="H56" s="177">
        <v>5</v>
      </c>
      <c r="I56" s="177">
        <v>5</v>
      </c>
      <c r="J56" s="177">
        <v>5</v>
      </c>
      <c r="K56" s="177">
        <v>5</v>
      </c>
      <c r="L56" s="177">
        <v>5</v>
      </c>
      <c r="M56" s="177">
        <v>5</v>
      </c>
      <c r="N56" s="177">
        <v>5</v>
      </c>
      <c r="O56" s="25">
        <f t="shared" ref="O56:O65" si="10">ROUND((SUM(H56:N56)/35)*100,0)</f>
        <v>100</v>
      </c>
      <c r="P56" s="25">
        <f>('INFOTEP SAI'!$O56/100)*100</f>
        <v>100</v>
      </c>
      <c r="Q56" s="25">
        <f t="shared" ref="Q56:Q65" si="11">IFERROR(ROUND(O56*P56/100,1),"")</f>
        <v>100</v>
      </c>
      <c r="R56" s="25">
        <f>Q56</f>
        <v>100</v>
      </c>
      <c r="S56" s="159"/>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('INFOTEP SAI'!$O57/100)*30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('INFOTEP SAI'!$O58/100)*30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('INFOTEP SAI'!$O59/100)*40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('INFOTEP SAI'!$O60/100)*30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('INFOTEP SAI'!$O61/100)*30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('INFOTEP SAI'!$O62/100)*40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('INFOTEP SAI'!$O63/100)*30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('INFOTEP SAI'!$O64/100)*30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('INFOTEP SAI'!$O65/100)*40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0.25</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100</v>
      </c>
      <c r="E69" s="181">
        <f t="shared" si="13"/>
        <v>100</v>
      </c>
      <c r="F69" s="28">
        <f>M36</f>
        <v>100</v>
      </c>
      <c r="G69" s="167"/>
      <c r="H69" s="177">
        <v>5</v>
      </c>
      <c r="I69" s="177">
        <v>5</v>
      </c>
      <c r="J69" s="177">
        <v>5</v>
      </c>
      <c r="K69" s="177">
        <v>5</v>
      </c>
      <c r="L69" s="177">
        <v>5</v>
      </c>
      <c r="M69" s="177">
        <v>5</v>
      </c>
      <c r="N69" s="177">
        <v>5</v>
      </c>
      <c r="O69" s="31">
        <f t="shared" ref="O69:O73" si="14">ROUND((SUM(H69:N69)/35)*100,0)</f>
        <v>100</v>
      </c>
      <c r="P69" s="31">
        <f>('INFOTEP SAI'!$O69/100)*100</f>
        <v>100</v>
      </c>
      <c r="Q69" s="31">
        <f t="shared" ref="Q69:Q73" si="15">IFERROR(ROUND(O69*P69/100,1),"")</f>
        <v>100</v>
      </c>
      <c r="R69" s="31">
        <f>Q69</f>
        <v>100</v>
      </c>
      <c r="S69" s="167" t="s">
        <v>311</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100</v>
      </c>
      <c r="E70" s="181">
        <f t="shared" si="13"/>
        <v>100</v>
      </c>
      <c r="F70" s="34">
        <f>M37</f>
        <v>100</v>
      </c>
      <c r="G70" s="166"/>
      <c r="H70" s="177">
        <v>5</v>
      </c>
      <c r="I70" s="177">
        <v>5</v>
      </c>
      <c r="J70" s="177">
        <v>5</v>
      </c>
      <c r="K70" s="177">
        <v>5</v>
      </c>
      <c r="L70" s="177">
        <v>5</v>
      </c>
      <c r="M70" s="177">
        <v>5</v>
      </c>
      <c r="N70" s="177">
        <v>5</v>
      </c>
      <c r="O70" s="34">
        <f t="shared" si="14"/>
        <v>100</v>
      </c>
      <c r="P70" s="34">
        <f>('INFOTEP SAI'!$O70/100)*100</f>
        <v>100</v>
      </c>
      <c r="Q70" s="34">
        <f t="shared" si="15"/>
        <v>100</v>
      </c>
      <c r="R70" s="34">
        <f>Q70</f>
        <v>100</v>
      </c>
      <c r="S70" s="166" t="s">
        <v>311</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('INFOTEP SAI'!$O71/100)*30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('INFOTEP SAI'!$O72/100)*30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('INFOTEP SAI'!$O73/100)*40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0.5</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('INFOTEP SAI'!$O77/100)*25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('INFOTEP SAI'!$O78/100)*25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('INFOTEP SAI'!$O79/100)*25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('INFOTEP SAI'!$O80/100)*25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('INFOTEP SAI'!$O81/100)*25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('INFOTEP SAI'!$O82/100)*25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TGLhOkvcWxHHQSF6V/BaF+2oQkgCgSVgjZbaP1rqf+Soi0rKSkO36Qvqr/d7N3/tDayzlLl2bcIAKTBYy66PkQ==" saltValue="O5AdhuXFhMIAA7cnspS3pA==" spinCount="100000" sheet="1" objects="1" scenarios="1"/>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A25CFB64-9092-425F-877E-08D3DEEF0766}">
      <formula1>eje</formula1>
    </dataValidation>
    <dataValidation type="list" allowBlank="1" showInputMessage="1" showErrorMessage="1" sqref="G42 H28:H41" xr:uid="{6B98556D-F131-4B1C-B30B-1E30C3EFD89E}">
      <formula1>"Nùmero,%,Dìas,Unidades"</formula1>
    </dataValidation>
    <dataValidation type="list" allowBlank="1" showInputMessage="1" showErrorMessage="1" sqref="C42" xr:uid="{87FF4920-E3DD-4219-BCA6-2054EB01DB2A}">
      <formula1>indicador</formula1>
    </dataValidation>
    <dataValidation type="list" sqref="D42 E28:E41" xr:uid="{B4128625-F300-45AF-A65C-55914238F13C}">
      <formula1>"Producto,Resultado,Gestión"</formula1>
    </dataValidation>
    <dataValidation type="list" allowBlank="1" showInputMessage="1" showErrorMessage="1" sqref="G47:G52 G56:G65 G69:G73 G77:G82" xr:uid="{4150F62D-371C-4588-97B2-BC517626298F}">
      <formula1>"SI,NO"</formula1>
    </dataValidation>
    <dataValidation type="list" allowBlank="1" showInputMessage="1" showErrorMessage="1" sqref="H69:N73 AB42:AG42 H56:N65 H47:H52 J47:N52 I47 I49:I52 H77:N82" xr:uid="{82118DF8-D70B-416F-AB17-92FDC62B40FF}">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F310B560-F76D-420D-A23A-034671FB2EAB}">
          <x14:formula1>
            <xm:f>Hoja2!$U$2:$U$19</xm:f>
          </x14:formula1>
          <xm:sqref>G28:G41</xm:sqref>
        </x14:dataValidation>
        <x14:dataValidation type="list" allowBlank="1" showInputMessage="1" showErrorMessage="1" xr:uid="{F4709432-C741-413E-9F00-6B7E279834B8}">
          <x14:formula1>
            <xm:f>Hoja2!$T$2:$T$19</xm:f>
          </x14:formula1>
          <xm:sqref>F28:F41</xm:sqref>
        </x14:dataValidation>
        <x14:dataValidation type="list" allowBlank="1" showInputMessage="1" showErrorMessage="1" xr:uid="{E5716C0C-A173-4C5F-83BD-80F391CA316B}">
          <x14:formula1>
            <xm:f>Hoja2!$R$2:$R$19</xm:f>
          </x14:formula1>
          <xm:sqref>D28:D41</xm:sqref>
        </x14:dataValidation>
        <x14:dataValidation type="list" allowBlank="1" showInputMessage="1" showErrorMessage="1" xr:uid="{299D58FF-1588-4B9D-A3E4-53F7C457115B}">
          <x14:formula1>
            <xm:f>Hoja2!$M$2:$M$5</xm:f>
          </x14:formula1>
          <xm:sqref>I28:I41</xm:sqref>
        </x14:dataValidation>
        <x14:dataValidation type="list" allowBlank="1" showInputMessage="1" showErrorMessage="1" xr:uid="{7A4BF3A5-EA7E-4F31-8A2C-FDEFE6CBD1AB}">
          <x14:formula1>
            <xm:f>Hoja2!#REF!</xm:f>
          </x14:formula1>
          <xm:sqref>E42:F42</xm:sqref>
        </x14:dataValidation>
        <x14:dataValidation type="list" allowBlank="1" showInputMessage="1" showErrorMessage="1" xr:uid="{A969FA05-6CB5-497D-9607-2D3D7747F267}">
          <x14:formula1>
            <xm:f>Hoja2!$E$7:$E$10</xm:f>
          </x14:formula1>
          <xm:sqref>C47:C52 C56:C65 C69:C73 C77:C82</xm:sqref>
        </x14:dataValidation>
        <x14:dataValidation type="list" allowBlank="1" showInputMessage="1" showErrorMessage="1" xr:uid="{2BF1CE5E-5C93-4E4B-9A83-BA7EF92924A1}">
          <x14:formula1>
            <xm:f>Hoja2!$G$2:$G$5</xm:f>
          </x14:formula1>
          <xm:sqref>G10:G24</xm:sqref>
        </x14:dataValidation>
        <x14:dataValidation type="list" allowBlank="1" showInputMessage="1" showErrorMessage="1" xr:uid="{8718E485-F500-443B-B78D-47C97367FD1E}">
          <x14:formula1>
            <xm:f>Hoja2!$C$2:$C$5</xm:f>
          </x14:formula1>
          <xm:sqref>B10:B24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BF6D-D0F1-48B0-A7C0-02947CC5A58F}">
  <sheetPr>
    <tabColor rgb="FF0070C0"/>
  </sheetPr>
  <dimension ref="A1:XFD85"/>
  <sheetViews>
    <sheetView showGridLines="0" topLeftCell="A68" zoomScale="90" zoomScaleNormal="90" workbookViewId="0">
      <pane xSplit="3" topLeftCell="R1" activePane="topRight" state="frozen"/>
      <selection pane="topRight" activeCell="M70" sqref="M70"/>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93" t="s">
        <v>63</v>
      </c>
      <c r="C2" s="76" t="s">
        <v>109</v>
      </c>
      <c r="D2" s="88">
        <f>R53</f>
        <v>0.09</v>
      </c>
      <c r="E2" s="76"/>
      <c r="F2" s="76"/>
      <c r="G2" s="76"/>
      <c r="H2" s="76"/>
      <c r="I2" s="76"/>
      <c r="J2" s="76"/>
      <c r="K2" s="76"/>
      <c r="L2" s="76"/>
      <c r="M2" s="76"/>
      <c r="N2" s="76"/>
      <c r="O2" s="76"/>
      <c r="P2" s="76"/>
      <c r="Q2" s="76"/>
      <c r="R2" s="76"/>
      <c r="S2" s="76"/>
      <c r="AB2"/>
    </row>
    <row r="3" spans="1:28" ht="21">
      <c r="A3" s="90" t="s">
        <v>110</v>
      </c>
      <c r="B3" s="194">
        <v>46023</v>
      </c>
      <c r="C3" s="76" t="s">
        <v>111</v>
      </c>
      <c r="D3" s="87">
        <f>R66</f>
        <v>0</v>
      </c>
      <c r="E3" s="76"/>
      <c r="F3" s="76"/>
      <c r="G3" s="76"/>
      <c r="H3" s="76"/>
      <c r="I3" s="76"/>
      <c r="J3" s="76"/>
      <c r="K3" s="76"/>
      <c r="L3" s="76"/>
      <c r="M3" s="76"/>
      <c r="N3" s="76"/>
      <c r="O3" s="76"/>
      <c r="P3" s="76"/>
      <c r="Q3" s="76"/>
      <c r="R3" s="76"/>
      <c r="S3" s="76"/>
      <c r="AB3"/>
    </row>
    <row r="4" spans="1:28" ht="21">
      <c r="A4" s="90" t="s">
        <v>112</v>
      </c>
      <c r="B4" s="194">
        <v>46387</v>
      </c>
      <c r="C4" s="76" t="s">
        <v>113</v>
      </c>
      <c r="D4" s="87">
        <f>R74</f>
        <v>0.18</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443" t="s">
        <v>312</v>
      </c>
      <c r="U10" s="444"/>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443" t="s">
        <v>313</v>
      </c>
      <c r="U11" s="444"/>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443" t="s">
        <v>314</v>
      </c>
      <c r="U12" s="444"/>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315</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37" t="s">
        <v>316</v>
      </c>
      <c r="U14" s="438"/>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437" t="s">
        <v>317</v>
      </c>
      <c r="U15" s="43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37" t="s">
        <v>318</v>
      </c>
      <c r="U16" s="438"/>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437" t="s">
        <v>319</v>
      </c>
      <c r="U17" s="43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439" t="s">
        <v>320</v>
      </c>
      <c r="U18" s="440"/>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439" t="s">
        <v>321</v>
      </c>
      <c r="U19" s="440"/>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439" t="s">
        <v>322</v>
      </c>
      <c r="U20" s="440"/>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441" t="s">
        <v>323</v>
      </c>
      <c r="U21" s="442"/>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441" t="s">
        <v>324</v>
      </c>
      <c r="U22" s="442"/>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441" t="s">
        <v>325</v>
      </c>
      <c r="U23" s="442"/>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INFOTEP SAN JUAN|Cultura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INFOTEP SAN JUAN|Cultura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INFOTEP SAN JUAN|Cultura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INFOTEP SAN JUAN|Cultura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INFOTEP SAN JUAN|Modelo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INFOTEP SAN JUAN|Modelo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INFOTEP SAN JUAN|Modelo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INFOTEP SAN JUAN|Modelo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INFOTEP SAN JUAN|Modelos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INFOTEP SAN JUAN|Modelos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INFOTEP SAN JUAN|Modelos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INFOTEP SAN JUAN|Gestión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INFOTEP SAN JUAN|Gestión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INFOTEP SAN JUAN|Gestión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09.5" outlineLevel="2">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0</v>
      </c>
      <c r="E47" s="181">
        <f t="shared" si="5"/>
        <v>0</v>
      </c>
      <c r="F47" s="5">
        <f>M28</f>
        <v>100</v>
      </c>
      <c r="G47" s="153"/>
      <c r="H47" s="177">
        <v>0</v>
      </c>
      <c r="I47" s="177">
        <v>0</v>
      </c>
      <c r="J47" s="177">
        <v>0</v>
      </c>
      <c r="K47" s="177">
        <v>0</v>
      </c>
      <c r="L47" s="177">
        <v>0</v>
      </c>
      <c r="M47" s="177">
        <v>0</v>
      </c>
      <c r="N47" s="177">
        <v>0</v>
      </c>
      <c r="O47" s="5">
        <f t="shared" ref="O47" si="6">ROUND((SUM(H47:N47)/35)*100,0)</f>
        <v>0</v>
      </c>
      <c r="P47" s="5">
        <f>('INFOTEP SAN JUAN'!$O47/100)*100</f>
        <v>0</v>
      </c>
      <c r="Q47" s="5">
        <f t="shared" ref="Q47:Q52" si="7">IFERROR(ROUND(O47*P47/100,1),"")</f>
        <v>0</v>
      </c>
      <c r="R47" s="5">
        <f>Q47</f>
        <v>0</v>
      </c>
      <c r="S47" s="204" t="s">
        <v>326</v>
      </c>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v>0</v>
      </c>
      <c r="I48" s="177">
        <v>0</v>
      </c>
      <c r="J48" s="177">
        <v>0</v>
      </c>
      <c r="K48" s="177">
        <v>0</v>
      </c>
      <c r="L48" s="177">
        <v>0</v>
      </c>
      <c r="M48" s="177">
        <v>0</v>
      </c>
      <c r="N48" s="177">
        <v>0</v>
      </c>
      <c r="O48" s="22">
        <f>ROUND((SUM(H48:N48)/35)*100,0)</f>
        <v>0</v>
      </c>
      <c r="P48" s="22">
        <f>('INFOTEP SAN JUAN'!$O48/100)*100</f>
        <v>0</v>
      </c>
      <c r="Q48" s="22">
        <f t="shared" si="7"/>
        <v>0</v>
      </c>
      <c r="R48" s="22">
        <f>Q48</f>
        <v>0</v>
      </c>
      <c r="S48" s="154"/>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36</v>
      </c>
      <c r="E49" s="181">
        <f t="shared" si="5"/>
        <v>36</v>
      </c>
      <c r="F49" s="5">
        <f>M30</f>
        <v>100</v>
      </c>
      <c r="G49" s="153"/>
      <c r="H49" s="177">
        <v>3</v>
      </c>
      <c r="I49" s="177">
        <v>3</v>
      </c>
      <c r="J49" s="177">
        <v>3</v>
      </c>
      <c r="K49" s="177">
        <v>3</v>
      </c>
      <c r="L49" s="177">
        <v>3</v>
      </c>
      <c r="M49" s="177">
        <v>3</v>
      </c>
      <c r="N49" s="177">
        <v>3</v>
      </c>
      <c r="O49" s="5">
        <f t="shared" ref="O49" si="8">ROUND((SUM(H49:N49)/35)*100,0)</f>
        <v>60</v>
      </c>
      <c r="P49" s="5">
        <f>('INFOTEP SAN JUAN'!$O49/100)*100</f>
        <v>60</v>
      </c>
      <c r="Q49" s="5">
        <f t="shared" si="7"/>
        <v>36</v>
      </c>
      <c r="R49" s="5">
        <f>Q49</f>
        <v>36</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('INFOTEP SAN JUAN'!$O50/100)*30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('INFOTEP SAN JUAN'!$O51/100)*30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('INFOTEP SAN JUAN'!$O52/100)*40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0.09</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0</v>
      </c>
      <c r="E56" s="181">
        <f>R56</f>
        <v>0</v>
      </c>
      <c r="F56" s="25">
        <f>M32</f>
        <v>100</v>
      </c>
      <c r="G56" s="159" t="s">
        <v>327</v>
      </c>
      <c r="H56" s="177">
        <v>0</v>
      </c>
      <c r="I56" s="177">
        <v>0</v>
      </c>
      <c r="J56" s="177">
        <v>0</v>
      </c>
      <c r="K56" s="177">
        <v>0</v>
      </c>
      <c r="L56" s="177">
        <v>0</v>
      </c>
      <c r="M56" s="177">
        <v>0</v>
      </c>
      <c r="N56" s="177">
        <v>0</v>
      </c>
      <c r="O56" s="25">
        <f t="shared" ref="O56:O65" si="10">ROUND((SUM(H56:N56)/35)*100,0)</f>
        <v>0</v>
      </c>
      <c r="P56" s="25">
        <f>('INFOTEP SAN JUAN'!$O56/100)*100</f>
        <v>0</v>
      </c>
      <c r="Q56" s="25">
        <f t="shared" ref="Q56:Q65" si="11">IFERROR(ROUND(O56*P56/100,1),"")</f>
        <v>0</v>
      </c>
      <c r="R56" s="25">
        <f>Q56</f>
        <v>0</v>
      </c>
      <c r="S56" s="159" t="s">
        <v>328</v>
      </c>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('INFOTEP SAN JUAN'!$O57/100)*30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('INFOTEP SAN JUAN'!$O58/100)*30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('INFOTEP SAN JUAN'!$O59/100)*40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('INFOTEP SAN JUAN'!$O60/100)*30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('INFOTEP SAN JUAN'!$O61/100)*30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('INFOTEP SAN JUAN'!$O62/100)*40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('INFOTEP SAN JUAN'!$O63/100)*30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('INFOTEP SAN JUAN'!$O64/100)*30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('INFOTEP SAN JUAN'!$O65/100)*40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36</v>
      </c>
      <c r="E69" s="181">
        <f t="shared" si="13"/>
        <v>36</v>
      </c>
      <c r="F69" s="28">
        <f>M36</f>
        <v>100</v>
      </c>
      <c r="G69" s="167"/>
      <c r="H69" s="177">
        <v>3</v>
      </c>
      <c r="I69" s="177">
        <v>3</v>
      </c>
      <c r="J69" s="177">
        <v>3</v>
      </c>
      <c r="K69" s="177">
        <v>3</v>
      </c>
      <c r="L69" s="177">
        <v>3</v>
      </c>
      <c r="M69" s="177">
        <v>3</v>
      </c>
      <c r="N69" s="177">
        <v>3</v>
      </c>
      <c r="O69" s="31">
        <f t="shared" ref="O69:O73" si="14">ROUND((SUM(H69:N69)/35)*100,0)</f>
        <v>60</v>
      </c>
      <c r="P69" s="31">
        <f>('INFOTEP SAN JUAN'!$O69/100)*100</f>
        <v>60</v>
      </c>
      <c r="Q69" s="31">
        <f t="shared" ref="Q69:Q73" si="15">IFERROR(ROUND(O69*P69/100,1),"")</f>
        <v>36</v>
      </c>
      <c r="R69" s="31">
        <f>Q69</f>
        <v>36</v>
      </c>
      <c r="S69" s="167" t="s">
        <v>329</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36</v>
      </c>
      <c r="E70" s="181">
        <f t="shared" si="13"/>
        <v>36</v>
      </c>
      <c r="F70" s="34">
        <f>M37</f>
        <v>100</v>
      </c>
      <c r="G70" s="166"/>
      <c r="H70" s="177">
        <v>3</v>
      </c>
      <c r="I70" s="177">
        <v>3</v>
      </c>
      <c r="J70" s="177">
        <v>3</v>
      </c>
      <c r="K70" s="177">
        <v>3</v>
      </c>
      <c r="L70" s="177">
        <v>3</v>
      </c>
      <c r="M70" s="177">
        <v>3</v>
      </c>
      <c r="N70" s="177">
        <v>3</v>
      </c>
      <c r="O70" s="34">
        <f t="shared" si="14"/>
        <v>60</v>
      </c>
      <c r="P70" s="34">
        <f>('INFOTEP SAN JUAN'!$O70/100)*100</f>
        <v>60</v>
      </c>
      <c r="Q70" s="34">
        <f t="shared" si="15"/>
        <v>36</v>
      </c>
      <c r="R70" s="34">
        <f>Q70</f>
        <v>36</v>
      </c>
      <c r="S70" s="166" t="s">
        <v>329</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('INFOTEP SAN JUAN'!$O71/100)*30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('INFOTEP SAN JUAN'!$O72/100)*30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('INFOTEP SAN JUAN'!$O73/100)*40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0.18</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('INFOTEP SAN JUAN'!$O77/100)*25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('INFOTEP SAN JUAN'!$O78/100)*25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('INFOTEP SAN JUAN'!$O79/100)*25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('INFOTEP SAN JUAN'!$O80/100)*25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('INFOTEP SAN JUAN'!$O81/100)*25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('INFOTEP SAN JUAN'!$O82/100)*25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NB7U72TTQGMTMTQdbf0LxHX0NKoq+cHu+sw1ditafpwwwEvbinUVDRtvpHIassja8l1cwZJOALnyUsGrJ0n/uA==" saltValue="QRudZQHZ+kjEHbs3BFmGgQ==" spinCount="100000" sheet="1" objects="1" scenarios="1"/>
  <autoFilter ref="A76:S76" xr:uid="{0AC41053-E55A-4328-84CC-6F9B1D5CF284}"/>
  <dataConsolidate/>
  <mergeCells count="51">
    <mergeCell ref="A78:A81"/>
    <mergeCell ref="B78:B81"/>
    <mergeCell ref="A63:A65"/>
    <mergeCell ref="B63:B65"/>
    <mergeCell ref="H67:N67"/>
    <mergeCell ref="A71:A73"/>
    <mergeCell ref="B71:B73"/>
    <mergeCell ref="H75:N75"/>
    <mergeCell ref="A60:A62"/>
    <mergeCell ref="B60:B62"/>
    <mergeCell ref="O23:R23"/>
    <mergeCell ref="T23:U23"/>
    <mergeCell ref="Q24:R24"/>
    <mergeCell ref="A26:S26"/>
    <mergeCell ref="A43:XFD43"/>
    <mergeCell ref="H45:N45"/>
    <mergeCell ref="A50:A52"/>
    <mergeCell ref="B50:B52"/>
    <mergeCell ref="H54:N54"/>
    <mergeCell ref="A57:A59"/>
    <mergeCell ref="B57:B59"/>
    <mergeCell ref="O20:R20"/>
    <mergeCell ref="T20:U20"/>
    <mergeCell ref="O21:R21"/>
    <mergeCell ref="T21:U21"/>
    <mergeCell ref="O22:R22"/>
    <mergeCell ref="T22:U22"/>
    <mergeCell ref="O17:R17"/>
    <mergeCell ref="T17:U17"/>
    <mergeCell ref="O18:R18"/>
    <mergeCell ref="T18:U18"/>
    <mergeCell ref="O19:R19"/>
    <mergeCell ref="T19:U19"/>
    <mergeCell ref="O14:R14"/>
    <mergeCell ref="T14:U14"/>
    <mergeCell ref="O15:R15"/>
    <mergeCell ref="T15:U15"/>
    <mergeCell ref="O16:R16"/>
    <mergeCell ref="T16:U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F58A2870-6967-4AEE-8E46-57229B532D87}">
      <formula1>eje</formula1>
    </dataValidation>
    <dataValidation type="list" allowBlank="1" showInputMessage="1" showErrorMessage="1" sqref="G42 H28:H41" xr:uid="{E1A11CAC-17C6-4D63-8B63-BBF855B5AB5E}">
      <formula1>"Nùmero,%,Dìas,Unidades"</formula1>
    </dataValidation>
    <dataValidation type="list" allowBlank="1" showInputMessage="1" showErrorMessage="1" sqref="C42" xr:uid="{AA8293A2-B09D-48FA-880F-4887C1E84263}">
      <formula1>indicador</formula1>
    </dataValidation>
    <dataValidation type="list" sqref="D42 E28:E41" xr:uid="{A4368232-25CF-49F0-AB6D-87B535DF3B3C}">
      <formula1>"Producto,Resultado,Gestión"</formula1>
    </dataValidation>
    <dataValidation type="list" allowBlank="1" showInputMessage="1" showErrorMessage="1" sqref="G47:G52 G56:G65 G69:G73 G77:G82" xr:uid="{D3F8F16C-8200-4A85-B0B8-6863FA5C5821}">
      <formula1>"SI,NO"</formula1>
    </dataValidation>
    <dataValidation type="list" allowBlank="1" showInputMessage="1" showErrorMessage="1" sqref="H69:N73 AB42:AG42 H56:N65 H47:H52 J47:N52 I47 I49:I52 H77:N82" xr:uid="{3692E696-EFDA-4B46-9093-E4D6C13792BC}">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43D5E6DC-09ED-478E-A365-E44C72D21366}">
          <x14:formula1>
            <xm:f>Hoja2!$U$2:$U$19</xm:f>
          </x14:formula1>
          <xm:sqref>G28:G41</xm:sqref>
        </x14:dataValidation>
        <x14:dataValidation type="list" allowBlank="1" showInputMessage="1" showErrorMessage="1" xr:uid="{F11D1E93-E5E4-49A4-8208-AB001CFFBA71}">
          <x14:formula1>
            <xm:f>Hoja2!$T$2:$T$19</xm:f>
          </x14:formula1>
          <xm:sqref>F28:F41</xm:sqref>
        </x14:dataValidation>
        <x14:dataValidation type="list" allowBlank="1" showInputMessage="1" showErrorMessage="1" xr:uid="{A76B1998-F71E-4030-8CFB-F50AC3836852}">
          <x14:formula1>
            <xm:f>Hoja2!$R$2:$R$19</xm:f>
          </x14:formula1>
          <xm:sqref>D28:D41</xm:sqref>
        </x14:dataValidation>
        <x14:dataValidation type="list" allowBlank="1" showInputMessage="1" showErrorMessage="1" xr:uid="{E271F39E-6317-417D-A6DC-0FE0ADBA2A3F}">
          <x14:formula1>
            <xm:f>Hoja2!$M$2:$M$5</xm:f>
          </x14:formula1>
          <xm:sqref>I28:I41</xm:sqref>
        </x14:dataValidation>
        <x14:dataValidation type="list" allowBlank="1" showInputMessage="1" showErrorMessage="1" xr:uid="{E46EDA33-5F46-47EC-9469-DF5DE50C431A}">
          <x14:formula1>
            <xm:f>Hoja2!#REF!</xm:f>
          </x14:formula1>
          <xm:sqref>E42:F42</xm:sqref>
        </x14:dataValidation>
        <x14:dataValidation type="list" allowBlank="1" showInputMessage="1" showErrorMessage="1" xr:uid="{EE42BDAF-0C50-430B-9B0D-09A89ABB9174}">
          <x14:formula1>
            <xm:f>Hoja2!$E$7:$E$10</xm:f>
          </x14:formula1>
          <xm:sqref>C47:C52 C56:C65 C69:C73 C77:C82</xm:sqref>
        </x14:dataValidation>
        <x14:dataValidation type="list" allowBlank="1" showInputMessage="1" showErrorMessage="1" xr:uid="{F8838CD9-C9C6-450B-B3C1-416D4DDF6D49}">
          <x14:formula1>
            <xm:f>Hoja2!$G$2:$G$5</xm:f>
          </x14:formula1>
          <xm:sqref>G10:G24</xm:sqref>
        </x14:dataValidation>
        <x14:dataValidation type="list" allowBlank="1" showInputMessage="1" showErrorMessage="1" xr:uid="{B65BEC95-235D-4EF0-9215-D53B3A4BC02F}">
          <x14:formula1>
            <xm:f>Hoja2!$C$2:$C$5</xm:f>
          </x14:formula1>
          <xm:sqref>B10:B24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9F11-5AD1-4B01-B473-A39AA6689E93}">
  <sheetPr>
    <tabColor rgb="FF00FF00"/>
  </sheetPr>
  <dimension ref="A1:XFD85"/>
  <sheetViews>
    <sheetView showGridLines="0" topLeftCell="A67" zoomScale="90" zoomScaleNormal="90" workbookViewId="0">
      <pane xSplit="3" topLeftCell="R1" activePane="topRight" state="frozen"/>
      <selection pane="topRight" activeCell="S70" sqref="S70"/>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38.8164062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7" t="s">
        <v>24</v>
      </c>
      <c r="C2" s="76" t="s">
        <v>109</v>
      </c>
      <c r="D2" s="88">
        <f>R53</f>
        <v>0.435</v>
      </c>
      <c r="E2" s="76"/>
      <c r="F2" s="76"/>
      <c r="G2" s="76"/>
      <c r="H2" s="76"/>
      <c r="I2" s="76"/>
      <c r="J2" s="76"/>
      <c r="K2" s="76"/>
      <c r="L2" s="76"/>
      <c r="M2" s="76"/>
      <c r="N2" s="76"/>
      <c r="O2" s="76"/>
      <c r="P2" s="76"/>
      <c r="Q2" s="76"/>
      <c r="R2" s="76"/>
      <c r="S2" s="76"/>
      <c r="AB2"/>
    </row>
    <row r="3" spans="1:28" ht="21">
      <c r="A3" s="90" t="s">
        <v>110</v>
      </c>
      <c r="B3" s="195">
        <v>46023</v>
      </c>
      <c r="C3" s="76" t="s">
        <v>111</v>
      </c>
      <c r="D3" s="87">
        <f>R66</f>
        <v>0.25</v>
      </c>
      <c r="E3" s="76"/>
      <c r="F3" s="76"/>
      <c r="G3" s="76"/>
      <c r="H3" s="76"/>
      <c r="I3" s="76"/>
      <c r="J3" s="76"/>
      <c r="K3" s="76"/>
      <c r="L3" s="76"/>
      <c r="M3" s="76"/>
      <c r="N3" s="76"/>
      <c r="O3" s="76"/>
      <c r="P3" s="76"/>
      <c r="Q3" s="76"/>
      <c r="R3" s="76"/>
      <c r="S3" s="76"/>
      <c r="AB3"/>
    </row>
    <row r="4" spans="1:28" ht="21">
      <c r="A4" s="90" t="s">
        <v>112</v>
      </c>
      <c r="B4" s="195">
        <v>46387</v>
      </c>
      <c r="C4" s="76" t="s">
        <v>113</v>
      </c>
      <c r="D4" s="87">
        <f>R74</f>
        <v>0</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390" t="s">
        <v>330</v>
      </c>
      <c r="U10" s="391"/>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390" t="s">
        <v>331</v>
      </c>
      <c r="U11" s="391"/>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390" t="s">
        <v>332</v>
      </c>
      <c r="U12" s="391"/>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333</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1" t="s">
        <v>334</v>
      </c>
      <c r="U14" s="41"/>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18" t="s">
        <v>335</v>
      </c>
      <c r="U15" s="1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1" t="s">
        <v>336</v>
      </c>
      <c r="U16" s="41"/>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18" t="s">
        <v>337</v>
      </c>
      <c r="U17" s="1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52" t="s">
        <v>338</v>
      </c>
      <c r="U18" s="52"/>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55" t="s">
        <v>339</v>
      </c>
      <c r="U19" s="55"/>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52" t="s">
        <v>340</v>
      </c>
      <c r="U20" s="52"/>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70" t="s">
        <v>341</v>
      </c>
      <c r="U21" s="70"/>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73" t="s">
        <v>342</v>
      </c>
      <c r="U22" s="73"/>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70" t="s">
        <v>343</v>
      </c>
      <c r="U23" s="70"/>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ETITC|Cultura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ETITC|Cultura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ETITC|Cultura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ETITC|Cultura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ETITC|Modelo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ETITC|Modelo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ETITC|Modelo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ETITC|Modelo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ETITC|Modelos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ETITC|Modelos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ETITC|Modelos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ETITC|Gestión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ETITC|Gestión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ETITC|Gestión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74</v>
      </c>
      <c r="E47" s="181">
        <f t="shared" si="5"/>
        <v>74</v>
      </c>
      <c r="F47" s="5">
        <f>M28</f>
        <v>100</v>
      </c>
      <c r="G47" s="153"/>
      <c r="H47" s="177">
        <v>5</v>
      </c>
      <c r="I47" s="177">
        <v>5</v>
      </c>
      <c r="J47" s="177">
        <v>5</v>
      </c>
      <c r="K47" s="177">
        <v>0</v>
      </c>
      <c r="L47" s="177">
        <v>5</v>
      </c>
      <c r="M47" s="177">
        <v>5</v>
      </c>
      <c r="N47" s="177">
        <v>5</v>
      </c>
      <c r="O47" s="5">
        <f t="shared" ref="O47" si="6">ROUND((SUM(H47:N47)/35)*100,0)</f>
        <v>86</v>
      </c>
      <c r="P47" s="5">
        <f>(ETITC!$O47/100)*100</f>
        <v>86</v>
      </c>
      <c r="Q47" s="5">
        <f t="shared" ref="Q47:Q52" si="7">IFERROR(ROUND(O47*P47/100,1),"")</f>
        <v>74</v>
      </c>
      <c r="R47" s="5">
        <f>Q47</f>
        <v>74</v>
      </c>
      <c r="S47" s="204" t="s">
        <v>344</v>
      </c>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26</v>
      </c>
      <c r="E48" s="180">
        <f t="shared" si="5"/>
        <v>26</v>
      </c>
      <c r="F48" s="22">
        <f>M29</f>
        <v>100</v>
      </c>
      <c r="G48" s="154"/>
      <c r="H48" s="177">
        <v>3</v>
      </c>
      <c r="I48" s="177">
        <v>3</v>
      </c>
      <c r="J48" s="177">
        <v>3</v>
      </c>
      <c r="K48" s="177">
        <v>0</v>
      </c>
      <c r="L48" s="177">
        <v>3</v>
      </c>
      <c r="M48" s="177">
        <v>3</v>
      </c>
      <c r="N48" s="177">
        <v>3</v>
      </c>
      <c r="O48" s="22">
        <f>ROUND((SUM(H48:N48)/35)*100,0)</f>
        <v>51</v>
      </c>
      <c r="P48" s="22">
        <f>(ETITC!$O48/100)*100</f>
        <v>51</v>
      </c>
      <c r="Q48" s="22">
        <f t="shared" si="7"/>
        <v>26</v>
      </c>
      <c r="R48" s="22">
        <f>Q48</f>
        <v>26</v>
      </c>
      <c r="S48" s="247" t="s">
        <v>344</v>
      </c>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74</v>
      </c>
      <c r="E49" s="181">
        <f t="shared" si="5"/>
        <v>74</v>
      </c>
      <c r="F49" s="5">
        <f>M30</f>
        <v>100</v>
      </c>
      <c r="G49" s="153"/>
      <c r="H49" s="177">
        <v>5</v>
      </c>
      <c r="I49" s="177">
        <v>5</v>
      </c>
      <c r="J49" s="177">
        <v>5</v>
      </c>
      <c r="K49" s="177">
        <v>0</v>
      </c>
      <c r="L49" s="177">
        <v>5</v>
      </c>
      <c r="M49" s="177">
        <v>5</v>
      </c>
      <c r="N49" s="177">
        <v>5</v>
      </c>
      <c r="O49" s="5">
        <f t="shared" ref="O49" si="8">ROUND((SUM(H49:N49)/35)*100,0)</f>
        <v>86</v>
      </c>
      <c r="P49" s="5">
        <f>(ETITC!$O49/100)*100</f>
        <v>86</v>
      </c>
      <c r="Q49" s="5">
        <f t="shared" si="7"/>
        <v>74</v>
      </c>
      <c r="R49" s="5">
        <f>Q49</f>
        <v>74</v>
      </c>
      <c r="S49" s="204" t="s">
        <v>344</v>
      </c>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(ETITC!$O50/100)*30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(ETITC!$O51/100)*30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(ETITC!$O52/100)*40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0.435</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100</v>
      </c>
      <c r="E56" s="181">
        <f>R56</f>
        <v>100</v>
      </c>
      <c r="F56" s="25">
        <f>M32</f>
        <v>100</v>
      </c>
      <c r="G56" s="159" t="s">
        <v>218</v>
      </c>
      <c r="H56" s="177">
        <v>5</v>
      </c>
      <c r="I56" s="177">
        <v>5</v>
      </c>
      <c r="J56" s="177">
        <v>5</v>
      </c>
      <c r="K56" s="177">
        <v>5</v>
      </c>
      <c r="L56" s="177">
        <v>5</v>
      </c>
      <c r="M56" s="177">
        <v>5</v>
      </c>
      <c r="N56" s="177">
        <v>5</v>
      </c>
      <c r="O56" s="25">
        <f t="shared" ref="O56:O65" si="10">ROUND((SUM(H56:N56)/35)*100,0)</f>
        <v>100</v>
      </c>
      <c r="P56" s="25">
        <f>(ETITC!$O56/100)*100</f>
        <v>100</v>
      </c>
      <c r="Q56" s="25">
        <f t="shared" ref="Q56:Q65" si="11">IFERROR(ROUND(O56*P56/100,1),"")</f>
        <v>100</v>
      </c>
      <c r="R56" s="25">
        <f>Q56</f>
        <v>100</v>
      </c>
      <c r="S56" s="159"/>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(ETITC!$O57/100)*30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(ETITC!$O58/100)*30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(ETITC!$O59/100)*40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(ETITC!$O60/100)*30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(ETITC!$O61/100)*30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(ETITC!$O62/100)*40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(ETITC!$O63/100)*30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(ETITC!$O64/100)*30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(ETITC!$O65/100)*40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0.25</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0</v>
      </c>
      <c r="E69" s="181">
        <f t="shared" si="13"/>
        <v>0</v>
      </c>
      <c r="F69" s="28">
        <f>M36</f>
        <v>100</v>
      </c>
      <c r="G69" s="167"/>
      <c r="H69" s="177">
        <v>0</v>
      </c>
      <c r="I69" s="177">
        <v>0</v>
      </c>
      <c r="J69" s="177">
        <v>0</v>
      </c>
      <c r="K69" s="177">
        <v>0</v>
      </c>
      <c r="L69" s="177">
        <v>0</v>
      </c>
      <c r="M69" s="177">
        <v>0</v>
      </c>
      <c r="N69" s="177">
        <v>0</v>
      </c>
      <c r="O69" s="31">
        <f t="shared" ref="O69:O73" si="14">ROUND((SUM(H69:N69)/35)*100,0)</f>
        <v>0</v>
      </c>
      <c r="P69" s="31">
        <f>(ETITC!$O69/100)*100</f>
        <v>0</v>
      </c>
      <c r="Q69" s="31">
        <f t="shared" ref="Q69:Q73" si="15">IFERROR(ROUND(O69*P69/100,1),"")</f>
        <v>0</v>
      </c>
      <c r="R69" s="31">
        <f>Q69</f>
        <v>0</v>
      </c>
      <c r="S69" s="167" t="s">
        <v>329</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0</v>
      </c>
      <c r="E70" s="181">
        <f t="shared" si="13"/>
        <v>0</v>
      </c>
      <c r="F70" s="34">
        <f>M37</f>
        <v>100</v>
      </c>
      <c r="G70" s="166"/>
      <c r="H70" s="177">
        <v>0</v>
      </c>
      <c r="I70" s="177">
        <v>0</v>
      </c>
      <c r="J70" s="177">
        <v>0</v>
      </c>
      <c r="K70" s="177">
        <v>0</v>
      </c>
      <c r="L70" s="177">
        <v>0</v>
      </c>
      <c r="M70" s="177">
        <v>0</v>
      </c>
      <c r="N70" s="177">
        <v>0</v>
      </c>
      <c r="O70" s="34">
        <f t="shared" si="14"/>
        <v>0</v>
      </c>
      <c r="P70" s="34">
        <f>(ETITC!$O70/100)*100</f>
        <v>0</v>
      </c>
      <c r="Q70" s="34">
        <f t="shared" si="15"/>
        <v>0</v>
      </c>
      <c r="R70" s="34">
        <f>Q70</f>
        <v>0</v>
      </c>
      <c r="S70" s="166" t="s">
        <v>329</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(ETITC!$O71/100)*30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(ETITC!$O72/100)*30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(ETITC!$O73/100)*40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(ETITC!$O77/100)*25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(ETITC!$O78/100)*25</f>
        <v>25</v>
      </c>
      <c r="Q78" s="37">
        <f t="shared" si="18"/>
        <v>25</v>
      </c>
      <c r="R78" s="37">
        <f>Q78</f>
        <v>25</v>
      </c>
      <c r="S78" s="173" t="s">
        <v>249</v>
      </c>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(ETITC!$O79/100)*25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(ETITC!$O80/100)*25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(ETITC!$O81/100)*25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(ETITC!$O82/100)*25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1EFEAFDE-D07F-4CEE-B752-9B802D1E4EB3}">
      <formula1>eje</formula1>
    </dataValidation>
    <dataValidation type="list" allowBlank="1" showInputMessage="1" showErrorMessage="1" sqref="G42 H28:H41" xr:uid="{8F0D7138-08E6-418F-8146-C471BDAC3C1C}">
      <formula1>"Nùmero,%,Dìas,Unidades"</formula1>
    </dataValidation>
    <dataValidation type="list" allowBlank="1" showInputMessage="1" showErrorMessage="1" sqref="C42" xr:uid="{916E1DD5-5002-473D-B8F2-1D50ABDCC1BC}">
      <formula1>indicador</formula1>
    </dataValidation>
    <dataValidation type="list" sqref="D42 E28:E41" xr:uid="{6FF308AF-62B7-4C32-989A-0B568CF2678E}">
      <formula1>"Producto,Resultado,Gestión"</formula1>
    </dataValidation>
    <dataValidation type="list" allowBlank="1" showInputMessage="1" showErrorMessage="1" sqref="G47:G52 G56:G65 G69:G73 G77:G82" xr:uid="{AC333A73-73B0-4CA6-8B30-BADC561458CA}">
      <formula1>"SI,NO"</formula1>
    </dataValidation>
    <dataValidation type="list" allowBlank="1" showInputMessage="1" showErrorMessage="1" sqref="H69:N73 AB42:AG42 H56:N65 H47:H52 J47:N52 I47 I49:I52 H77:N82" xr:uid="{50F70590-5AEA-4E8F-BE13-78CF75B54EF4}">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69D78E01-DF92-4CF0-9729-AFA9950F218D}">
          <x14:formula1>
            <xm:f>Hoja2!$U$2:$U$19</xm:f>
          </x14:formula1>
          <xm:sqref>G28:G41</xm:sqref>
        </x14:dataValidation>
        <x14:dataValidation type="list" allowBlank="1" showInputMessage="1" showErrorMessage="1" xr:uid="{84FF6153-CC8B-447F-A1AA-434621D38417}">
          <x14:formula1>
            <xm:f>Hoja2!$T$2:$T$19</xm:f>
          </x14:formula1>
          <xm:sqref>F28:F41</xm:sqref>
        </x14:dataValidation>
        <x14:dataValidation type="list" allowBlank="1" showInputMessage="1" showErrorMessage="1" xr:uid="{070B0CEC-F6D7-40A1-84D3-254DBD801D79}">
          <x14:formula1>
            <xm:f>Hoja2!$R$2:$R$19</xm:f>
          </x14:formula1>
          <xm:sqref>D28:D41</xm:sqref>
        </x14:dataValidation>
        <x14:dataValidation type="list" allowBlank="1" showInputMessage="1" showErrorMessage="1" xr:uid="{E7A38E2B-C6DF-42D3-A480-456DB296C537}">
          <x14:formula1>
            <xm:f>Hoja2!$M$2:$M$5</xm:f>
          </x14:formula1>
          <xm:sqref>I28:I41</xm:sqref>
        </x14:dataValidation>
        <x14:dataValidation type="list" allowBlank="1" showInputMessage="1" showErrorMessage="1" xr:uid="{F2F30FBA-2075-4C4C-9BF5-4686CC0A528C}">
          <x14:formula1>
            <xm:f>Hoja2!#REF!</xm:f>
          </x14:formula1>
          <xm:sqref>E42:F42</xm:sqref>
        </x14:dataValidation>
        <x14:dataValidation type="list" allowBlank="1" showInputMessage="1" showErrorMessage="1" xr:uid="{D6F44E77-B8B2-4794-952F-7A40E95E9EDE}">
          <x14:formula1>
            <xm:f>Hoja2!$E$7:$E$10</xm:f>
          </x14:formula1>
          <xm:sqref>C47:C52 C56:C65 C69:C73 C77:C82</xm:sqref>
        </x14:dataValidation>
        <x14:dataValidation type="list" allowBlank="1" showInputMessage="1" showErrorMessage="1" xr:uid="{7E04DBE9-929B-4AD3-AAF3-D175D1FF74EB}">
          <x14:formula1>
            <xm:f>Hoja2!$G$2:$G$5</xm:f>
          </x14:formula1>
          <xm:sqref>G10:G24</xm:sqref>
        </x14:dataValidation>
        <x14:dataValidation type="list" allowBlank="1" showInputMessage="1" showErrorMessage="1" xr:uid="{1CBEF9A7-FE0F-407B-9D89-5A52668B2962}">
          <x14:formula1>
            <xm:f>Hoja2!$C$2:$C$5</xm:f>
          </x14:formula1>
          <xm:sqref>B10:B24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5491-58F7-4AD7-A51C-3B4B8D6B9E39}">
  <sheetPr>
    <tabColor rgb="FFFFFF00"/>
  </sheetPr>
  <dimension ref="A1:XFD85"/>
  <sheetViews>
    <sheetView showGridLines="0" topLeftCell="A44" zoomScale="70" zoomScaleNormal="70" workbookViewId="0">
      <pane xSplit="3" topLeftCell="D1" activePane="topRight" state="frozen"/>
      <selection pane="topRight" activeCell="D49" sqref="D49"/>
    </sheetView>
  </sheetViews>
  <sheetFormatPr baseColWidth="10" defaultColWidth="0" defaultRowHeight="15" customHeight="1" zeroHeight="1" outlineLevelRow="2"/>
  <cols>
    <col min="1" max="1" width="15.1796875" customWidth="1"/>
    <col min="2" max="2" width="55.453125" style="21" customWidth="1"/>
    <col min="3" max="3" width="46.81640625" style="21" customWidth="1"/>
    <col min="4" max="4" width="43" style="21" customWidth="1"/>
    <col min="5" max="5" width="27.453125" style="21" customWidth="1"/>
    <col min="6" max="6" width="32.7265625" style="21" customWidth="1"/>
    <col min="7" max="7" width="31.81640625" style="21" customWidth="1"/>
    <col min="8" max="8" width="16.54296875" style="21" customWidth="1"/>
    <col min="9" max="13" width="13.26953125" style="21" customWidth="1"/>
    <col min="14" max="14" width="13.453125" style="21" customWidth="1"/>
    <col min="15" max="17" width="15.7265625" style="21" customWidth="1"/>
    <col min="18" max="18" width="42" style="21" customWidth="1"/>
    <col min="19" max="19" width="46.81640625" style="21" customWidth="1"/>
    <col min="20" max="20" width="49.1796875" style="21" customWidth="1"/>
    <col min="21" max="21" width="18.26953125" style="21" hidden="1" customWidth="1"/>
    <col min="22" max="22" width="16.7265625" style="21" hidden="1" customWidth="1"/>
    <col min="23" max="23" width="20.26953125" style="21" hidden="1" customWidth="1"/>
    <col min="24" max="24" width="17.1796875" style="21" hidden="1" customWidth="1"/>
    <col min="25" max="25" width="17.54296875" style="21" hidden="1" customWidth="1"/>
    <col min="26" max="26" width="26.54296875" style="21" hidden="1" customWidth="1"/>
    <col min="27" max="27" width="30.81640625" style="21" hidden="1" customWidth="1"/>
    <col min="28" max="28" width="0" style="21" hidden="1" customWidth="1"/>
    <col min="29" max="34" width="0" hidden="1" customWidth="1"/>
    <col min="35" max="16384" width="11.453125" hidden="1"/>
  </cols>
  <sheetData>
    <row r="1" spans="1:28" ht="21">
      <c r="A1" s="400" t="s">
        <v>105</v>
      </c>
      <c r="B1" s="400"/>
      <c r="C1" s="91" t="s">
        <v>106</v>
      </c>
      <c r="D1" s="91" t="s">
        <v>107</v>
      </c>
      <c r="F1" s="76"/>
      <c r="H1" s="76"/>
      <c r="I1" s="76"/>
      <c r="J1" s="76"/>
      <c r="L1" s="76"/>
      <c r="M1" s="76"/>
      <c r="N1" s="76"/>
      <c r="O1" s="76"/>
      <c r="Q1" s="76"/>
      <c r="R1" s="76"/>
      <c r="S1" s="76"/>
      <c r="AB1"/>
    </row>
    <row r="2" spans="1:28" ht="21">
      <c r="A2" s="90" t="s">
        <v>108</v>
      </c>
      <c r="B2" s="188" t="s">
        <v>73</v>
      </c>
      <c r="C2" s="76" t="s">
        <v>109</v>
      </c>
      <c r="D2" s="88">
        <f>R53</f>
        <v>0</v>
      </c>
      <c r="E2" s="76"/>
      <c r="F2" s="76"/>
      <c r="G2" s="76"/>
      <c r="H2" s="76"/>
      <c r="I2" s="76"/>
      <c r="J2" s="76"/>
      <c r="K2" s="76"/>
      <c r="L2" s="76"/>
      <c r="M2" s="76"/>
      <c r="N2" s="76"/>
      <c r="O2" s="76"/>
      <c r="P2" s="76"/>
      <c r="Q2" s="76"/>
      <c r="R2" s="76"/>
      <c r="S2" s="76"/>
      <c r="AB2"/>
    </row>
    <row r="3" spans="1:28" ht="21">
      <c r="A3" s="90" t="s">
        <v>110</v>
      </c>
      <c r="B3" s="196">
        <v>46023</v>
      </c>
      <c r="C3" s="76" t="s">
        <v>111</v>
      </c>
      <c r="D3" s="87">
        <f>R66</f>
        <v>0</v>
      </c>
      <c r="E3" s="76"/>
      <c r="F3" s="76"/>
      <c r="G3" s="76"/>
      <c r="H3" s="76"/>
      <c r="I3" s="76"/>
      <c r="J3" s="76"/>
      <c r="K3" s="76"/>
      <c r="L3" s="76"/>
      <c r="M3" s="76"/>
      <c r="N3" s="76"/>
      <c r="O3" s="76"/>
      <c r="P3" s="76"/>
      <c r="Q3" s="76"/>
      <c r="R3" s="76"/>
      <c r="S3" s="76"/>
      <c r="AB3"/>
    </row>
    <row r="4" spans="1:28" ht="21">
      <c r="A4" s="90" t="s">
        <v>112</v>
      </c>
      <c r="B4" s="196">
        <v>46387</v>
      </c>
      <c r="C4" s="76" t="s">
        <v>113</v>
      </c>
      <c r="D4" s="87">
        <f>R74</f>
        <v>0</v>
      </c>
      <c r="E4" s="76"/>
      <c r="F4" s="76"/>
      <c r="G4" s="76"/>
      <c r="H4" s="76"/>
      <c r="I4" s="76"/>
      <c r="J4" s="76"/>
      <c r="K4" s="76"/>
      <c r="L4" s="76"/>
      <c r="M4" s="76"/>
      <c r="N4" s="76"/>
      <c r="O4" s="76"/>
      <c r="P4" s="76"/>
      <c r="Q4" s="76"/>
      <c r="R4" s="76"/>
      <c r="S4" s="76"/>
      <c r="AB4"/>
    </row>
    <row r="5" spans="1:28" ht="20.25" customHeight="1">
      <c r="A5" s="77"/>
      <c r="B5" s="78"/>
      <c r="C5" s="76" t="s">
        <v>114</v>
      </c>
      <c r="D5" s="87">
        <f>R83</f>
        <v>0.125</v>
      </c>
      <c r="E5" s="76"/>
      <c r="F5" s="76"/>
      <c r="G5" s="76"/>
      <c r="H5" s="76"/>
      <c r="I5" s="76"/>
      <c r="J5" s="76"/>
      <c r="K5" s="76"/>
      <c r="L5" s="76"/>
      <c r="M5" s="76"/>
      <c r="N5" s="76"/>
      <c r="O5" s="76"/>
      <c r="P5" s="76"/>
      <c r="Q5" s="76"/>
      <c r="R5" s="76"/>
      <c r="S5" s="76"/>
      <c r="AB5"/>
    </row>
    <row r="6" spans="1:28" ht="14.5">
      <c r="A6" s="77"/>
      <c r="B6" s="78"/>
      <c r="C6" s="76"/>
      <c r="D6" s="76"/>
      <c r="E6" s="76"/>
      <c r="F6" s="76"/>
      <c r="G6" s="76"/>
      <c r="H6" s="76"/>
      <c r="I6" s="76"/>
      <c r="J6" s="76"/>
      <c r="K6" s="76"/>
      <c r="L6" s="76"/>
      <c r="M6" s="76"/>
      <c r="N6" s="76"/>
      <c r="O6" s="76"/>
      <c r="P6" s="76"/>
      <c r="Q6" s="76"/>
      <c r="R6" s="76"/>
      <c r="S6" s="76"/>
      <c r="T6" s="76"/>
    </row>
    <row r="7" spans="1:28" ht="36" customHeight="1">
      <c r="A7" s="79"/>
      <c r="B7" s="76"/>
      <c r="C7" s="76"/>
      <c r="D7" s="76"/>
      <c r="E7" s="76"/>
      <c r="F7" s="76"/>
      <c r="G7" s="76"/>
      <c r="H7" s="76"/>
      <c r="I7" s="76"/>
      <c r="J7" s="76"/>
      <c r="K7" s="76"/>
      <c r="L7" s="76"/>
      <c r="M7" s="76"/>
      <c r="N7" s="76"/>
      <c r="O7" s="76"/>
      <c r="P7" s="76"/>
      <c r="Q7" s="76"/>
      <c r="R7" s="76"/>
      <c r="S7" s="76"/>
      <c r="T7" s="76"/>
    </row>
    <row r="8" spans="1:28" ht="30.75" customHeight="1">
      <c r="A8" s="403" t="s">
        <v>115</v>
      </c>
      <c r="B8" s="403"/>
      <c r="C8" s="76"/>
      <c r="D8" s="76"/>
      <c r="E8" s="76"/>
      <c r="F8" s="76"/>
      <c r="G8" s="76"/>
      <c r="H8" s="76"/>
      <c r="I8" s="76"/>
      <c r="J8" s="76"/>
      <c r="K8" s="76"/>
      <c r="L8" s="76"/>
      <c r="M8" s="76"/>
      <c r="N8" s="76"/>
      <c r="O8" s="76"/>
      <c r="P8" s="76"/>
      <c r="Q8" s="76"/>
      <c r="R8" s="76"/>
      <c r="S8" s="76"/>
      <c r="T8" s="76"/>
      <c r="Y8"/>
      <c r="Z8"/>
      <c r="AA8"/>
      <c r="AB8"/>
    </row>
    <row r="9" spans="1:28" outlineLevel="1" thickBot="1">
      <c r="A9" s="125" t="s">
        <v>28</v>
      </c>
      <c r="B9" s="126" t="s">
        <v>8</v>
      </c>
      <c r="C9" s="126" t="s">
        <v>116</v>
      </c>
      <c r="D9" s="126" t="s">
        <v>40</v>
      </c>
      <c r="E9" s="126" t="s">
        <v>117</v>
      </c>
      <c r="F9" s="126" t="s">
        <v>118</v>
      </c>
      <c r="G9" s="126" t="s">
        <v>119</v>
      </c>
      <c r="H9" s="126" t="s">
        <v>120</v>
      </c>
      <c r="I9" s="126" t="s">
        <v>121</v>
      </c>
      <c r="J9" s="126" t="s">
        <v>122</v>
      </c>
      <c r="K9" s="126" t="s">
        <v>123</v>
      </c>
      <c r="L9" s="126" t="s">
        <v>124</v>
      </c>
      <c r="M9" s="126" t="s">
        <v>125</v>
      </c>
      <c r="N9" s="126" t="s">
        <v>126</v>
      </c>
      <c r="O9" s="394" t="s">
        <v>127</v>
      </c>
      <c r="P9" s="395"/>
      <c r="Q9" s="395"/>
      <c r="R9" s="396"/>
      <c r="S9" s="126" t="s">
        <v>128</v>
      </c>
      <c r="T9" s="394" t="s">
        <v>129</v>
      </c>
      <c r="U9" s="395"/>
      <c r="V9" s="76"/>
      <c r="W9" s="76"/>
      <c r="AB9"/>
    </row>
    <row r="10" spans="1:28" s="4" customFormat="1" ht="59" outlineLevel="1" thickTop="1" thickBot="1">
      <c r="A10" s="58">
        <v>1</v>
      </c>
      <c r="B10" s="59" t="s">
        <v>13</v>
      </c>
      <c r="C10" s="112" t="s">
        <v>130</v>
      </c>
      <c r="D10" s="122" t="s">
        <v>131</v>
      </c>
      <c r="E10" s="140"/>
      <c r="F10" s="140"/>
      <c r="G10" s="140" t="s">
        <v>15</v>
      </c>
      <c r="H10" s="60">
        <v>46023</v>
      </c>
      <c r="I10" s="60">
        <v>46112</v>
      </c>
      <c r="J10" s="59">
        <v>100</v>
      </c>
      <c r="K10" s="61">
        <v>100</v>
      </c>
      <c r="L10" s="61"/>
      <c r="M10" s="61"/>
      <c r="N10" s="61"/>
      <c r="O10" s="397"/>
      <c r="P10" s="398"/>
      <c r="Q10" s="398"/>
      <c r="R10" s="399"/>
      <c r="S10" s="59" t="str">
        <f t="shared" ref="S10:S23" si="0">IF(SUM(K10:N10)=J10,"OK","Revisar")</f>
        <v>OK</v>
      </c>
      <c r="T10" s="390" t="s">
        <v>345</v>
      </c>
      <c r="U10" s="391"/>
      <c r="V10" s="76"/>
      <c r="W10" s="76"/>
      <c r="X10" s="21"/>
      <c r="Y10" s="21"/>
      <c r="Z10" s="21"/>
      <c r="AA10" s="21"/>
    </row>
    <row r="11" spans="1:28" ht="59" outlineLevel="1" thickTop="1" thickBot="1">
      <c r="A11" s="62">
        <v>2</v>
      </c>
      <c r="B11" s="63" t="s">
        <v>13</v>
      </c>
      <c r="C11" s="113" t="s">
        <v>133</v>
      </c>
      <c r="D11" s="64" t="s">
        <v>134</v>
      </c>
      <c r="E11" s="141"/>
      <c r="F11" s="141"/>
      <c r="G11" s="141" t="s">
        <v>15</v>
      </c>
      <c r="H11" s="65">
        <v>46023</v>
      </c>
      <c r="I11" s="65">
        <v>46112</v>
      </c>
      <c r="J11" s="63">
        <v>100</v>
      </c>
      <c r="K11" s="63">
        <v>100</v>
      </c>
      <c r="L11" s="63"/>
      <c r="M11" s="63"/>
      <c r="N11" s="63"/>
      <c r="O11" s="397"/>
      <c r="P11" s="398"/>
      <c r="Q11" s="398"/>
      <c r="R11" s="399"/>
      <c r="S11" s="63" t="str">
        <f t="shared" si="0"/>
        <v>OK</v>
      </c>
      <c r="T11" s="390" t="s">
        <v>346</v>
      </c>
      <c r="U11" s="391"/>
      <c r="V11" s="76"/>
      <c r="W11" s="76"/>
      <c r="AB11"/>
    </row>
    <row r="12" spans="1:28" ht="44.5" outlineLevel="1" thickTop="1" thickBot="1">
      <c r="A12" s="96">
        <v>3</v>
      </c>
      <c r="B12" s="66" t="s">
        <v>13</v>
      </c>
      <c r="C12" s="114" t="s">
        <v>136</v>
      </c>
      <c r="D12" s="67" t="s">
        <v>137</v>
      </c>
      <c r="E12" s="142"/>
      <c r="F12" s="142"/>
      <c r="G12" s="142" t="s">
        <v>15</v>
      </c>
      <c r="H12" s="60">
        <v>46023</v>
      </c>
      <c r="I12" s="60">
        <v>46112</v>
      </c>
      <c r="J12" s="66">
        <v>100</v>
      </c>
      <c r="K12" s="66">
        <v>100</v>
      </c>
      <c r="L12" s="66"/>
      <c r="M12" s="66"/>
      <c r="N12" s="66"/>
      <c r="O12" s="397"/>
      <c r="P12" s="398"/>
      <c r="Q12" s="398"/>
      <c r="R12" s="399"/>
      <c r="S12" s="66" t="str">
        <f t="shared" si="0"/>
        <v>OK</v>
      </c>
      <c r="T12" s="390" t="s">
        <v>347</v>
      </c>
      <c r="U12" s="391"/>
      <c r="V12" s="76"/>
      <c r="W12" s="76"/>
      <c r="AB12"/>
    </row>
    <row r="13" spans="1:28" ht="44.5" outlineLevel="1" thickTop="1" thickBot="1">
      <c r="A13" s="62">
        <v>4</v>
      </c>
      <c r="B13" s="63" t="s">
        <v>13</v>
      </c>
      <c r="C13" s="113" t="s">
        <v>139</v>
      </c>
      <c r="D13" s="64" t="s">
        <v>140</v>
      </c>
      <c r="E13" s="141"/>
      <c r="F13" s="141"/>
      <c r="G13" s="141" t="s">
        <v>15</v>
      </c>
      <c r="H13" s="65">
        <v>46113</v>
      </c>
      <c r="I13" s="65">
        <v>46387</v>
      </c>
      <c r="J13" s="63">
        <v>100</v>
      </c>
      <c r="K13" s="63"/>
      <c r="L13" s="63">
        <v>30</v>
      </c>
      <c r="M13" s="63">
        <v>30</v>
      </c>
      <c r="N13" s="63">
        <v>40</v>
      </c>
      <c r="O13" s="397"/>
      <c r="P13" s="398"/>
      <c r="Q13" s="398"/>
      <c r="R13" s="399"/>
      <c r="S13" s="63" t="str">
        <f t="shared" si="0"/>
        <v>OK</v>
      </c>
      <c r="T13" s="390" t="s">
        <v>348</v>
      </c>
      <c r="U13" s="391"/>
      <c r="V13" s="76"/>
      <c r="W13" s="76"/>
      <c r="AB13"/>
    </row>
    <row r="14" spans="1:28" ht="59" outlineLevel="1" thickTop="1" thickBot="1">
      <c r="A14" s="97">
        <v>5</v>
      </c>
      <c r="B14" s="41" t="s">
        <v>25</v>
      </c>
      <c r="C14" s="115" t="s">
        <v>142</v>
      </c>
      <c r="D14" s="42" t="s">
        <v>143</v>
      </c>
      <c r="E14" s="143"/>
      <c r="F14" s="143"/>
      <c r="G14" s="143" t="s">
        <v>15</v>
      </c>
      <c r="H14" s="43">
        <v>46023</v>
      </c>
      <c r="I14" s="43">
        <v>46081</v>
      </c>
      <c r="J14" s="41">
        <v>100</v>
      </c>
      <c r="K14" s="41">
        <v>100</v>
      </c>
      <c r="L14" s="41"/>
      <c r="M14" s="41"/>
      <c r="N14" s="41"/>
      <c r="O14" s="397"/>
      <c r="P14" s="398"/>
      <c r="Q14" s="398"/>
      <c r="R14" s="399"/>
      <c r="S14" s="41" t="str">
        <f t="shared" si="0"/>
        <v>OK</v>
      </c>
      <c r="T14" s="41" t="s">
        <v>349</v>
      </c>
      <c r="U14" s="41"/>
      <c r="V14" s="76"/>
      <c r="W14" s="76"/>
      <c r="AB14"/>
    </row>
    <row r="15" spans="1:28" ht="44.5" outlineLevel="1" thickTop="1" thickBot="1">
      <c r="A15" s="98">
        <v>6</v>
      </c>
      <c r="B15" s="18" t="s">
        <v>25</v>
      </c>
      <c r="C15" s="116" t="s">
        <v>145</v>
      </c>
      <c r="D15" s="19" t="s">
        <v>146</v>
      </c>
      <c r="E15" s="144"/>
      <c r="F15" s="144"/>
      <c r="G15" s="144" t="s">
        <v>15</v>
      </c>
      <c r="H15" s="20">
        <v>46113</v>
      </c>
      <c r="I15" s="20">
        <v>46387</v>
      </c>
      <c r="J15" s="18">
        <v>100</v>
      </c>
      <c r="K15" s="18"/>
      <c r="L15" s="18">
        <v>30</v>
      </c>
      <c r="M15" s="18">
        <v>30</v>
      </c>
      <c r="N15" s="18">
        <v>40</v>
      </c>
      <c r="O15" s="397"/>
      <c r="P15" s="398"/>
      <c r="Q15" s="398"/>
      <c r="R15" s="399"/>
      <c r="S15" s="18" t="str">
        <f t="shared" si="0"/>
        <v>OK</v>
      </c>
      <c r="T15" s="18" t="s">
        <v>350</v>
      </c>
      <c r="U15" s="18"/>
      <c r="V15" s="76"/>
      <c r="W15" s="76"/>
      <c r="AB15"/>
    </row>
    <row r="16" spans="1:28" ht="44.5" outlineLevel="1" thickTop="1" thickBot="1">
      <c r="A16" s="97">
        <v>7</v>
      </c>
      <c r="B16" s="41" t="s">
        <v>25</v>
      </c>
      <c r="C16" s="115" t="s">
        <v>148</v>
      </c>
      <c r="D16" s="42" t="s">
        <v>149</v>
      </c>
      <c r="E16" s="143"/>
      <c r="F16" s="143"/>
      <c r="G16" s="143" t="s">
        <v>15</v>
      </c>
      <c r="H16" s="20">
        <v>46113</v>
      </c>
      <c r="I16" s="20">
        <v>46387</v>
      </c>
      <c r="J16" s="41">
        <v>100</v>
      </c>
      <c r="K16" s="41"/>
      <c r="L16" s="41">
        <v>30</v>
      </c>
      <c r="M16" s="41">
        <v>30</v>
      </c>
      <c r="N16" s="41">
        <v>40</v>
      </c>
      <c r="O16" s="397"/>
      <c r="P16" s="398"/>
      <c r="Q16" s="398"/>
      <c r="R16" s="399"/>
      <c r="S16" s="41" t="str">
        <f t="shared" si="0"/>
        <v>OK</v>
      </c>
      <c r="T16" s="41" t="s">
        <v>351</v>
      </c>
      <c r="U16" s="41"/>
      <c r="V16" s="76"/>
      <c r="W16" s="76"/>
      <c r="AB16"/>
    </row>
    <row r="17" spans="1:28" ht="59" outlineLevel="1" thickTop="1" thickBot="1">
      <c r="A17" s="98">
        <v>8</v>
      </c>
      <c r="B17" s="18" t="s">
        <v>25</v>
      </c>
      <c r="C17" s="116" t="s">
        <v>151</v>
      </c>
      <c r="D17" s="19" t="s">
        <v>152</v>
      </c>
      <c r="E17" s="144"/>
      <c r="F17" s="144"/>
      <c r="G17" s="144" t="s">
        <v>15</v>
      </c>
      <c r="H17" s="20">
        <v>46113</v>
      </c>
      <c r="I17" s="20">
        <v>46387</v>
      </c>
      <c r="J17" s="18">
        <v>100</v>
      </c>
      <c r="K17" s="18"/>
      <c r="L17" s="18">
        <v>30</v>
      </c>
      <c r="M17" s="18">
        <v>30</v>
      </c>
      <c r="N17" s="18">
        <v>40</v>
      </c>
      <c r="O17" s="397"/>
      <c r="P17" s="398"/>
      <c r="Q17" s="398"/>
      <c r="R17" s="399"/>
      <c r="S17" s="18" t="str">
        <f t="shared" si="0"/>
        <v>OK</v>
      </c>
      <c r="T17" s="18" t="s">
        <v>352</v>
      </c>
      <c r="U17" s="18"/>
      <c r="V17" s="76"/>
      <c r="W17" s="76"/>
      <c r="AB17"/>
    </row>
    <row r="18" spans="1:28" ht="59" outlineLevel="1" thickTop="1" thickBot="1">
      <c r="A18" s="99">
        <v>9</v>
      </c>
      <c r="B18" s="52" t="s">
        <v>35</v>
      </c>
      <c r="C18" s="117" t="s">
        <v>154</v>
      </c>
      <c r="D18" s="53" t="s">
        <v>155</v>
      </c>
      <c r="E18" s="145"/>
      <c r="F18" s="145"/>
      <c r="G18" s="145" t="s">
        <v>15</v>
      </c>
      <c r="H18" s="54">
        <v>46023</v>
      </c>
      <c r="I18" s="54">
        <v>46112</v>
      </c>
      <c r="J18" s="52">
        <v>100</v>
      </c>
      <c r="K18" s="52">
        <v>100</v>
      </c>
      <c r="L18" s="52"/>
      <c r="M18" s="52"/>
      <c r="N18" s="52"/>
      <c r="O18" s="397"/>
      <c r="P18" s="398"/>
      <c r="Q18" s="398"/>
      <c r="R18" s="399"/>
      <c r="S18" s="52" t="str">
        <f t="shared" si="0"/>
        <v>OK</v>
      </c>
      <c r="T18" s="52" t="s">
        <v>353</v>
      </c>
      <c r="U18" s="52"/>
      <c r="V18" s="76"/>
      <c r="W18" s="76"/>
      <c r="AB18"/>
    </row>
    <row r="19" spans="1:28" ht="59" outlineLevel="1" thickTop="1" thickBot="1">
      <c r="A19" s="100">
        <v>10</v>
      </c>
      <c r="B19" s="55" t="s">
        <v>35</v>
      </c>
      <c r="C19" s="118" t="s">
        <v>157</v>
      </c>
      <c r="D19" s="56" t="s">
        <v>158</v>
      </c>
      <c r="E19" s="146"/>
      <c r="F19" s="146"/>
      <c r="G19" s="146" t="s">
        <v>15</v>
      </c>
      <c r="H19" s="57">
        <v>46113</v>
      </c>
      <c r="I19" s="57">
        <v>46387</v>
      </c>
      <c r="J19" s="55">
        <v>100</v>
      </c>
      <c r="K19" s="55"/>
      <c r="L19" s="55">
        <v>30</v>
      </c>
      <c r="M19" s="55">
        <v>30</v>
      </c>
      <c r="N19" s="55">
        <v>40</v>
      </c>
      <c r="O19" s="397"/>
      <c r="P19" s="398"/>
      <c r="Q19" s="398"/>
      <c r="R19" s="399"/>
      <c r="S19" s="55" t="str">
        <f t="shared" si="0"/>
        <v>OK</v>
      </c>
      <c r="T19" s="55" t="s">
        <v>354</v>
      </c>
      <c r="U19" s="55"/>
      <c r="V19" s="76"/>
      <c r="W19" s="76"/>
      <c r="AB19"/>
    </row>
    <row r="20" spans="1:28" ht="44.5" outlineLevel="1" thickTop="1" thickBot="1">
      <c r="A20" s="99">
        <v>11</v>
      </c>
      <c r="B20" s="52" t="s">
        <v>35</v>
      </c>
      <c r="C20" s="117" t="s">
        <v>160</v>
      </c>
      <c r="D20" s="53" t="s">
        <v>161</v>
      </c>
      <c r="E20" s="145"/>
      <c r="F20" s="145"/>
      <c r="G20" s="145" t="s">
        <v>15</v>
      </c>
      <c r="H20" s="54">
        <v>46113</v>
      </c>
      <c r="I20" s="54">
        <v>46377</v>
      </c>
      <c r="J20" s="52">
        <v>100</v>
      </c>
      <c r="K20" s="52"/>
      <c r="L20" s="52">
        <v>30</v>
      </c>
      <c r="M20" s="52">
        <v>30</v>
      </c>
      <c r="N20" s="52">
        <v>40</v>
      </c>
      <c r="O20" s="397"/>
      <c r="P20" s="398"/>
      <c r="Q20" s="398"/>
      <c r="R20" s="399"/>
      <c r="S20" s="52" t="str">
        <f t="shared" si="0"/>
        <v>OK</v>
      </c>
      <c r="T20" s="52" t="s">
        <v>355</v>
      </c>
      <c r="U20" s="52"/>
      <c r="V20" s="76"/>
      <c r="W20" s="76"/>
      <c r="AB20"/>
    </row>
    <row r="21" spans="1:28" ht="59" outlineLevel="1" thickTop="1" thickBot="1">
      <c r="A21" s="101">
        <v>12</v>
      </c>
      <c r="B21" s="70" t="s">
        <v>45</v>
      </c>
      <c r="C21" s="119" t="s">
        <v>163</v>
      </c>
      <c r="D21" s="71" t="s">
        <v>164</v>
      </c>
      <c r="E21" s="147"/>
      <c r="F21" s="147"/>
      <c r="G21" s="147" t="s">
        <v>15</v>
      </c>
      <c r="H21" s="72">
        <v>46024</v>
      </c>
      <c r="I21" s="72">
        <v>46081</v>
      </c>
      <c r="J21" s="70">
        <v>100</v>
      </c>
      <c r="K21" s="70">
        <v>100</v>
      </c>
      <c r="L21" s="70"/>
      <c r="M21" s="70"/>
      <c r="N21" s="70"/>
      <c r="O21" s="397"/>
      <c r="P21" s="398"/>
      <c r="Q21" s="398"/>
      <c r="R21" s="399"/>
      <c r="S21" s="70" t="str">
        <f t="shared" si="0"/>
        <v>OK</v>
      </c>
      <c r="T21" s="70" t="s">
        <v>356</v>
      </c>
      <c r="U21" s="70"/>
      <c r="V21" s="76"/>
      <c r="W21" s="76"/>
      <c r="AB21"/>
    </row>
    <row r="22" spans="1:28" ht="59" outlineLevel="1" thickTop="1" thickBot="1">
      <c r="A22" s="102">
        <v>13</v>
      </c>
      <c r="B22" s="73" t="s">
        <v>45</v>
      </c>
      <c r="C22" s="120" t="s">
        <v>166</v>
      </c>
      <c r="D22" s="74" t="s">
        <v>167</v>
      </c>
      <c r="E22" s="148"/>
      <c r="F22" s="148"/>
      <c r="G22" s="148" t="s">
        <v>15</v>
      </c>
      <c r="H22" s="75">
        <v>46066</v>
      </c>
      <c r="I22" s="75">
        <v>46387</v>
      </c>
      <c r="J22" s="73">
        <v>100</v>
      </c>
      <c r="K22" s="73">
        <v>25</v>
      </c>
      <c r="L22" s="73">
        <v>25</v>
      </c>
      <c r="M22" s="73">
        <v>25</v>
      </c>
      <c r="N22" s="73">
        <v>25</v>
      </c>
      <c r="O22" s="397"/>
      <c r="P22" s="398"/>
      <c r="Q22" s="398"/>
      <c r="R22" s="399"/>
      <c r="S22" s="73" t="str">
        <f t="shared" si="0"/>
        <v>OK</v>
      </c>
      <c r="T22" s="73" t="s">
        <v>357</v>
      </c>
      <c r="U22" s="73"/>
      <c r="V22" s="76"/>
      <c r="W22" s="76"/>
      <c r="AB22"/>
    </row>
    <row r="23" spans="1:28" ht="44" outlineLevel="1" thickTop="1">
      <c r="A23" s="101">
        <v>14</v>
      </c>
      <c r="B23" s="70" t="s">
        <v>45</v>
      </c>
      <c r="C23" s="119" t="s">
        <v>169</v>
      </c>
      <c r="D23" s="71" t="s">
        <v>170</v>
      </c>
      <c r="E23" s="147"/>
      <c r="F23" s="147"/>
      <c r="G23" s="147" t="s">
        <v>15</v>
      </c>
      <c r="H23" s="72">
        <v>46357</v>
      </c>
      <c r="I23" s="72">
        <v>46387</v>
      </c>
      <c r="J23" s="70">
        <v>100</v>
      </c>
      <c r="K23" s="70"/>
      <c r="L23" s="70"/>
      <c r="M23" s="70"/>
      <c r="N23" s="70">
        <v>100</v>
      </c>
      <c r="O23" s="397"/>
      <c r="P23" s="398"/>
      <c r="Q23" s="398"/>
      <c r="R23" s="399"/>
      <c r="S23" s="70" t="str">
        <f t="shared" si="0"/>
        <v>OK</v>
      </c>
      <c r="T23" s="70" t="s">
        <v>358</v>
      </c>
      <c r="U23" s="70"/>
      <c r="V23" s="76"/>
      <c r="W23" s="76"/>
      <c r="AB23"/>
    </row>
    <row r="24" spans="1:28" ht="14.5" outlineLevel="1">
      <c r="A24" s="92"/>
      <c r="B24" s="93"/>
      <c r="C24" s="94"/>
      <c r="D24" s="94"/>
      <c r="E24" s="93"/>
      <c r="F24" s="93"/>
      <c r="G24" s="93"/>
      <c r="H24" s="95"/>
      <c r="I24" s="95"/>
      <c r="J24" s="93"/>
      <c r="K24" s="93"/>
      <c r="L24" s="93"/>
      <c r="M24" s="93"/>
      <c r="N24" s="93"/>
      <c r="O24" s="93"/>
      <c r="P24" s="93"/>
      <c r="Q24" s="401"/>
      <c r="R24" s="402"/>
      <c r="Y24"/>
      <c r="Z24"/>
      <c r="AA24"/>
      <c r="AB24"/>
    </row>
    <row r="25" spans="1:28" ht="14.5">
      <c r="A25" s="79"/>
      <c r="B25" s="76"/>
      <c r="C25" s="76"/>
      <c r="D25" s="76"/>
      <c r="E25" s="76"/>
      <c r="F25" s="76"/>
      <c r="G25" s="76"/>
      <c r="H25" s="76"/>
      <c r="I25" s="76"/>
      <c r="J25" s="76"/>
      <c r="K25" s="76"/>
      <c r="L25" s="76"/>
      <c r="M25" s="76"/>
      <c r="N25" s="76"/>
      <c r="O25" s="76"/>
      <c r="P25" s="76"/>
      <c r="Q25" s="76"/>
      <c r="R25" s="76"/>
      <c r="S25" s="76"/>
      <c r="T25" s="76"/>
    </row>
    <row r="26" spans="1:28" ht="23.25" customHeight="1">
      <c r="A26" s="431" t="s">
        <v>172</v>
      </c>
      <c r="B26" s="431"/>
      <c r="C26" s="431"/>
      <c r="D26" s="431"/>
      <c r="E26" s="431"/>
      <c r="F26" s="431"/>
      <c r="G26" s="431"/>
      <c r="H26" s="431"/>
      <c r="I26" s="431"/>
      <c r="J26" s="431"/>
      <c r="K26" s="431"/>
      <c r="L26" s="431"/>
      <c r="M26" s="431"/>
      <c r="N26" s="431"/>
      <c r="O26" s="431"/>
      <c r="P26" s="431"/>
      <c r="Q26" s="431"/>
      <c r="R26" s="431"/>
      <c r="S26" s="431"/>
    </row>
    <row r="27" spans="1:28" ht="29" outlineLevel="1">
      <c r="A27" s="127" t="s">
        <v>28</v>
      </c>
      <c r="B27" s="127" t="s">
        <v>8</v>
      </c>
      <c r="C27" s="127" t="s">
        <v>173</v>
      </c>
      <c r="D27" s="127" t="s">
        <v>9</v>
      </c>
      <c r="E27" s="127" t="s">
        <v>7</v>
      </c>
      <c r="F27" s="127" t="s">
        <v>10</v>
      </c>
      <c r="G27" s="127" t="s">
        <v>174</v>
      </c>
      <c r="H27" s="127" t="s">
        <v>5</v>
      </c>
      <c r="I27" s="127" t="s">
        <v>175</v>
      </c>
      <c r="J27" s="127" t="s">
        <v>176</v>
      </c>
      <c r="K27" s="127" t="s">
        <v>177</v>
      </c>
      <c r="L27" s="127" t="s">
        <v>178</v>
      </c>
      <c r="M27" s="127" t="s">
        <v>179</v>
      </c>
      <c r="N27" s="127" t="s">
        <v>180</v>
      </c>
      <c r="O27" s="127" t="s">
        <v>181</v>
      </c>
      <c r="P27" s="127" t="s">
        <v>182</v>
      </c>
      <c r="Q27" s="127" t="s">
        <v>183</v>
      </c>
      <c r="R27" s="127" t="s">
        <v>129</v>
      </c>
      <c r="S27" s="127" t="s">
        <v>184</v>
      </c>
      <c r="U27"/>
      <c r="V27"/>
      <c r="W27"/>
      <c r="X27"/>
      <c r="Y27"/>
      <c r="Z27"/>
      <c r="AA27"/>
      <c r="AB27"/>
    </row>
    <row r="28" spans="1:28" ht="65.25" customHeight="1" outlineLevel="1">
      <c r="A28" s="44">
        <v>1</v>
      </c>
      <c r="B28" s="44" t="str">
        <f>B10</f>
        <v>Cultura organizacional</v>
      </c>
      <c r="C28" s="108" t="str">
        <f>C10</f>
        <v>Realizar la evaluación integral del modelo de cultura organizacional implementado en la entidad, identificando fortalezas y áreas de mejora mediante instrumentos de medición y análisis participativo.</v>
      </c>
      <c r="D28" s="45" t="s">
        <v>50</v>
      </c>
      <c r="E28" s="44" t="s">
        <v>40</v>
      </c>
      <c r="F28" s="45" t="s">
        <v>22</v>
      </c>
      <c r="G28" s="45" t="s">
        <v>52</v>
      </c>
      <c r="H28" s="44" t="s">
        <v>17</v>
      </c>
      <c r="I28" s="44" t="s">
        <v>30</v>
      </c>
      <c r="J28" s="149"/>
      <c r="K28" s="149"/>
      <c r="L28" s="44">
        <v>100</v>
      </c>
      <c r="M28" s="44">
        <v>100</v>
      </c>
      <c r="N28" s="44"/>
      <c r="O28" s="44"/>
      <c r="P28" s="44"/>
      <c r="Q28" s="44">
        <f t="shared" ref="Q28:Q41" si="1">F10</f>
        <v>0</v>
      </c>
      <c r="R28" s="44" t="str">
        <f t="shared" ref="R28:R41" si="2">T10</f>
        <v>INTENALCO|Cultura organizacional 01</v>
      </c>
      <c r="S28" s="149"/>
      <c r="U28"/>
      <c r="V28"/>
      <c r="W28"/>
      <c r="X28"/>
      <c r="Y28"/>
      <c r="Z28"/>
      <c r="AA28"/>
      <c r="AB28"/>
    </row>
    <row r="29" spans="1:28" ht="65.25" customHeight="1" outlineLevel="1">
      <c r="A29" s="44">
        <v>2</v>
      </c>
      <c r="B29" s="44" t="s">
        <v>13</v>
      </c>
      <c r="C29" s="108" t="str">
        <f t="shared" ref="C29:C41" si="3">C11</f>
        <v>Analizar los resultados de la evaluación para determinar brechas en prácticas, comportamientos y procesos relacionados con la cultura organizacional, priorizando acciones correctivas.</v>
      </c>
      <c r="D29" s="45" t="s">
        <v>55</v>
      </c>
      <c r="E29" s="44" t="s">
        <v>21</v>
      </c>
      <c r="F29" s="45" t="s">
        <v>56</v>
      </c>
      <c r="G29" s="45" t="s">
        <v>57</v>
      </c>
      <c r="H29" s="44" t="s">
        <v>17</v>
      </c>
      <c r="I29" s="44" t="s">
        <v>30</v>
      </c>
      <c r="J29" s="149"/>
      <c r="K29" s="149"/>
      <c r="L29" s="44">
        <v>100</v>
      </c>
      <c r="M29" s="44">
        <v>100</v>
      </c>
      <c r="N29" s="44"/>
      <c r="O29" s="44"/>
      <c r="P29" s="44"/>
      <c r="Q29" s="44">
        <f t="shared" si="1"/>
        <v>0</v>
      </c>
      <c r="R29" s="44" t="str">
        <f t="shared" si="2"/>
        <v>INTENALCO|Cultura organizacional 02</v>
      </c>
      <c r="S29" s="149"/>
      <c r="U29"/>
      <c r="V29"/>
      <c r="W29"/>
      <c r="X29"/>
      <c r="Y29"/>
      <c r="Z29"/>
      <c r="AA29"/>
      <c r="AB29"/>
    </row>
    <row r="30" spans="1:28" ht="65.25" customHeight="1" outlineLevel="1">
      <c r="A30" s="44">
        <v>3</v>
      </c>
      <c r="B30" s="44" t="s">
        <v>13</v>
      </c>
      <c r="C30" s="108" t="str">
        <f t="shared" si="3"/>
        <v>Diseñar el plan de trabajo que consolide acciones estratégicas para fortalecer la cultura organizacional, basado en el diagnóstico y brechas identificadas.</v>
      </c>
      <c r="D30" s="45" t="s">
        <v>60</v>
      </c>
      <c r="E30" s="44" t="s">
        <v>40</v>
      </c>
      <c r="F30" s="45" t="s">
        <v>61</v>
      </c>
      <c r="G30" s="45" t="s">
        <v>62</v>
      </c>
      <c r="H30" s="44" t="s">
        <v>17</v>
      </c>
      <c r="I30" s="44" t="s">
        <v>30</v>
      </c>
      <c r="J30" s="149"/>
      <c r="K30" s="149"/>
      <c r="L30" s="44">
        <v>100</v>
      </c>
      <c r="M30" s="44">
        <v>100</v>
      </c>
      <c r="N30" s="44"/>
      <c r="O30" s="44"/>
      <c r="P30" s="44"/>
      <c r="Q30" s="44">
        <f t="shared" si="1"/>
        <v>0</v>
      </c>
      <c r="R30" s="44" t="str">
        <f t="shared" si="2"/>
        <v>INTENALCO|Cultura organizacional 03</v>
      </c>
      <c r="S30" s="149"/>
      <c r="U30"/>
      <c r="V30"/>
      <c r="W30"/>
      <c r="X30"/>
      <c r="Y30"/>
      <c r="Z30"/>
      <c r="AA30"/>
      <c r="AB30"/>
    </row>
    <row r="31" spans="1:28" ht="65.25" customHeight="1" outlineLevel="1">
      <c r="A31" s="44">
        <v>4</v>
      </c>
      <c r="B31" s="44" t="s">
        <v>13</v>
      </c>
      <c r="C31" s="108" t="str">
        <f t="shared" si="3"/>
        <v>Implementar las acciones definidas en el plan de trabajo, asegurando la participación activa del personal y el seguimiento a los resultados esperados.</v>
      </c>
      <c r="D31" s="45" t="s">
        <v>65</v>
      </c>
      <c r="E31" s="44" t="s">
        <v>19</v>
      </c>
      <c r="F31" s="45" t="s">
        <v>66</v>
      </c>
      <c r="G31" s="45" t="s">
        <v>67</v>
      </c>
      <c r="H31" s="44" t="s">
        <v>17</v>
      </c>
      <c r="I31" s="44" t="s">
        <v>49</v>
      </c>
      <c r="J31" s="149"/>
      <c r="K31" s="149"/>
      <c r="L31" s="44">
        <v>100</v>
      </c>
      <c r="M31" s="44"/>
      <c r="N31" s="44">
        <v>30</v>
      </c>
      <c r="O31" s="44">
        <v>30</v>
      </c>
      <c r="P31" s="44">
        <v>40</v>
      </c>
      <c r="Q31" s="44">
        <f t="shared" si="1"/>
        <v>0</v>
      </c>
      <c r="R31" s="44" t="str">
        <f t="shared" si="2"/>
        <v>INTENALCO|Cultura organizacional 04</v>
      </c>
      <c r="S31" s="149"/>
      <c r="U31"/>
      <c r="V31"/>
      <c r="W31"/>
      <c r="X31"/>
      <c r="Y31"/>
      <c r="Z31"/>
      <c r="AA31"/>
      <c r="AB31"/>
    </row>
    <row r="32" spans="1:28" ht="65.25" customHeight="1" outlineLevel="1">
      <c r="A32" s="50">
        <v>5</v>
      </c>
      <c r="B32" s="50" t="s">
        <v>25</v>
      </c>
      <c r="C32" s="109" t="str">
        <f t="shared" si="3"/>
        <v>Realizar un diagnóstico participativo de los grupos focales para identificar oportunidades de mejora en la experiencia de servicio de la entidad, consolidando hallazgos y recomendaciones.</v>
      </c>
      <c r="D32" s="51" t="s">
        <v>70</v>
      </c>
      <c r="E32" s="50" t="s">
        <v>40</v>
      </c>
      <c r="F32" s="51" t="s">
        <v>71</v>
      </c>
      <c r="G32" s="51" t="s">
        <v>72</v>
      </c>
      <c r="H32" s="50" t="s">
        <v>17</v>
      </c>
      <c r="I32" s="50" t="s">
        <v>30</v>
      </c>
      <c r="J32" s="150"/>
      <c r="K32" s="150"/>
      <c r="L32" s="50">
        <v>100</v>
      </c>
      <c r="M32" s="50">
        <v>100</v>
      </c>
      <c r="N32" s="50"/>
      <c r="O32" s="50"/>
      <c r="P32" s="50"/>
      <c r="Q32" s="50">
        <f t="shared" si="1"/>
        <v>0</v>
      </c>
      <c r="R32" s="50" t="str">
        <f t="shared" si="2"/>
        <v>INTENALCO|Modelo de voz de la ciudadanía 01</v>
      </c>
      <c r="S32" s="150"/>
      <c r="U32"/>
      <c r="V32"/>
      <c r="W32"/>
      <c r="X32"/>
      <c r="Y32"/>
      <c r="Z32"/>
      <c r="AA32"/>
      <c r="AB32"/>
    </row>
    <row r="33" spans="1:34" ht="65.25" customHeight="1" outlineLevel="1">
      <c r="A33" s="50">
        <v>6</v>
      </c>
      <c r="B33" s="50" t="s">
        <v>25</v>
      </c>
      <c r="C33" s="109" t="str">
        <f t="shared" si="3"/>
        <v>Diseñar, aplicar y analizar la encuesta de satisfacción de los servicios ofrecidos por la entidad, garantizando cobertura representativa y trazabilidad de resultados.</v>
      </c>
      <c r="D33" s="51" t="s">
        <v>75</v>
      </c>
      <c r="E33" s="50" t="s">
        <v>40</v>
      </c>
      <c r="F33" s="51" t="s">
        <v>76</v>
      </c>
      <c r="G33" s="51" t="s">
        <v>77</v>
      </c>
      <c r="H33" s="50" t="s">
        <v>17</v>
      </c>
      <c r="I33" s="50" t="s">
        <v>49</v>
      </c>
      <c r="J33" s="150"/>
      <c r="K33" s="150"/>
      <c r="L33" s="50">
        <v>100</v>
      </c>
      <c r="M33" s="50"/>
      <c r="N33" s="50">
        <v>30</v>
      </c>
      <c r="O33" s="50">
        <v>30</v>
      </c>
      <c r="P33" s="50">
        <v>40</v>
      </c>
      <c r="Q33" s="50">
        <f t="shared" si="1"/>
        <v>0</v>
      </c>
      <c r="R33" s="50" t="str">
        <f t="shared" si="2"/>
        <v>INTENALCO|Modelo de voz de la ciudadanía 02</v>
      </c>
      <c r="S33" s="150"/>
      <c r="U33"/>
      <c r="V33"/>
      <c r="W33"/>
      <c r="X33"/>
      <c r="Y33"/>
      <c r="Z33"/>
      <c r="AA33"/>
      <c r="AB33"/>
    </row>
    <row r="34" spans="1:34" ht="65.25" customHeight="1" outlineLevel="1">
      <c r="A34" s="50">
        <v>7</v>
      </c>
      <c r="B34" s="50" t="s">
        <v>25</v>
      </c>
      <c r="C34" s="109" t="str">
        <f t="shared" si="3"/>
        <v>Ejecutar las acciones de mejora derivadas del análisis de la encuesta de satisfacción, orientadas a optimizar la experiencia ciudadana y la relación con grupos de valor.</v>
      </c>
      <c r="D34" s="51" t="s">
        <v>78</v>
      </c>
      <c r="E34" s="50" t="s">
        <v>19</v>
      </c>
      <c r="F34" s="51" t="s">
        <v>79</v>
      </c>
      <c r="G34" s="51" t="s">
        <v>80</v>
      </c>
      <c r="H34" s="50" t="s">
        <v>17</v>
      </c>
      <c r="I34" s="50" t="s">
        <v>49</v>
      </c>
      <c r="J34" s="150"/>
      <c r="K34" s="150"/>
      <c r="L34" s="50">
        <v>100</v>
      </c>
      <c r="M34" s="50"/>
      <c r="N34" s="50">
        <v>30</v>
      </c>
      <c r="O34" s="50">
        <v>30</v>
      </c>
      <c r="P34" s="50">
        <v>40</v>
      </c>
      <c r="Q34" s="50">
        <f t="shared" si="1"/>
        <v>0</v>
      </c>
      <c r="R34" s="50" t="str">
        <f t="shared" si="2"/>
        <v>INTENALCO|Modelo de voz de la ciudadanía 03</v>
      </c>
      <c r="S34" s="150"/>
      <c r="U34"/>
      <c r="V34"/>
      <c r="W34"/>
      <c r="X34"/>
      <c r="Y34"/>
      <c r="Z34"/>
      <c r="AA34"/>
      <c r="AB34"/>
    </row>
    <row r="35" spans="1:34" ht="65.25" customHeight="1" outlineLevel="1">
      <c r="A35" s="50">
        <v>8</v>
      </c>
      <c r="B35" s="50" t="s">
        <v>25</v>
      </c>
      <c r="C35" s="109" t="str">
        <f t="shared" si="3"/>
        <v>Monitorear la implementación de las mejoras y lecciones aprendidas, evaluando su impacto en la experiencia ciudadana y ajustando acciones según resultados.</v>
      </c>
      <c r="D35" s="51" t="s">
        <v>81</v>
      </c>
      <c r="E35" s="50" t="s">
        <v>19</v>
      </c>
      <c r="F35" s="51" t="s">
        <v>82</v>
      </c>
      <c r="G35" s="51" t="s">
        <v>83</v>
      </c>
      <c r="H35" s="50" t="s">
        <v>17</v>
      </c>
      <c r="I35" s="50" t="s">
        <v>49</v>
      </c>
      <c r="J35" s="150"/>
      <c r="K35" s="150"/>
      <c r="L35" s="50">
        <v>100</v>
      </c>
      <c r="M35" s="50"/>
      <c r="N35" s="50">
        <v>30</v>
      </c>
      <c r="O35" s="50">
        <v>30</v>
      </c>
      <c r="P35" s="50">
        <v>40</v>
      </c>
      <c r="Q35" s="50">
        <f t="shared" si="1"/>
        <v>0</v>
      </c>
      <c r="R35" s="50" t="str">
        <f t="shared" si="2"/>
        <v>INTENALCO|Modelo de voz de la ciudadanía 04</v>
      </c>
      <c r="S35" s="150"/>
      <c r="U35"/>
      <c r="V35"/>
      <c r="W35"/>
      <c r="X35"/>
      <c r="Y35"/>
      <c r="Z35"/>
      <c r="AA35"/>
      <c r="AB35"/>
    </row>
    <row r="36" spans="1:34" ht="65.25" customHeight="1" outlineLevel="1">
      <c r="A36" s="48">
        <v>9</v>
      </c>
      <c r="B36" s="48" t="s">
        <v>35</v>
      </c>
      <c r="C36" s="110" t="str">
        <f t="shared" si="3"/>
        <v>Realizar un diagnóstico integral del contexto institucional utilizando la herramienta del MEN, con el fin de identificar el nivel de madurez institucional y las áreas prioritarias de mejora.</v>
      </c>
      <c r="D36" s="49" t="s">
        <v>84</v>
      </c>
      <c r="E36" s="48" t="s">
        <v>40</v>
      </c>
      <c r="F36" s="49" t="s">
        <v>85</v>
      </c>
      <c r="G36" s="49" t="s">
        <v>86</v>
      </c>
      <c r="H36" s="48" t="s">
        <v>17</v>
      </c>
      <c r="I36" s="48" t="s">
        <v>30</v>
      </c>
      <c r="J36" s="151"/>
      <c r="K36" s="151"/>
      <c r="L36" s="48">
        <v>100</v>
      </c>
      <c r="M36" s="48">
        <v>100</v>
      </c>
      <c r="N36" s="48"/>
      <c r="O36" s="48"/>
      <c r="P36" s="48"/>
      <c r="Q36" s="48">
        <f t="shared" si="1"/>
        <v>0</v>
      </c>
      <c r="R36" s="48" t="str">
        <f t="shared" si="2"/>
        <v>INTENALCO|Modelos operativos flexibles 01</v>
      </c>
      <c r="S36" s="151"/>
      <c r="U36"/>
      <c r="V36"/>
      <c r="W36"/>
      <c r="X36"/>
      <c r="Y36"/>
      <c r="Z36"/>
      <c r="AA36"/>
      <c r="AB36"/>
    </row>
    <row r="37" spans="1:34" ht="65.25" customHeight="1" outlineLevel="1">
      <c r="A37" s="48">
        <v>10</v>
      </c>
      <c r="B37" s="48" t="s">
        <v>35</v>
      </c>
      <c r="C37" s="110" t="str">
        <f t="shared" si="3"/>
        <v>Elaborar un plan de trabajo que consolide las acciones estratégicas derivadas del diagnóstico institucional, priorizando actividades para fortalecer la gestión operativa.</v>
      </c>
      <c r="D37" s="49" t="s">
        <v>90</v>
      </c>
      <c r="E37" s="48" t="s">
        <v>40</v>
      </c>
      <c r="F37" s="49" t="s">
        <v>91</v>
      </c>
      <c r="G37" s="89" t="s">
        <v>92</v>
      </c>
      <c r="H37" s="48" t="s">
        <v>185</v>
      </c>
      <c r="I37" s="48" t="s">
        <v>30</v>
      </c>
      <c r="J37" s="151"/>
      <c r="K37" s="151"/>
      <c r="L37" s="48">
        <v>100</v>
      </c>
      <c r="M37" s="48">
        <v>100</v>
      </c>
      <c r="N37" s="48"/>
      <c r="O37" s="48"/>
      <c r="P37" s="48"/>
      <c r="Q37" s="48">
        <f t="shared" si="1"/>
        <v>0</v>
      </c>
      <c r="R37" s="48" t="str">
        <f t="shared" si="2"/>
        <v>INTENALCO|Modelos operativos flexibles 02</v>
      </c>
      <c r="S37" s="151"/>
      <c r="U37"/>
      <c r="V37"/>
      <c r="W37"/>
      <c r="X37"/>
      <c r="Y37"/>
      <c r="Z37"/>
      <c r="AA37"/>
      <c r="AB37"/>
    </row>
    <row r="38" spans="1:34" ht="65.25" customHeight="1" outlineLevel="1">
      <c r="A38" s="48">
        <v>11</v>
      </c>
      <c r="B38" s="48" t="s">
        <v>35</v>
      </c>
      <c r="C38" s="110" t="str">
        <f t="shared" si="3"/>
        <v>Ejecutar las acciones definidas en el plan de trabajo, asegurando la adaptación de procesos y la mejora continua en la gestión institucional.</v>
      </c>
      <c r="D38" s="49" t="s">
        <v>93</v>
      </c>
      <c r="E38" s="48" t="s">
        <v>19</v>
      </c>
      <c r="F38" s="49" t="s">
        <v>94</v>
      </c>
      <c r="G38" s="89" t="s">
        <v>95</v>
      </c>
      <c r="H38" s="48" t="s">
        <v>17</v>
      </c>
      <c r="I38" s="48" t="s">
        <v>49</v>
      </c>
      <c r="J38" s="151"/>
      <c r="K38" s="151"/>
      <c r="L38" s="48">
        <v>100</v>
      </c>
      <c r="M38" s="48"/>
      <c r="N38" s="48">
        <v>30</v>
      </c>
      <c r="O38" s="48">
        <v>30</v>
      </c>
      <c r="P38" s="48">
        <v>40</v>
      </c>
      <c r="Q38" s="48">
        <f t="shared" si="1"/>
        <v>0</v>
      </c>
      <c r="R38" s="48" t="str">
        <f t="shared" si="2"/>
        <v>INTENALCO|Modelos operativos flexibles 03</v>
      </c>
      <c r="S38" s="151"/>
      <c r="U38"/>
      <c r="V38"/>
      <c r="W38"/>
      <c r="X38"/>
      <c r="Y38"/>
      <c r="Z38"/>
      <c r="AA38"/>
      <c r="AB38"/>
    </row>
    <row r="39" spans="1:34" ht="65.25" customHeight="1" outlineLevel="1">
      <c r="A39" s="46">
        <v>12</v>
      </c>
      <c r="B39" s="46" t="s">
        <v>45</v>
      </c>
      <c r="C39" s="111" t="str">
        <f t="shared" si="3"/>
        <v>Elaborar un plan de trabajo que consolide acciones estratégicas para atender las necesidades identificadas en el diagnóstico, asegurando alineación con la política institucional.</v>
      </c>
      <c r="D39" s="46" t="s">
        <v>186</v>
      </c>
      <c r="E39" s="46" t="s">
        <v>40</v>
      </c>
      <c r="F39" s="47" t="s">
        <v>91</v>
      </c>
      <c r="G39" s="47" t="s">
        <v>92</v>
      </c>
      <c r="H39" s="46" t="s">
        <v>185</v>
      </c>
      <c r="I39" s="46" t="s">
        <v>30</v>
      </c>
      <c r="J39" s="152"/>
      <c r="K39" s="152"/>
      <c r="L39" s="46">
        <v>100</v>
      </c>
      <c r="M39" s="46">
        <v>100</v>
      </c>
      <c r="N39" s="46"/>
      <c r="O39" s="46"/>
      <c r="P39" s="46"/>
      <c r="Q39" s="46">
        <f t="shared" si="1"/>
        <v>0</v>
      </c>
      <c r="R39" s="46" t="str">
        <f t="shared" si="2"/>
        <v>INTENALCO|Gestión del conocimiento 01</v>
      </c>
      <c r="S39" s="152"/>
      <c r="U39"/>
      <c r="V39"/>
      <c r="W39"/>
      <c r="X39"/>
      <c r="Y39"/>
      <c r="Z39"/>
      <c r="AA39"/>
      <c r="AB39"/>
    </row>
    <row r="40" spans="1:34" ht="65.25" customHeight="1" outlineLevel="1">
      <c r="A40" s="46">
        <v>13</v>
      </c>
      <c r="B40" s="46" t="s">
        <v>45</v>
      </c>
      <c r="C40" s="111" t="str">
        <f t="shared" si="3"/>
        <v>Ejecutar las acciones definidas en el plan de trabajo para fortalecer la gestión del conocimiento, garantizando la participación activa y el uso de herramientas tecnológicas.</v>
      </c>
      <c r="D40" s="46" t="s">
        <v>187</v>
      </c>
      <c r="E40" s="46" t="s">
        <v>19</v>
      </c>
      <c r="F40" s="47" t="s">
        <v>188</v>
      </c>
      <c r="G40" s="47" t="s">
        <v>80</v>
      </c>
      <c r="H40" s="46" t="s">
        <v>17</v>
      </c>
      <c r="I40" s="46" t="s">
        <v>30</v>
      </c>
      <c r="J40" s="152"/>
      <c r="K40" s="152"/>
      <c r="L40" s="46">
        <v>100</v>
      </c>
      <c r="M40" s="46">
        <v>25</v>
      </c>
      <c r="N40" s="46">
        <v>25</v>
      </c>
      <c r="O40" s="46">
        <v>25</v>
      </c>
      <c r="P40" s="46">
        <v>25</v>
      </c>
      <c r="Q40" s="46">
        <f t="shared" si="1"/>
        <v>0</v>
      </c>
      <c r="R40" s="46" t="str">
        <f t="shared" si="2"/>
        <v>INTENALCO|Gestión del conocimiento 02</v>
      </c>
      <c r="S40" s="152"/>
      <c r="U40"/>
      <c r="V40"/>
      <c r="W40"/>
      <c r="X40"/>
      <c r="Y40"/>
      <c r="Z40"/>
      <c r="AA40"/>
      <c r="AB40"/>
    </row>
    <row r="41" spans="1:34" ht="65.25" customHeight="1" outlineLevel="1">
      <c r="A41" s="46">
        <v>14</v>
      </c>
      <c r="B41" s="46" t="s">
        <v>45</v>
      </c>
      <c r="C41" s="111" t="str">
        <f t="shared" si="3"/>
        <v>Realizar la evaluación del plan de trabajo implementado, midiendo el impacto en la captura, organización y transferencia del conocimiento institucional.</v>
      </c>
      <c r="D41" s="46" t="s">
        <v>189</v>
      </c>
      <c r="E41" s="46" t="s">
        <v>40</v>
      </c>
      <c r="F41" s="47" t="s">
        <v>190</v>
      </c>
      <c r="G41" s="47" t="s">
        <v>52</v>
      </c>
      <c r="H41" s="46" t="s">
        <v>17</v>
      </c>
      <c r="I41" s="46" t="s">
        <v>30</v>
      </c>
      <c r="J41" s="152"/>
      <c r="K41" s="152"/>
      <c r="L41" s="46">
        <v>100</v>
      </c>
      <c r="M41" s="46"/>
      <c r="N41" s="46"/>
      <c r="O41" s="46"/>
      <c r="P41" s="46">
        <v>100</v>
      </c>
      <c r="Q41" s="46">
        <f t="shared" si="1"/>
        <v>0</v>
      </c>
      <c r="R41" s="46" t="str">
        <f t="shared" si="2"/>
        <v>INTENALCO|Gestión del conocimiento 03</v>
      </c>
      <c r="S41" s="152"/>
      <c r="U41"/>
      <c r="V41"/>
      <c r="W41"/>
      <c r="X41"/>
      <c r="Y41"/>
      <c r="Z41"/>
      <c r="AA41"/>
      <c r="AB41"/>
    </row>
    <row r="42" spans="1:34" ht="14.5">
      <c r="A42" s="86"/>
      <c r="B42" s="76"/>
      <c r="C42" s="76"/>
      <c r="D42" s="76"/>
      <c r="E42" s="76"/>
      <c r="F42" s="76"/>
      <c r="G42" s="76"/>
      <c r="H42" s="76"/>
      <c r="I42" s="76"/>
      <c r="J42" s="76"/>
      <c r="K42" s="76"/>
      <c r="L42" s="76"/>
      <c r="M42" s="76"/>
      <c r="N42" s="76"/>
      <c r="O42" s="76"/>
      <c r="P42" s="76"/>
      <c r="Q42" s="76"/>
      <c r="R42" s="76"/>
      <c r="S42" s="76"/>
      <c r="T42" s="76"/>
      <c r="AB42" s="40"/>
      <c r="AC42" s="40"/>
      <c r="AD42" s="40"/>
      <c r="AE42" s="40"/>
      <c r="AF42" s="40"/>
      <c r="AG42" s="40"/>
      <c r="AH42" s="21" t="e">
        <f t="shared" ref="AH42" si="4">ROUND(AVERAGE(AB42:AG42)/5*100,0)</f>
        <v>#DIV/0!</v>
      </c>
    </row>
    <row r="43" spans="1:34" s="416" customFormat="1" ht="45.75" customHeight="1">
      <c r="A43" s="416" t="s">
        <v>191</v>
      </c>
    </row>
    <row r="44" spans="1:34" ht="14.5" outlineLevel="1">
      <c r="A44" s="79"/>
      <c r="B44" s="76"/>
      <c r="C44" s="76"/>
      <c r="D44" s="76"/>
      <c r="E44" s="76"/>
      <c r="F44" s="76"/>
      <c r="G44" s="76"/>
      <c r="H44" s="76"/>
      <c r="I44" s="76"/>
      <c r="J44" s="76"/>
      <c r="K44" s="76"/>
      <c r="L44" s="76"/>
      <c r="M44" s="76"/>
      <c r="N44" s="76"/>
      <c r="O44" s="76"/>
      <c r="P44" s="76"/>
      <c r="Q44" s="76"/>
      <c r="R44" s="76"/>
      <c r="S44" s="76"/>
      <c r="T44" s="76"/>
    </row>
    <row r="45" spans="1:34" ht="26" outlineLevel="1">
      <c r="A45" s="80" t="s">
        <v>192</v>
      </c>
      <c r="B45" s="81" t="str">
        <f>B10</f>
        <v>Cultura organizacional</v>
      </c>
      <c r="H45" s="392" t="s">
        <v>193</v>
      </c>
      <c r="I45" s="392"/>
      <c r="J45" s="392"/>
      <c r="K45" s="392"/>
      <c r="L45" s="392"/>
      <c r="M45" s="392"/>
      <c r="N45" s="392"/>
      <c r="T45" s="76"/>
    </row>
    <row r="46" spans="1:34" ht="58.5" outlineLevel="2" thickBot="1">
      <c r="A46" s="128" t="s">
        <v>28</v>
      </c>
      <c r="B46" s="129" t="s">
        <v>194</v>
      </c>
      <c r="C46" s="129" t="s">
        <v>195</v>
      </c>
      <c r="D46" s="129" t="s">
        <v>196</v>
      </c>
      <c r="E46" s="129" t="s">
        <v>197</v>
      </c>
      <c r="F46" s="129" t="s">
        <v>198</v>
      </c>
      <c r="G46" s="129" t="s">
        <v>199</v>
      </c>
      <c r="H46" s="178" t="s">
        <v>200</v>
      </c>
      <c r="I46" s="178" t="s">
        <v>201</v>
      </c>
      <c r="J46" s="178" t="s">
        <v>202</v>
      </c>
      <c r="K46" s="178" t="s">
        <v>203</v>
      </c>
      <c r="L46" s="178" t="s">
        <v>204</v>
      </c>
      <c r="M46" s="178" t="s">
        <v>205</v>
      </c>
      <c r="N46" s="178" t="s">
        <v>206</v>
      </c>
      <c r="O46" s="129" t="s">
        <v>207</v>
      </c>
      <c r="P46" s="129" t="s">
        <v>208</v>
      </c>
      <c r="Q46" s="129" t="s">
        <v>209</v>
      </c>
      <c r="R46" s="129" t="s">
        <v>210</v>
      </c>
      <c r="S46" s="129" t="s">
        <v>184</v>
      </c>
      <c r="T46" s="76"/>
      <c r="AB46"/>
    </row>
    <row r="47" spans="1:34" s="21" customFormat="1" ht="44.5" outlineLevel="2" thickTop="1" thickBot="1">
      <c r="A47" s="6">
        <v>1</v>
      </c>
      <c r="B47" s="106" t="str">
        <f>C10</f>
        <v>Realizar la evaluación integral del modelo de cultura organizacional implementado en la entidad, identificando fortalezas y áreas de mejora mediante instrumentos de medición y análisis participativo.</v>
      </c>
      <c r="C47" s="5" t="s">
        <v>59</v>
      </c>
      <c r="D47" s="181">
        <f t="shared" ref="D47:E52" si="5">Q47</f>
        <v>0</v>
      </c>
      <c r="E47" s="181">
        <f t="shared" si="5"/>
        <v>0</v>
      </c>
      <c r="F47" s="5">
        <f>M28</f>
        <v>100</v>
      </c>
      <c r="G47" s="153"/>
      <c r="H47" s="177">
        <v>0</v>
      </c>
      <c r="I47" s="177">
        <v>0</v>
      </c>
      <c r="J47" s="177">
        <v>0</v>
      </c>
      <c r="K47" s="177">
        <v>0</v>
      </c>
      <c r="L47" s="177">
        <v>0</v>
      </c>
      <c r="M47" s="177">
        <v>0</v>
      </c>
      <c r="N47" s="177">
        <v>0</v>
      </c>
      <c r="O47" s="5">
        <f t="shared" ref="O47" si="6">ROUND((SUM(H47:N47)/35)*100,0)</f>
        <v>0</v>
      </c>
      <c r="P47" s="5">
        <f>(INTENALCO!$O47/100)*100</f>
        <v>0</v>
      </c>
      <c r="Q47" s="5">
        <f t="shared" ref="Q47:Q52" si="7">IFERROR(ROUND(O47*P47/100,1),"")</f>
        <v>0</v>
      </c>
      <c r="R47" s="5">
        <f>Q47</f>
        <v>0</v>
      </c>
      <c r="S47" s="153"/>
      <c r="T47" s="76"/>
    </row>
    <row r="48" spans="1:34" ht="44.5" outlineLevel="2" thickTop="1" thickBot="1">
      <c r="A48" s="7">
        <v>2</v>
      </c>
      <c r="B48" s="107" t="str">
        <f>C11</f>
        <v>Analizar los resultados de la evaluación para determinar brechas en prácticas, comportamientos y procesos relacionados con la cultura organizacional, priorizando acciones correctivas.</v>
      </c>
      <c r="C48" s="22" t="s">
        <v>59</v>
      </c>
      <c r="D48" s="180">
        <f t="shared" si="5"/>
        <v>0</v>
      </c>
      <c r="E48" s="180">
        <f t="shared" si="5"/>
        <v>0</v>
      </c>
      <c r="F48" s="22">
        <f>M29</f>
        <v>100</v>
      </c>
      <c r="G48" s="154"/>
      <c r="H48" s="177">
        <v>0</v>
      </c>
      <c r="I48" s="177">
        <v>0</v>
      </c>
      <c r="J48" s="177">
        <v>0</v>
      </c>
      <c r="K48" s="177">
        <v>0</v>
      </c>
      <c r="L48" s="177">
        <v>0</v>
      </c>
      <c r="M48" s="177">
        <v>0</v>
      </c>
      <c r="N48" s="177">
        <v>0</v>
      </c>
      <c r="O48" s="22">
        <f>ROUND((SUM(H48:N48)/35)*100,0)</f>
        <v>0</v>
      </c>
      <c r="P48" s="22">
        <f>(INTENALCO!$O48/100)*100</f>
        <v>0</v>
      </c>
      <c r="Q48" s="22">
        <f t="shared" si="7"/>
        <v>0</v>
      </c>
      <c r="R48" s="22">
        <f>Q48</f>
        <v>0</v>
      </c>
      <c r="S48" s="154"/>
      <c r="T48" s="76"/>
      <c r="AB48"/>
    </row>
    <row r="49" spans="1:28" ht="44.5" outlineLevel="2" thickTop="1" thickBot="1">
      <c r="A49" s="6">
        <v>3</v>
      </c>
      <c r="B49" s="106" t="str">
        <f>C12</f>
        <v>Diseñar el plan de trabajo que consolide acciones estratégicas para fortalecer la cultura organizacional, basado en el diagnóstico y brechas identificadas.</v>
      </c>
      <c r="C49" s="5" t="s">
        <v>59</v>
      </c>
      <c r="D49" s="181">
        <f t="shared" si="5"/>
        <v>0</v>
      </c>
      <c r="E49" s="181">
        <f t="shared" si="5"/>
        <v>0</v>
      </c>
      <c r="F49" s="5">
        <f>M30</f>
        <v>100</v>
      </c>
      <c r="G49" s="153"/>
      <c r="H49" s="177">
        <v>0</v>
      </c>
      <c r="I49" s="177">
        <v>0</v>
      </c>
      <c r="J49" s="177">
        <v>0</v>
      </c>
      <c r="K49" s="177">
        <v>0</v>
      </c>
      <c r="L49" s="177">
        <v>0</v>
      </c>
      <c r="M49" s="177">
        <v>0</v>
      </c>
      <c r="N49" s="177">
        <v>0</v>
      </c>
      <c r="O49" s="5">
        <f t="shared" ref="O49" si="8">ROUND((SUM(H49:N49)/35)*100,0)</f>
        <v>0</v>
      </c>
      <c r="P49" s="5">
        <f>(INTENALCO!$O49/100)*100</f>
        <v>0</v>
      </c>
      <c r="Q49" s="5">
        <f t="shared" si="7"/>
        <v>0</v>
      </c>
      <c r="R49" s="5">
        <f>Q49</f>
        <v>0</v>
      </c>
      <c r="S49" s="153"/>
      <c r="T49" s="76"/>
      <c r="AB49"/>
    </row>
    <row r="50" spans="1:28" ht="20.25" customHeight="1" outlineLevel="2" thickTop="1" thickBot="1">
      <c r="A50" s="417">
        <v>4</v>
      </c>
      <c r="B50" s="410" t="str">
        <f>C13</f>
        <v>Implementar las acciones definidas en el plan de trabajo, asegurando la participación activa del personal y el seguimiento a los resultados esperados.</v>
      </c>
      <c r="C50" s="23" t="s">
        <v>64</v>
      </c>
      <c r="D50" s="180">
        <f t="shared" si="5"/>
        <v>0</v>
      </c>
      <c r="E50" s="180">
        <f t="shared" si="5"/>
        <v>0</v>
      </c>
      <c r="F50" s="22">
        <f>N31</f>
        <v>30</v>
      </c>
      <c r="G50" s="154"/>
      <c r="H50" s="177"/>
      <c r="I50" s="177"/>
      <c r="J50" s="177"/>
      <c r="K50" s="177"/>
      <c r="L50" s="177"/>
      <c r="M50" s="177"/>
      <c r="N50" s="177"/>
      <c r="O50" s="22">
        <f t="shared" ref="O50:O52" si="9">ROUND((SUM(H50:N50)/35)*100,0)</f>
        <v>0</v>
      </c>
      <c r="P50" s="22">
        <f>(INTENALCO!$O50/100)*30</f>
        <v>0</v>
      </c>
      <c r="Q50" s="22">
        <f t="shared" si="7"/>
        <v>0</v>
      </c>
      <c r="R50" s="22">
        <f>Q50</f>
        <v>0</v>
      </c>
      <c r="S50" s="154"/>
      <c r="T50" s="76"/>
      <c r="AB50"/>
    </row>
    <row r="51" spans="1:28" ht="20.25" customHeight="1" outlineLevel="2" thickTop="1" thickBot="1">
      <c r="A51" s="418"/>
      <c r="B51" s="411"/>
      <c r="C51" s="24" t="s">
        <v>69</v>
      </c>
      <c r="D51" s="180">
        <f t="shared" si="5"/>
        <v>0</v>
      </c>
      <c r="E51" s="180">
        <f t="shared" si="5"/>
        <v>0</v>
      </c>
      <c r="F51" s="22">
        <f>O31</f>
        <v>30</v>
      </c>
      <c r="G51" s="154"/>
      <c r="H51" s="177"/>
      <c r="I51" s="177"/>
      <c r="J51" s="177"/>
      <c r="K51" s="177"/>
      <c r="L51" s="177"/>
      <c r="M51" s="177"/>
      <c r="N51" s="177"/>
      <c r="O51" s="23">
        <f t="shared" si="9"/>
        <v>0</v>
      </c>
      <c r="P51" s="23">
        <f>(INTENALCO!$O51/100)*30</f>
        <v>0</v>
      </c>
      <c r="Q51" s="23">
        <f t="shared" si="7"/>
        <v>0</v>
      </c>
      <c r="R51" s="23">
        <f>R50+Q51</f>
        <v>0</v>
      </c>
      <c r="S51" s="155"/>
      <c r="T51" s="76"/>
      <c r="AB51"/>
    </row>
    <row r="52" spans="1:28" ht="20.25" customHeight="1" outlineLevel="2" thickTop="1">
      <c r="A52" s="418"/>
      <c r="B52" s="411"/>
      <c r="C52" s="24" t="s">
        <v>74</v>
      </c>
      <c r="D52" s="180">
        <f t="shared" si="5"/>
        <v>0</v>
      </c>
      <c r="E52" s="180">
        <f t="shared" si="5"/>
        <v>0</v>
      </c>
      <c r="F52" s="22">
        <f>P31</f>
        <v>40</v>
      </c>
      <c r="G52" s="154"/>
      <c r="H52" s="177"/>
      <c r="I52" s="177"/>
      <c r="J52" s="177"/>
      <c r="K52" s="177"/>
      <c r="L52" s="177"/>
      <c r="M52" s="177"/>
      <c r="N52" s="177"/>
      <c r="O52" s="24">
        <f t="shared" si="9"/>
        <v>0</v>
      </c>
      <c r="P52" s="24">
        <f>(INTENALCO!$O52/100)*40</f>
        <v>0</v>
      </c>
      <c r="Q52" s="24">
        <f t="shared" si="7"/>
        <v>0</v>
      </c>
      <c r="R52" s="24">
        <f>R51+Q52</f>
        <v>0</v>
      </c>
      <c r="S52" s="156"/>
      <c r="T52" s="76"/>
      <c r="AB52"/>
    </row>
    <row r="53" spans="1:28" ht="45.75" customHeight="1" outlineLevel="1">
      <c r="G53" s="157"/>
      <c r="H53" s="157"/>
      <c r="I53" s="157"/>
      <c r="J53" s="157"/>
      <c r="K53" s="157"/>
      <c r="L53" s="157"/>
      <c r="M53" s="157"/>
      <c r="N53" s="157"/>
      <c r="Q53" s="129" t="s">
        <v>211</v>
      </c>
      <c r="R53" s="130">
        <f>AVERAGE(R47:R49,R52)/100</f>
        <v>0</v>
      </c>
      <c r="S53" s="157"/>
      <c r="T53" s="76"/>
    </row>
    <row r="54" spans="1:28" ht="26" outlineLevel="1">
      <c r="A54" s="82" t="s">
        <v>212</v>
      </c>
      <c r="B54" s="124" t="s">
        <v>25</v>
      </c>
      <c r="G54" s="157"/>
      <c r="H54" s="393" t="s">
        <v>193</v>
      </c>
      <c r="I54" s="393"/>
      <c r="J54" s="393"/>
      <c r="K54" s="393"/>
      <c r="L54" s="393"/>
      <c r="M54" s="393"/>
      <c r="N54" s="393"/>
      <c r="S54" s="157"/>
      <c r="T54" s="76"/>
    </row>
    <row r="55" spans="1:28" ht="58.5" outlineLevel="2" thickBot="1">
      <c r="A55" s="131" t="s">
        <v>28</v>
      </c>
      <c r="B55" s="132" t="s">
        <v>194</v>
      </c>
      <c r="C55" s="132" t="s">
        <v>195</v>
      </c>
      <c r="D55" s="132" t="s">
        <v>196</v>
      </c>
      <c r="E55" s="132" t="s">
        <v>213</v>
      </c>
      <c r="F55" s="132" t="s">
        <v>198</v>
      </c>
      <c r="G55" s="158" t="s">
        <v>199</v>
      </c>
      <c r="H55" s="178" t="s">
        <v>200</v>
      </c>
      <c r="I55" s="178" t="s">
        <v>201</v>
      </c>
      <c r="J55" s="178" t="s">
        <v>202</v>
      </c>
      <c r="K55" s="178" t="s">
        <v>203</v>
      </c>
      <c r="L55" s="178" t="s">
        <v>204</v>
      </c>
      <c r="M55" s="178" t="s">
        <v>205</v>
      </c>
      <c r="N55" s="178" t="s">
        <v>206</v>
      </c>
      <c r="O55" s="132" t="s">
        <v>207</v>
      </c>
      <c r="P55" s="132" t="s">
        <v>214</v>
      </c>
      <c r="Q55" s="132" t="s">
        <v>209</v>
      </c>
      <c r="R55" s="132" t="s">
        <v>210</v>
      </c>
      <c r="S55" s="158" t="s">
        <v>184</v>
      </c>
      <c r="T55" s="76"/>
      <c r="AB55"/>
    </row>
    <row r="56" spans="1:28" ht="90.75" customHeight="1" outlineLevel="2" thickTop="1" thickBot="1">
      <c r="A56" s="8">
        <v>1</v>
      </c>
      <c r="B56" s="105" t="str">
        <f>C14</f>
        <v>Realizar un diagnóstico participativo de los grupos focales para identificar oportunidades de mejora en la experiencia de servicio de la entidad, consolidando hallazgos y recomendaciones.</v>
      </c>
      <c r="C56" s="25" t="s">
        <v>59</v>
      </c>
      <c r="D56" s="181">
        <f>Q56</f>
        <v>0</v>
      </c>
      <c r="E56" s="181">
        <f>R56</f>
        <v>0</v>
      </c>
      <c r="F56" s="25">
        <f>M32</f>
        <v>100</v>
      </c>
      <c r="G56" s="159" t="s">
        <v>327</v>
      </c>
      <c r="H56" s="177">
        <v>0</v>
      </c>
      <c r="I56" s="177">
        <v>0</v>
      </c>
      <c r="J56" s="177">
        <v>0</v>
      </c>
      <c r="K56" s="177">
        <v>0</v>
      </c>
      <c r="L56" s="177">
        <v>0</v>
      </c>
      <c r="M56" s="177">
        <v>0</v>
      </c>
      <c r="N56" s="177">
        <v>0</v>
      </c>
      <c r="O56" s="25">
        <f t="shared" ref="O56:O65" si="10">ROUND((SUM(H56:N56)/35)*100,0)</f>
        <v>0</v>
      </c>
      <c r="P56" s="25">
        <f>(INTENALCO!$O56/100)*100</f>
        <v>0</v>
      </c>
      <c r="Q56" s="25">
        <f t="shared" ref="Q56:Q65" si="11">IFERROR(ROUND(O56*P56/100,1),"")</f>
        <v>0</v>
      </c>
      <c r="R56" s="25">
        <f>Q56</f>
        <v>0</v>
      </c>
      <c r="S56" s="159" t="s">
        <v>359</v>
      </c>
      <c r="T56" s="76"/>
      <c r="AB56"/>
    </row>
    <row r="57" spans="1:28" ht="22.5" customHeight="1" outlineLevel="2" thickTop="1" thickBot="1">
      <c r="A57" s="419">
        <v>2</v>
      </c>
      <c r="B57" s="422" t="str">
        <f>C15</f>
        <v>Diseñar, aplicar y analizar la encuesta de satisfacción de los servicios ofrecidos por la entidad, garantizando cobertura representativa y trazabilidad de resultados.</v>
      </c>
      <c r="C57" s="28" t="s">
        <v>64</v>
      </c>
      <c r="D57" s="181">
        <f>Q57</f>
        <v>0</v>
      </c>
      <c r="E57" s="181">
        <f>R57</f>
        <v>0</v>
      </c>
      <c r="F57" s="28">
        <f>N33</f>
        <v>30</v>
      </c>
      <c r="G57" s="160"/>
      <c r="H57" s="177"/>
      <c r="I57" s="177"/>
      <c r="J57" s="177"/>
      <c r="K57" s="177"/>
      <c r="L57" s="177"/>
      <c r="M57" s="177"/>
      <c r="N57" s="177"/>
      <c r="O57" s="28">
        <f t="shared" si="10"/>
        <v>0</v>
      </c>
      <c r="P57" s="28">
        <f>(INTENALCO!$O57/100)*30</f>
        <v>0</v>
      </c>
      <c r="Q57" s="28">
        <f t="shared" si="11"/>
        <v>0</v>
      </c>
      <c r="R57" s="28">
        <f>Q57</f>
        <v>0</v>
      </c>
      <c r="S57" s="160"/>
      <c r="T57" s="76"/>
      <c r="AB57"/>
    </row>
    <row r="58" spans="1:28" ht="22.5" customHeight="1" outlineLevel="2" thickTop="1" thickBot="1">
      <c r="A58" s="420"/>
      <c r="B58" s="423"/>
      <c r="C58" s="29" t="s">
        <v>69</v>
      </c>
      <c r="D58" s="181">
        <f t="shared" ref="D58:E65" si="12">Q58</f>
        <v>0</v>
      </c>
      <c r="E58" s="181">
        <f t="shared" si="12"/>
        <v>0</v>
      </c>
      <c r="F58" s="28">
        <f>O33</f>
        <v>30</v>
      </c>
      <c r="G58" s="160"/>
      <c r="H58" s="177"/>
      <c r="I58" s="177"/>
      <c r="J58" s="177"/>
      <c r="K58" s="177"/>
      <c r="L58" s="177"/>
      <c r="M58" s="177"/>
      <c r="N58" s="177"/>
      <c r="O58" s="29">
        <f t="shared" si="10"/>
        <v>0</v>
      </c>
      <c r="P58" s="29">
        <f>(INTENALCO!$O58/100)*30</f>
        <v>0</v>
      </c>
      <c r="Q58" s="29">
        <f t="shared" si="11"/>
        <v>0</v>
      </c>
      <c r="R58" s="29">
        <f>R57+Q58</f>
        <v>0</v>
      </c>
      <c r="S58" s="161"/>
      <c r="T58" s="76"/>
      <c r="AB58"/>
    </row>
    <row r="59" spans="1:28" ht="22.5" customHeight="1" outlineLevel="2" thickTop="1" thickBot="1">
      <c r="A59" s="421"/>
      <c r="B59" s="424"/>
      <c r="C59" s="30" t="s">
        <v>74</v>
      </c>
      <c r="D59" s="181">
        <f t="shared" si="12"/>
        <v>0</v>
      </c>
      <c r="E59" s="181">
        <f t="shared" si="12"/>
        <v>0</v>
      </c>
      <c r="F59" s="28">
        <f>P33</f>
        <v>40</v>
      </c>
      <c r="G59" s="160"/>
      <c r="H59" s="179"/>
      <c r="I59" s="179"/>
      <c r="J59" s="179"/>
      <c r="K59" s="179"/>
      <c r="L59" s="179"/>
      <c r="M59" s="179"/>
      <c r="N59" s="179"/>
      <c r="O59" s="30">
        <f t="shared" si="10"/>
        <v>0</v>
      </c>
      <c r="P59" s="30">
        <f>(INTENALCO!$O59/100)*40</f>
        <v>0</v>
      </c>
      <c r="Q59" s="30">
        <f t="shared" si="11"/>
        <v>0</v>
      </c>
      <c r="R59" s="30">
        <f>R58+Q59</f>
        <v>0</v>
      </c>
      <c r="S59" s="162"/>
      <c r="T59" s="76"/>
      <c r="AB59"/>
    </row>
    <row r="60" spans="1:28" ht="22.5" customHeight="1" outlineLevel="2" thickTop="1" thickBot="1">
      <c r="A60" s="428">
        <v>3</v>
      </c>
      <c r="B60" s="425" t="str">
        <f>C16</f>
        <v>Ejecutar las acciones de mejora derivadas del análisis de la encuesta de satisfacción, orientadas a optimizar la experiencia ciudadana y la relación con grupos de valor.</v>
      </c>
      <c r="C60" s="25" t="s">
        <v>64</v>
      </c>
      <c r="D60" s="181">
        <f t="shared" si="12"/>
        <v>0</v>
      </c>
      <c r="E60" s="181">
        <f t="shared" si="12"/>
        <v>0</v>
      </c>
      <c r="F60" s="25">
        <f>N34</f>
        <v>30</v>
      </c>
      <c r="G60" s="159"/>
      <c r="H60" s="179"/>
      <c r="I60" s="179"/>
      <c r="J60" s="179"/>
      <c r="K60" s="179"/>
      <c r="L60" s="179"/>
      <c r="M60" s="179"/>
      <c r="N60" s="179"/>
      <c r="O60" s="25">
        <f t="shared" si="10"/>
        <v>0</v>
      </c>
      <c r="P60" s="25">
        <f>(INTENALCO!$O60/100)*30</f>
        <v>0</v>
      </c>
      <c r="Q60" s="25">
        <f t="shared" si="11"/>
        <v>0</v>
      </c>
      <c r="R60" s="25">
        <f>Q60</f>
        <v>0</v>
      </c>
      <c r="S60" s="159"/>
      <c r="T60" s="76"/>
      <c r="AB60"/>
    </row>
    <row r="61" spans="1:28" ht="22.5" customHeight="1" outlineLevel="2" thickTop="1" thickBot="1">
      <c r="A61" s="429"/>
      <c r="B61" s="426"/>
      <c r="C61" s="26" t="s">
        <v>69</v>
      </c>
      <c r="D61" s="181">
        <f t="shared" si="12"/>
        <v>0</v>
      </c>
      <c r="E61" s="181">
        <f t="shared" si="12"/>
        <v>0</v>
      </c>
      <c r="F61" s="25">
        <f>O34</f>
        <v>30</v>
      </c>
      <c r="G61" s="159"/>
      <c r="H61" s="179"/>
      <c r="I61" s="179"/>
      <c r="J61" s="179"/>
      <c r="K61" s="179"/>
      <c r="L61" s="179"/>
      <c r="M61" s="179"/>
      <c r="N61" s="179"/>
      <c r="O61" s="26">
        <f t="shared" si="10"/>
        <v>0</v>
      </c>
      <c r="P61" s="26">
        <f>(INTENALCO!$O61/100)*30</f>
        <v>0</v>
      </c>
      <c r="Q61" s="26">
        <f t="shared" si="11"/>
        <v>0</v>
      </c>
      <c r="R61" s="26">
        <f>R60+Q61</f>
        <v>0</v>
      </c>
      <c r="S61" s="163"/>
      <c r="T61" s="76"/>
      <c r="AB61"/>
    </row>
    <row r="62" spans="1:28" ht="22.5" customHeight="1" outlineLevel="2" thickTop="1" thickBot="1">
      <c r="A62" s="430"/>
      <c r="B62" s="427"/>
      <c r="C62" s="27" t="s">
        <v>74</v>
      </c>
      <c r="D62" s="181">
        <f t="shared" si="12"/>
        <v>0</v>
      </c>
      <c r="E62" s="181">
        <f t="shared" si="12"/>
        <v>0</v>
      </c>
      <c r="F62" s="25">
        <f>P34</f>
        <v>40</v>
      </c>
      <c r="G62" s="159"/>
      <c r="H62" s="179"/>
      <c r="I62" s="179"/>
      <c r="J62" s="179"/>
      <c r="K62" s="179"/>
      <c r="L62" s="179"/>
      <c r="M62" s="179"/>
      <c r="N62" s="179"/>
      <c r="O62" s="27">
        <f t="shared" si="10"/>
        <v>0</v>
      </c>
      <c r="P62" s="27">
        <f>(INTENALCO!$O62/100)*40</f>
        <v>0</v>
      </c>
      <c r="Q62" s="27">
        <f t="shared" si="11"/>
        <v>0</v>
      </c>
      <c r="R62" s="27">
        <f>R61+Q62</f>
        <v>0</v>
      </c>
      <c r="S62" s="164"/>
      <c r="T62" s="76"/>
      <c r="AB62"/>
    </row>
    <row r="63" spans="1:28" ht="22.5" customHeight="1" outlineLevel="2" thickTop="1" thickBot="1">
      <c r="A63" s="419">
        <v>4</v>
      </c>
      <c r="B63" s="422" t="str">
        <f>C17</f>
        <v>Monitorear la implementación de las mejoras y lecciones aprendidas, evaluando su impacto en la experiencia ciudadana y ajustando acciones según resultados.</v>
      </c>
      <c r="C63" s="28" t="s">
        <v>64</v>
      </c>
      <c r="D63" s="181">
        <f t="shared" si="12"/>
        <v>0</v>
      </c>
      <c r="E63" s="181">
        <f t="shared" si="12"/>
        <v>0</v>
      </c>
      <c r="F63" s="28">
        <f>N35</f>
        <v>30</v>
      </c>
      <c r="G63" s="160"/>
      <c r="H63" s="177"/>
      <c r="I63" s="177"/>
      <c r="J63" s="177"/>
      <c r="K63" s="177"/>
      <c r="L63" s="177"/>
      <c r="M63" s="177"/>
      <c r="N63" s="177"/>
      <c r="O63" s="28">
        <f t="shared" si="10"/>
        <v>0</v>
      </c>
      <c r="P63" s="28">
        <f>(INTENALCO!$O63/100)*30</f>
        <v>0</v>
      </c>
      <c r="Q63" s="28">
        <f t="shared" si="11"/>
        <v>0</v>
      </c>
      <c r="R63" s="28">
        <f>Q63</f>
        <v>0</v>
      </c>
      <c r="S63" s="160"/>
      <c r="T63" s="76"/>
      <c r="AB63"/>
    </row>
    <row r="64" spans="1:28" ht="22.5" customHeight="1" outlineLevel="2" thickTop="1" thickBot="1">
      <c r="A64" s="420"/>
      <c r="B64" s="423"/>
      <c r="C64" s="29" t="s">
        <v>69</v>
      </c>
      <c r="D64" s="181">
        <f t="shared" si="12"/>
        <v>0</v>
      </c>
      <c r="E64" s="181">
        <f t="shared" si="12"/>
        <v>0</v>
      </c>
      <c r="F64" s="28">
        <f>O35</f>
        <v>30</v>
      </c>
      <c r="G64" s="160"/>
      <c r="H64" s="177"/>
      <c r="I64" s="177"/>
      <c r="J64" s="177"/>
      <c r="K64" s="177"/>
      <c r="L64" s="177"/>
      <c r="M64" s="177"/>
      <c r="N64" s="177"/>
      <c r="O64" s="29">
        <f t="shared" si="10"/>
        <v>0</v>
      </c>
      <c r="P64" s="29">
        <f>(INTENALCO!$O64/100)*30</f>
        <v>0</v>
      </c>
      <c r="Q64" s="29">
        <f t="shared" si="11"/>
        <v>0</v>
      </c>
      <c r="R64" s="29">
        <f>R63+Q64</f>
        <v>0</v>
      </c>
      <c r="S64" s="161"/>
      <c r="T64" s="76"/>
      <c r="AB64"/>
    </row>
    <row r="65" spans="1:28" ht="22.5" customHeight="1" outlineLevel="2" thickTop="1">
      <c r="A65" s="420"/>
      <c r="B65" s="423"/>
      <c r="C65" s="30" t="s">
        <v>74</v>
      </c>
      <c r="D65" s="181">
        <f t="shared" si="12"/>
        <v>0</v>
      </c>
      <c r="E65" s="181">
        <f t="shared" si="12"/>
        <v>0</v>
      </c>
      <c r="F65" s="28">
        <f>P35</f>
        <v>40</v>
      </c>
      <c r="G65" s="160"/>
      <c r="H65" s="177"/>
      <c r="I65" s="177"/>
      <c r="J65" s="177"/>
      <c r="K65" s="177"/>
      <c r="L65" s="177"/>
      <c r="M65" s="177"/>
      <c r="N65" s="177"/>
      <c r="O65" s="30">
        <f t="shared" si="10"/>
        <v>0</v>
      </c>
      <c r="P65" s="30">
        <f>(INTENALCO!$O65/100)*40</f>
        <v>0</v>
      </c>
      <c r="Q65" s="30">
        <f t="shared" si="11"/>
        <v>0</v>
      </c>
      <c r="R65" s="30">
        <f>R64+Q65</f>
        <v>0</v>
      </c>
      <c r="S65" s="162"/>
      <c r="T65" s="76"/>
      <c r="AB65"/>
    </row>
    <row r="66" spans="1:28" ht="45.75" customHeight="1" outlineLevel="1">
      <c r="G66" s="157"/>
      <c r="H66" s="157"/>
      <c r="I66" s="157"/>
      <c r="J66" s="157"/>
      <c r="K66" s="157"/>
      <c r="L66" s="157"/>
      <c r="M66" s="157"/>
      <c r="N66" s="157"/>
      <c r="Q66" s="132" t="s">
        <v>211</v>
      </c>
      <c r="R66" s="133">
        <f>AVERAGE(R56,R59,R62,R65)/100</f>
        <v>0</v>
      </c>
      <c r="S66" s="157"/>
      <c r="T66" s="76"/>
    </row>
    <row r="67" spans="1:28" ht="26" outlineLevel="1">
      <c r="A67" s="83" t="s">
        <v>215</v>
      </c>
      <c r="B67" s="123" t="s">
        <v>35</v>
      </c>
      <c r="G67" s="157"/>
      <c r="H67" s="393" t="s">
        <v>193</v>
      </c>
      <c r="I67" s="393"/>
      <c r="J67" s="393"/>
      <c r="K67" s="393"/>
      <c r="L67" s="393"/>
      <c r="M67" s="393"/>
      <c r="N67" s="393"/>
      <c r="S67" s="157"/>
      <c r="T67" s="76"/>
    </row>
    <row r="68" spans="1:28" ht="58.5" outlineLevel="2" thickBot="1">
      <c r="A68" s="134" t="s">
        <v>28</v>
      </c>
      <c r="B68" s="135" t="s">
        <v>194</v>
      </c>
      <c r="C68" s="135" t="s">
        <v>195</v>
      </c>
      <c r="D68" s="135" t="s">
        <v>196</v>
      </c>
      <c r="E68" s="135" t="s">
        <v>213</v>
      </c>
      <c r="F68" s="135" t="s">
        <v>216</v>
      </c>
      <c r="G68" s="165" t="s">
        <v>199</v>
      </c>
      <c r="H68" s="178" t="s">
        <v>200</v>
      </c>
      <c r="I68" s="178" t="s">
        <v>201</v>
      </c>
      <c r="J68" s="178" t="s">
        <v>202</v>
      </c>
      <c r="K68" s="178" t="s">
        <v>203</v>
      </c>
      <c r="L68" s="178" t="s">
        <v>204</v>
      </c>
      <c r="M68" s="178" t="s">
        <v>205</v>
      </c>
      <c r="N68" s="178" t="s">
        <v>206</v>
      </c>
      <c r="O68" s="135" t="s">
        <v>207</v>
      </c>
      <c r="P68" s="135" t="s">
        <v>214</v>
      </c>
      <c r="Q68" s="135" t="s">
        <v>209</v>
      </c>
      <c r="R68" s="135" t="s">
        <v>210</v>
      </c>
      <c r="S68" s="165" t="s">
        <v>184</v>
      </c>
      <c r="T68" s="76"/>
      <c r="AB68"/>
    </row>
    <row r="69" spans="1:28" ht="75" customHeight="1" outlineLevel="2" thickTop="1" thickBot="1">
      <c r="A69" s="10">
        <v>1</v>
      </c>
      <c r="B69" s="68" t="str">
        <f>C18</f>
        <v>Realizar un diagnóstico integral del contexto institucional utilizando la herramienta del MEN, con el fin de identificar el nivel de madurez institucional y las áreas prioritarias de mejora.</v>
      </c>
      <c r="C69" s="31" t="s">
        <v>59</v>
      </c>
      <c r="D69" s="181">
        <f t="shared" ref="D69:E73" si="13">Q69</f>
        <v>0</v>
      </c>
      <c r="E69" s="181">
        <f t="shared" si="13"/>
        <v>0</v>
      </c>
      <c r="F69" s="28">
        <f>M36</f>
        <v>100</v>
      </c>
      <c r="G69" s="167"/>
      <c r="H69" s="177">
        <v>0</v>
      </c>
      <c r="I69" s="177">
        <v>0</v>
      </c>
      <c r="J69" s="177">
        <v>0</v>
      </c>
      <c r="K69" s="177">
        <v>0</v>
      </c>
      <c r="L69" s="177">
        <v>0</v>
      </c>
      <c r="M69" s="177">
        <v>0</v>
      </c>
      <c r="N69" s="177">
        <v>0</v>
      </c>
      <c r="O69" s="31">
        <f t="shared" ref="O69:O73" si="14">ROUND((SUM(H69:N69)/35)*100,0)</f>
        <v>0</v>
      </c>
      <c r="P69" s="31">
        <f>(INTENALCO!$O69/100)*100</f>
        <v>0</v>
      </c>
      <c r="Q69" s="31">
        <f t="shared" ref="Q69:Q73" si="15">IFERROR(ROUND(O69*P69/100,1),"")</f>
        <v>0</v>
      </c>
      <c r="R69" s="31">
        <f>Q69</f>
        <v>0</v>
      </c>
      <c r="S69" s="167" t="s">
        <v>329</v>
      </c>
      <c r="T69" s="76"/>
      <c r="AB69"/>
    </row>
    <row r="70" spans="1:28" ht="71.25" customHeight="1" outlineLevel="2" thickTop="1" thickBot="1">
      <c r="A70" s="9">
        <v>2</v>
      </c>
      <c r="B70" s="69" t="str">
        <f>C19</f>
        <v>Elaborar un plan de trabajo que consolide las acciones estratégicas derivadas del diagnóstico institucional, priorizando actividades para fortalecer la gestión operativa.</v>
      </c>
      <c r="C70" s="34" t="s">
        <v>59</v>
      </c>
      <c r="D70" s="181">
        <f t="shared" si="13"/>
        <v>0</v>
      </c>
      <c r="E70" s="181">
        <f t="shared" si="13"/>
        <v>0</v>
      </c>
      <c r="F70" s="34">
        <f>M37</f>
        <v>100</v>
      </c>
      <c r="G70" s="166"/>
      <c r="H70" s="177">
        <v>0</v>
      </c>
      <c r="I70" s="177">
        <v>0</v>
      </c>
      <c r="J70" s="177">
        <v>0</v>
      </c>
      <c r="K70" s="177">
        <v>0</v>
      </c>
      <c r="L70" s="177">
        <v>0</v>
      </c>
      <c r="M70" s="177">
        <v>0</v>
      </c>
      <c r="N70" s="177">
        <v>0</v>
      </c>
      <c r="O70" s="34">
        <f t="shared" si="14"/>
        <v>0</v>
      </c>
      <c r="P70" s="34">
        <f>(INTENALCO!$O70/100)*100</f>
        <v>0</v>
      </c>
      <c r="Q70" s="34">
        <f t="shared" si="15"/>
        <v>0</v>
      </c>
      <c r="R70" s="34">
        <f>Q70</f>
        <v>0</v>
      </c>
      <c r="S70" s="166" t="s">
        <v>329</v>
      </c>
      <c r="T70" s="76"/>
      <c r="AB70"/>
    </row>
    <row r="71" spans="1:28" ht="16.5" customHeight="1" outlineLevel="2" thickTop="1" thickBot="1">
      <c r="A71" s="414">
        <v>3</v>
      </c>
      <c r="B71" s="412" t="str">
        <f>C20</f>
        <v>Ejecutar las acciones definidas en el plan de trabajo, asegurando la adaptación de procesos y la mejora continua en la gestión institucional.</v>
      </c>
      <c r="C71" s="31" t="s">
        <v>64</v>
      </c>
      <c r="D71" s="181">
        <f t="shared" si="13"/>
        <v>0</v>
      </c>
      <c r="E71" s="181">
        <f t="shared" si="13"/>
        <v>0</v>
      </c>
      <c r="F71" s="31">
        <f>N38</f>
        <v>30</v>
      </c>
      <c r="G71" s="167"/>
      <c r="H71" s="177"/>
      <c r="I71" s="177"/>
      <c r="J71" s="177"/>
      <c r="K71" s="177"/>
      <c r="L71" s="177"/>
      <c r="M71" s="177"/>
      <c r="N71" s="177"/>
      <c r="O71" s="31">
        <f t="shared" si="14"/>
        <v>0</v>
      </c>
      <c r="P71" s="31">
        <f>(INTENALCO!$O71/100)*30</f>
        <v>0</v>
      </c>
      <c r="Q71" s="31">
        <f t="shared" si="15"/>
        <v>0</v>
      </c>
      <c r="R71" s="31">
        <f>Q71</f>
        <v>0</v>
      </c>
      <c r="S71" s="167"/>
      <c r="T71" s="76"/>
      <c r="AB71"/>
    </row>
    <row r="72" spans="1:28" ht="19.5" outlineLevel="2" thickTop="1" thickBot="1">
      <c r="A72" s="415"/>
      <c r="B72" s="413"/>
      <c r="C72" s="32" t="s">
        <v>69</v>
      </c>
      <c r="D72" s="181">
        <f t="shared" si="13"/>
        <v>0</v>
      </c>
      <c r="E72" s="181">
        <f t="shared" si="13"/>
        <v>0</v>
      </c>
      <c r="F72" s="31">
        <f>O38</f>
        <v>30</v>
      </c>
      <c r="G72" s="167"/>
      <c r="H72" s="179"/>
      <c r="I72" s="179"/>
      <c r="J72" s="179"/>
      <c r="K72" s="179"/>
      <c r="L72" s="179"/>
      <c r="M72" s="179"/>
      <c r="N72" s="179"/>
      <c r="O72" s="32">
        <f t="shared" si="14"/>
        <v>0</v>
      </c>
      <c r="P72" s="32">
        <f>(INTENALCO!$O72/100)*30</f>
        <v>0</v>
      </c>
      <c r="Q72" s="32">
        <f t="shared" si="15"/>
        <v>0</v>
      </c>
      <c r="R72" s="32">
        <f>R71+Q72</f>
        <v>0</v>
      </c>
      <c r="S72" s="168"/>
      <c r="T72" s="76"/>
      <c r="AB72"/>
    </row>
    <row r="73" spans="1:28" ht="19" outlineLevel="2" thickTop="1">
      <c r="A73" s="415"/>
      <c r="B73" s="413"/>
      <c r="C73" s="33" t="s">
        <v>74</v>
      </c>
      <c r="D73" s="181">
        <f t="shared" si="13"/>
        <v>0</v>
      </c>
      <c r="E73" s="181">
        <f t="shared" si="13"/>
        <v>0</v>
      </c>
      <c r="F73" s="31">
        <f>P38</f>
        <v>40</v>
      </c>
      <c r="G73" s="167"/>
      <c r="H73" s="177"/>
      <c r="I73" s="177"/>
      <c r="J73" s="177"/>
      <c r="K73" s="177"/>
      <c r="L73" s="177"/>
      <c r="M73" s="177"/>
      <c r="N73" s="177"/>
      <c r="O73" s="33">
        <f t="shared" si="14"/>
        <v>0</v>
      </c>
      <c r="P73" s="33">
        <f>(INTENALCO!$O73/100)*40</f>
        <v>0</v>
      </c>
      <c r="Q73" s="33">
        <f t="shared" si="15"/>
        <v>0</v>
      </c>
      <c r="R73" s="33">
        <f>R72+Q73</f>
        <v>0</v>
      </c>
      <c r="S73" s="169"/>
      <c r="T73" s="76"/>
      <c r="AB73"/>
    </row>
    <row r="74" spans="1:28" ht="45.75" customHeight="1" outlineLevel="1">
      <c r="A74" s="79"/>
      <c r="B74" s="76"/>
      <c r="C74" s="76"/>
      <c r="D74" s="76"/>
      <c r="E74" s="76"/>
      <c r="F74" s="76"/>
      <c r="G74" s="170"/>
      <c r="H74" s="170"/>
      <c r="I74" s="170"/>
      <c r="J74" s="170"/>
      <c r="K74" s="170"/>
      <c r="L74" s="170"/>
      <c r="M74" s="170"/>
      <c r="N74" s="170"/>
      <c r="O74" s="76"/>
      <c r="P74" s="76"/>
      <c r="Q74" s="135" t="s">
        <v>211</v>
      </c>
      <c r="R74" s="136">
        <f>AVERAGE(R64,R69,R70,R73)/100</f>
        <v>0</v>
      </c>
      <c r="S74" s="170"/>
      <c r="T74" s="76"/>
      <c r="AB74"/>
    </row>
    <row r="75" spans="1:28" ht="26" outlineLevel="1">
      <c r="A75" s="84" t="s">
        <v>217</v>
      </c>
      <c r="B75" s="85" t="s">
        <v>45</v>
      </c>
      <c r="G75" s="157"/>
      <c r="H75" s="393" t="s">
        <v>193</v>
      </c>
      <c r="I75" s="393"/>
      <c r="J75" s="393"/>
      <c r="K75" s="393"/>
      <c r="L75" s="393"/>
      <c r="M75" s="393"/>
      <c r="N75" s="393"/>
      <c r="S75" s="157"/>
      <c r="T75" s="76"/>
      <c r="AB75"/>
    </row>
    <row r="76" spans="1:28" ht="46.5" customHeight="1" outlineLevel="2" thickBot="1">
      <c r="A76" s="137" t="s">
        <v>28</v>
      </c>
      <c r="B76" s="138" t="s">
        <v>194</v>
      </c>
      <c r="C76" s="138" t="s">
        <v>195</v>
      </c>
      <c r="D76" s="138" t="s">
        <v>196</v>
      </c>
      <c r="E76" s="138" t="s">
        <v>213</v>
      </c>
      <c r="F76" s="138" t="s">
        <v>216</v>
      </c>
      <c r="G76" s="171" t="s">
        <v>199</v>
      </c>
      <c r="H76" s="178" t="s">
        <v>200</v>
      </c>
      <c r="I76" s="178" t="s">
        <v>201</v>
      </c>
      <c r="J76" s="178" t="s">
        <v>202</v>
      </c>
      <c r="K76" s="178" t="s">
        <v>203</v>
      </c>
      <c r="L76" s="178" t="s">
        <v>204</v>
      </c>
      <c r="M76" s="178" t="s">
        <v>205</v>
      </c>
      <c r="N76" s="178" t="s">
        <v>206</v>
      </c>
      <c r="O76" s="138" t="s">
        <v>207</v>
      </c>
      <c r="P76" s="138" t="s">
        <v>214</v>
      </c>
      <c r="Q76" s="138" t="s">
        <v>209</v>
      </c>
      <c r="R76" s="138" t="s">
        <v>210</v>
      </c>
      <c r="S76" s="171" t="s">
        <v>184</v>
      </c>
      <c r="T76" s="76"/>
      <c r="AB76"/>
    </row>
    <row r="77" spans="1:28" ht="85.5" customHeight="1" outlineLevel="2" thickTop="1" thickBot="1">
      <c r="A77" s="103">
        <v>1</v>
      </c>
      <c r="B77" s="121" t="str">
        <f>C21</f>
        <v>Elaborar un plan de trabajo que consolide acciones estratégicas para atender las necesidades identificadas en el diagnóstico, asegurando alineación con la política institucional.</v>
      </c>
      <c r="C77" s="35" t="s">
        <v>59</v>
      </c>
      <c r="D77" s="181">
        <f t="shared" ref="D77:E82" si="16">Q77</f>
        <v>25</v>
      </c>
      <c r="E77" s="181">
        <f t="shared" si="16"/>
        <v>25</v>
      </c>
      <c r="F77" s="35">
        <f>M39</f>
        <v>100</v>
      </c>
      <c r="G77" s="172" t="s">
        <v>218</v>
      </c>
      <c r="H77" s="177">
        <v>5</v>
      </c>
      <c r="I77" s="177">
        <v>5</v>
      </c>
      <c r="J77" s="177">
        <v>5</v>
      </c>
      <c r="K77" s="177">
        <v>5</v>
      </c>
      <c r="L77" s="177">
        <v>5</v>
      </c>
      <c r="M77" s="177">
        <v>5</v>
      </c>
      <c r="N77" s="177">
        <v>5</v>
      </c>
      <c r="O77" s="35">
        <f t="shared" ref="O77:O82" si="17">ROUND((SUM(H77:N77)/35)*100,0)</f>
        <v>100</v>
      </c>
      <c r="P77" s="35">
        <f>(INTENALCO!$O77/100)*25</f>
        <v>25</v>
      </c>
      <c r="Q77" s="35">
        <f t="shared" ref="Q77:Q82" si="18">IFERROR(ROUND(O77*P77/100,1),"")</f>
        <v>25</v>
      </c>
      <c r="R77" s="35">
        <f>Q77</f>
        <v>25</v>
      </c>
      <c r="S77" s="172" t="s">
        <v>248</v>
      </c>
      <c r="T77" s="76"/>
      <c r="AB77"/>
    </row>
    <row r="78" spans="1:28" ht="19.5" outlineLevel="2" thickTop="1" thickBot="1">
      <c r="A78" s="404">
        <v>2</v>
      </c>
      <c r="B78" s="407" t="str">
        <f>C22</f>
        <v>Ejecutar las acciones definidas en el plan de trabajo para fortalecer la gestión del conocimiento, garantizando la participación activa y el uso de herramientas tecnológicas.</v>
      </c>
      <c r="C78" s="37" t="s">
        <v>59</v>
      </c>
      <c r="D78" s="181">
        <f t="shared" si="16"/>
        <v>25</v>
      </c>
      <c r="E78" s="181">
        <f t="shared" si="16"/>
        <v>25</v>
      </c>
      <c r="F78" s="35">
        <f>M40</f>
        <v>25</v>
      </c>
      <c r="G78" s="173" t="s">
        <v>218</v>
      </c>
      <c r="H78" s="177">
        <v>5</v>
      </c>
      <c r="I78" s="177">
        <v>5</v>
      </c>
      <c r="J78" s="177">
        <v>5</v>
      </c>
      <c r="K78" s="177">
        <v>5</v>
      </c>
      <c r="L78" s="177">
        <v>5</v>
      </c>
      <c r="M78" s="177">
        <v>5</v>
      </c>
      <c r="N78" s="177">
        <v>5</v>
      </c>
      <c r="O78" s="37">
        <f t="shared" si="17"/>
        <v>100</v>
      </c>
      <c r="P78" s="37">
        <f>(INTENALCO!$O78/100)*25</f>
        <v>25</v>
      </c>
      <c r="Q78" s="37">
        <f t="shared" si="18"/>
        <v>25</v>
      </c>
      <c r="R78" s="37">
        <f>Q78</f>
        <v>25</v>
      </c>
      <c r="S78" s="173"/>
      <c r="T78" s="76"/>
      <c r="AB78"/>
    </row>
    <row r="79" spans="1:28" ht="19.5" outlineLevel="2" thickTop="1" thickBot="1">
      <c r="A79" s="405"/>
      <c r="B79" s="408"/>
      <c r="C79" s="38" t="s">
        <v>64</v>
      </c>
      <c r="D79" s="181">
        <f t="shared" si="16"/>
        <v>0</v>
      </c>
      <c r="E79" s="181">
        <f t="shared" si="16"/>
        <v>25</v>
      </c>
      <c r="F79" s="35">
        <f>N40</f>
        <v>25</v>
      </c>
      <c r="G79" s="173"/>
      <c r="H79" s="177"/>
      <c r="I79" s="177"/>
      <c r="J79" s="177"/>
      <c r="K79" s="177"/>
      <c r="L79" s="177"/>
      <c r="M79" s="177"/>
      <c r="N79" s="177"/>
      <c r="O79" s="38">
        <f t="shared" si="17"/>
        <v>0</v>
      </c>
      <c r="P79" s="38">
        <f>(INTENALCO!$O79/100)*25</f>
        <v>0</v>
      </c>
      <c r="Q79" s="38">
        <f t="shared" si="18"/>
        <v>0</v>
      </c>
      <c r="R79" s="38">
        <f>R78+Q79</f>
        <v>25</v>
      </c>
      <c r="S79" s="174"/>
      <c r="T79" s="76"/>
      <c r="AB79"/>
    </row>
    <row r="80" spans="1:28" ht="19.5" outlineLevel="2" thickTop="1" thickBot="1">
      <c r="A80" s="405"/>
      <c r="B80" s="408"/>
      <c r="C80" s="39" t="s">
        <v>69</v>
      </c>
      <c r="D80" s="181">
        <f t="shared" si="16"/>
        <v>0</v>
      </c>
      <c r="E80" s="181">
        <f t="shared" si="16"/>
        <v>25</v>
      </c>
      <c r="F80" s="35">
        <f>O40</f>
        <v>25</v>
      </c>
      <c r="G80" s="173"/>
      <c r="H80" s="177"/>
      <c r="I80" s="177"/>
      <c r="J80" s="177"/>
      <c r="K80" s="177"/>
      <c r="L80" s="177"/>
      <c r="M80" s="177"/>
      <c r="N80" s="177"/>
      <c r="O80" s="39">
        <f t="shared" si="17"/>
        <v>0</v>
      </c>
      <c r="P80" s="39">
        <f>(INTENALCO!$O80/100)*25</f>
        <v>0</v>
      </c>
      <c r="Q80" s="39">
        <f t="shared" si="18"/>
        <v>0</v>
      </c>
      <c r="R80" s="39">
        <f>R79+Q80</f>
        <v>25</v>
      </c>
      <c r="S80" s="175"/>
      <c r="T80" s="76"/>
      <c r="AB80"/>
    </row>
    <row r="81" spans="1:28 16374:16384" ht="19.5" outlineLevel="2" thickTop="1" thickBot="1">
      <c r="A81" s="406"/>
      <c r="B81" s="409"/>
      <c r="C81" s="38" t="s">
        <v>74</v>
      </c>
      <c r="D81" s="181">
        <f t="shared" si="16"/>
        <v>0</v>
      </c>
      <c r="E81" s="181">
        <f t="shared" si="16"/>
        <v>25</v>
      </c>
      <c r="F81" s="35">
        <f>P40</f>
        <v>25</v>
      </c>
      <c r="G81" s="173"/>
      <c r="H81" s="179"/>
      <c r="I81" s="179"/>
      <c r="J81" s="179"/>
      <c r="K81" s="179"/>
      <c r="L81" s="179"/>
      <c r="M81" s="179"/>
      <c r="N81" s="179"/>
      <c r="O81" s="38">
        <f t="shared" si="17"/>
        <v>0</v>
      </c>
      <c r="P81" s="38">
        <f>(INTENALCO!$O81/100)*25</f>
        <v>0</v>
      </c>
      <c r="Q81" s="38">
        <f t="shared" si="18"/>
        <v>0</v>
      </c>
      <c r="R81" s="38">
        <f>R80+Q81</f>
        <v>25</v>
      </c>
      <c r="S81" s="174"/>
      <c r="T81" s="76"/>
      <c r="AB81"/>
    </row>
    <row r="82" spans="1:28 16374:16384" ht="58.5" customHeight="1" outlineLevel="2" thickTop="1">
      <c r="A82" s="103">
        <v>3</v>
      </c>
      <c r="B82" s="104" t="str">
        <f>C23</f>
        <v>Realizar la evaluación del plan de trabajo implementado, midiendo el impacto en la captura, organización y transferencia del conocimiento institucional.</v>
      </c>
      <c r="C82" s="36" t="s">
        <v>74</v>
      </c>
      <c r="D82" s="181">
        <f t="shared" si="16"/>
        <v>0</v>
      </c>
      <c r="E82" s="181">
        <f t="shared" si="16"/>
        <v>0</v>
      </c>
      <c r="F82" s="35">
        <f>P41</f>
        <v>100</v>
      </c>
      <c r="G82" s="172"/>
      <c r="H82" s="177"/>
      <c r="I82" s="177"/>
      <c r="J82" s="177"/>
      <c r="K82" s="177"/>
      <c r="L82" s="177"/>
      <c r="M82" s="177"/>
      <c r="N82" s="177"/>
      <c r="O82" s="36">
        <f t="shared" si="17"/>
        <v>0</v>
      </c>
      <c r="P82" s="36">
        <f>(INTENALCO!$O82/100)*25</f>
        <v>0</v>
      </c>
      <c r="Q82" s="36">
        <f t="shared" si="18"/>
        <v>0</v>
      </c>
      <c r="R82" s="36">
        <f>Q82</f>
        <v>0</v>
      </c>
      <c r="S82" s="176"/>
      <c r="T82" s="76"/>
      <c r="AB82"/>
    </row>
    <row r="83" spans="1:28 16374:16384" ht="43.5" customHeight="1" outlineLevel="1">
      <c r="A83" s="79"/>
      <c r="B83" s="76"/>
      <c r="C83" s="76"/>
      <c r="D83" s="76"/>
      <c r="E83" s="76"/>
      <c r="F83" s="76"/>
      <c r="G83" s="76"/>
      <c r="H83" s="76"/>
      <c r="I83" s="76"/>
      <c r="J83" s="76"/>
      <c r="K83" s="76"/>
      <c r="L83" s="76"/>
      <c r="M83" s="76"/>
      <c r="N83" s="76"/>
      <c r="O83" s="76"/>
      <c r="P83" s="76"/>
      <c r="Q83" s="138" t="s">
        <v>211</v>
      </c>
      <c r="R83" s="139">
        <f>AVERAGE(R77,R81,R82,)/100</f>
        <v>0.125</v>
      </c>
      <c r="T83" s="76"/>
    </row>
    <row r="84" spans="1:28 16374:16384" ht="20.25" customHeight="1">
      <c r="A84" s="79"/>
      <c r="B84" s="76"/>
      <c r="C84" s="76"/>
      <c r="D84" s="76"/>
      <c r="E84" s="76"/>
      <c r="F84" s="76"/>
      <c r="G84" s="76"/>
      <c r="H84" s="76"/>
      <c r="I84" s="76"/>
      <c r="J84" s="76"/>
      <c r="K84" s="76"/>
      <c r="L84" s="76"/>
      <c r="M84" s="76"/>
      <c r="N84" s="76"/>
      <c r="O84" s="76"/>
      <c r="P84" s="76"/>
      <c r="Q84" s="76"/>
      <c r="R84" s="76"/>
      <c r="S84" s="76"/>
      <c r="T84" s="76"/>
      <c r="XET84" s="76"/>
      <c r="XEU84" s="76"/>
      <c r="XEV84" s="76"/>
      <c r="XEW84" s="76"/>
      <c r="XEX84" s="76"/>
      <c r="XEY84" s="76"/>
      <c r="XEZ84" s="76"/>
      <c r="XFA84" s="76"/>
      <c r="XFB84" s="76"/>
      <c r="XFC84" s="76"/>
      <c r="XFD84" s="76"/>
    </row>
    <row r="85" spans="1:28 16374:16384" ht="14.5">
      <c r="A85" s="79"/>
      <c r="B85" s="76"/>
      <c r="C85" s="76"/>
      <c r="D85" s="76"/>
      <c r="E85" s="76"/>
      <c r="F85" s="76"/>
      <c r="G85" s="76"/>
      <c r="H85" s="76"/>
      <c r="I85" s="76"/>
      <c r="J85" s="76"/>
      <c r="K85" s="76"/>
      <c r="L85" s="76"/>
      <c r="M85" s="76"/>
      <c r="N85" s="76"/>
      <c r="O85" s="76"/>
      <c r="P85" s="76"/>
      <c r="Q85" s="76"/>
      <c r="R85" s="76"/>
      <c r="S85" s="76"/>
      <c r="T85" s="76"/>
      <c r="XET85" s="21"/>
      <c r="XEU85" s="21"/>
      <c r="XEV85" s="21"/>
      <c r="XEW85" s="21"/>
      <c r="XEX85" s="21"/>
      <c r="XEY85" s="21"/>
      <c r="XEZ85" s="21"/>
      <c r="XFA85" s="21"/>
      <c r="XFB85" s="21"/>
      <c r="XFC85" s="21"/>
      <c r="XFD85" s="21"/>
    </row>
  </sheetData>
  <sheetProtection algorithmName="SHA-512" hashValue="mf4upXZy6rIrvl0glcSi32Qp5AmjWlaENhrm8Y6Ff5nduHmEPj2HKXYKwhLXrrM2L/LM398nb1U2qXauNDZnzw==" saltValue="f2jK5tAc8e6m5fks6y2SPA==" spinCount="100000" sheet="1" objects="1" scenarios="1"/>
  <autoFilter ref="A76:S76" xr:uid="{0AC41053-E55A-4328-84CC-6F9B1D5CF284}"/>
  <dataConsolidate/>
  <mergeCells count="41">
    <mergeCell ref="A78:A81"/>
    <mergeCell ref="B78:B81"/>
    <mergeCell ref="A63:A65"/>
    <mergeCell ref="B63:B65"/>
    <mergeCell ref="H67:N67"/>
    <mergeCell ref="A71:A73"/>
    <mergeCell ref="B71:B73"/>
    <mergeCell ref="H75:N75"/>
    <mergeCell ref="A60:A62"/>
    <mergeCell ref="B60:B62"/>
    <mergeCell ref="O23:R23"/>
    <mergeCell ref="Q24:R24"/>
    <mergeCell ref="A26:S26"/>
    <mergeCell ref="A43:XFD43"/>
    <mergeCell ref="H45:N45"/>
    <mergeCell ref="A50:A52"/>
    <mergeCell ref="B50:B52"/>
    <mergeCell ref="H54:N54"/>
    <mergeCell ref="A57:A59"/>
    <mergeCell ref="B57:B59"/>
    <mergeCell ref="O20:R20"/>
    <mergeCell ref="O21:R21"/>
    <mergeCell ref="O22:R22"/>
    <mergeCell ref="O17:R17"/>
    <mergeCell ref="O18:R18"/>
    <mergeCell ref="O19:R19"/>
    <mergeCell ref="O14:R14"/>
    <mergeCell ref="O15:R15"/>
    <mergeCell ref="O16:R16"/>
    <mergeCell ref="O11:R11"/>
    <mergeCell ref="T11:U11"/>
    <mergeCell ref="O12:R12"/>
    <mergeCell ref="T12:U12"/>
    <mergeCell ref="O13:R13"/>
    <mergeCell ref="T13:U13"/>
    <mergeCell ref="A1:B1"/>
    <mergeCell ref="A8:B8"/>
    <mergeCell ref="O9:R9"/>
    <mergeCell ref="T9:U9"/>
    <mergeCell ref="O10:R10"/>
    <mergeCell ref="T10:U10"/>
  </mergeCells>
  <conditionalFormatting sqref="D47:D52">
    <cfRule type="colorScale" priority="5">
      <colorScale>
        <cfvo type="min"/>
        <cfvo type="percentile" val="50"/>
        <cfvo type="max"/>
        <color rgb="FFF4CCCC"/>
        <color rgb="FFFFE699"/>
        <color rgb="FFC6EFCE"/>
      </colorScale>
    </cfRule>
  </conditionalFormatting>
  <conditionalFormatting sqref="D56:D65">
    <cfRule type="colorScale" priority="2">
      <colorScale>
        <cfvo type="min"/>
        <cfvo type="percentile" val="50"/>
        <cfvo type="max"/>
        <color rgb="FFF4CCCC"/>
        <color rgb="FFFFE699"/>
        <color rgb="FFC6EFCE"/>
      </colorScale>
    </cfRule>
  </conditionalFormatting>
  <conditionalFormatting sqref="D69:D73">
    <cfRule type="colorScale" priority="9">
      <colorScale>
        <cfvo type="min"/>
        <cfvo type="percentile" val="50"/>
        <cfvo type="max"/>
        <color rgb="FFF4CCCC"/>
        <color rgb="FFFFE699"/>
        <color rgb="FFC6EFCE"/>
      </colorScale>
    </cfRule>
  </conditionalFormatting>
  <conditionalFormatting sqref="D77:D82">
    <cfRule type="colorScale" priority="11">
      <colorScale>
        <cfvo type="min"/>
        <cfvo type="percentile" val="50"/>
        <cfvo type="max"/>
        <color rgb="FFF4CCCC"/>
        <color rgb="FFFFE699"/>
        <color rgb="FFC6EFCE"/>
      </colorScale>
    </cfRule>
  </conditionalFormatting>
  <conditionalFormatting sqref="E47:E52">
    <cfRule type="colorScale" priority="3">
      <colorScale>
        <cfvo type="min"/>
        <cfvo type="percentile" val="50"/>
        <cfvo type="max"/>
        <color rgb="FFF4CCCC"/>
        <color rgb="FFFFE699"/>
        <color rgb="FFC6EFCE"/>
      </colorScale>
    </cfRule>
  </conditionalFormatting>
  <conditionalFormatting sqref="E56:E65">
    <cfRule type="colorScale" priority="1">
      <colorScale>
        <cfvo type="min"/>
        <cfvo type="percentile" val="50"/>
        <cfvo type="max"/>
        <color rgb="FFF4CCCC"/>
        <color rgb="FFFFE699"/>
        <color rgb="FFC6EFCE"/>
      </colorScale>
    </cfRule>
  </conditionalFormatting>
  <conditionalFormatting sqref="E69:E73">
    <cfRule type="colorScale" priority="10">
      <colorScale>
        <cfvo type="min"/>
        <cfvo type="percentile" val="50"/>
        <cfvo type="max"/>
        <color rgb="FFF4CCCC"/>
        <color rgb="FFFFE699"/>
        <color rgb="FFC6EFCE"/>
      </colorScale>
    </cfRule>
  </conditionalFormatting>
  <conditionalFormatting sqref="E77:E82">
    <cfRule type="colorScale" priority="12">
      <colorScale>
        <cfvo type="min"/>
        <cfvo type="percentile" val="50"/>
        <cfvo type="max"/>
        <color rgb="FFF4CCCC"/>
        <color rgb="FFFFE699"/>
        <color rgb="FFC6EFCE"/>
      </colorScale>
    </cfRule>
  </conditionalFormatting>
  <conditionalFormatting sqref="O47:O52">
    <cfRule type="colorScale" priority="6">
      <colorScale>
        <cfvo type="min"/>
        <cfvo type="percentile" val="50"/>
        <cfvo type="max"/>
        <color rgb="FFF4CCCC"/>
        <color rgb="FFFFE699"/>
        <color rgb="FFC6EFCE"/>
      </colorScale>
    </cfRule>
  </conditionalFormatting>
  <conditionalFormatting sqref="O56:O65">
    <cfRule type="colorScale" priority="7">
      <colorScale>
        <cfvo type="min"/>
        <cfvo type="percentile" val="50"/>
        <cfvo type="max"/>
        <color rgb="FFF4CCCC"/>
        <color rgb="FFFFE699"/>
        <color rgb="FFC6EFCE"/>
      </colorScale>
    </cfRule>
  </conditionalFormatting>
  <conditionalFormatting sqref="O69:O73">
    <cfRule type="colorScale" priority="8">
      <colorScale>
        <cfvo type="min"/>
        <cfvo type="percentile" val="50"/>
        <cfvo type="max"/>
        <color rgb="FFF4CCCC"/>
        <color rgb="FFFFE699"/>
        <color rgb="FFC6EFCE"/>
      </colorScale>
    </cfRule>
  </conditionalFormatting>
  <conditionalFormatting sqref="O77:O82">
    <cfRule type="colorScale" priority="13">
      <colorScale>
        <cfvo type="min"/>
        <cfvo type="percentile" val="50"/>
        <cfvo type="max"/>
        <color rgb="FFF4CCCC"/>
        <color rgb="FFFFE699"/>
        <color rgb="FFC6EFCE"/>
      </colorScale>
    </cfRule>
  </conditionalFormatting>
  <conditionalFormatting sqref="AH42 T28:T41">
    <cfRule type="iconSet" priority="4">
      <iconSet iconSet="3Symbols">
        <cfvo type="num" val="33"/>
        <cfvo type="num" val="66"/>
        <cfvo type="num" val="100"/>
      </iconSet>
    </cfRule>
  </conditionalFormatting>
  <dataValidations count="6">
    <dataValidation type="list" sqref="B28:B42" xr:uid="{83CBF28D-0AFD-4731-9D4A-E4B4CC00A88A}">
      <formula1>eje</formula1>
    </dataValidation>
    <dataValidation type="list" allowBlank="1" showInputMessage="1" showErrorMessage="1" sqref="G42 H28:H41" xr:uid="{8C7304BF-9AC6-46F7-8082-17C66FE833A6}">
      <formula1>"Nùmero,%,Dìas,Unidades"</formula1>
    </dataValidation>
    <dataValidation type="list" allowBlank="1" showInputMessage="1" showErrorMessage="1" sqref="C42" xr:uid="{6E7AD8F9-734F-4B84-98B8-F80EE04579D5}">
      <formula1>indicador</formula1>
    </dataValidation>
    <dataValidation type="list" sqref="D42 E28:E41" xr:uid="{0EDA7D04-CEE5-4F6F-8FD1-E2F3F3F49CCA}">
      <formula1>"Producto,Resultado,Gestión"</formula1>
    </dataValidation>
    <dataValidation type="list" allowBlank="1" showInputMessage="1" showErrorMessage="1" sqref="G47:G52 G56:G65 G69:G73 G77:G82" xr:uid="{9A2AC558-188A-461D-9834-D44525A1816D}">
      <formula1>"SI,NO"</formula1>
    </dataValidation>
    <dataValidation type="list" allowBlank="1" showInputMessage="1" showErrorMessage="1" sqref="H69:N73 AB42:AG42 H56:N65 H47:H52 J47:N52 I47 I49:I52 H77:N82" xr:uid="{247486BD-A8C0-45F1-A48C-4B05D98BB97F}">
      <formula1>"0,3,5"</formula1>
    </dataValidation>
  </dataValidations>
  <pageMargins left="0.7" right="0.7" top="0.75" bottom="0.75" header="0.3" footer="0.3"/>
  <drawing r:id="rId1"/>
  <tableParts count="2">
    <tablePart r:id="rId2"/>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2E0C8940-6B85-4B43-8A8D-0759F015044C}">
          <x14:formula1>
            <xm:f>Hoja2!$U$2:$U$19</xm:f>
          </x14:formula1>
          <xm:sqref>G28:G41</xm:sqref>
        </x14:dataValidation>
        <x14:dataValidation type="list" allowBlank="1" showInputMessage="1" showErrorMessage="1" xr:uid="{ACFC1D7C-2C76-46F0-8E77-4959D8DE9FB0}">
          <x14:formula1>
            <xm:f>Hoja2!$T$2:$T$19</xm:f>
          </x14:formula1>
          <xm:sqref>F28:F41</xm:sqref>
        </x14:dataValidation>
        <x14:dataValidation type="list" allowBlank="1" showInputMessage="1" showErrorMessage="1" xr:uid="{76D72C4A-81CB-4CE0-B8EC-448D0E04858E}">
          <x14:formula1>
            <xm:f>Hoja2!$R$2:$R$19</xm:f>
          </x14:formula1>
          <xm:sqref>D28:D41</xm:sqref>
        </x14:dataValidation>
        <x14:dataValidation type="list" allowBlank="1" showInputMessage="1" showErrorMessage="1" xr:uid="{BBA08B78-54F5-436A-8F16-E752E31E8F4B}">
          <x14:formula1>
            <xm:f>Hoja2!$M$2:$M$5</xm:f>
          </x14:formula1>
          <xm:sqref>I28:I41</xm:sqref>
        </x14:dataValidation>
        <x14:dataValidation type="list" allowBlank="1" showInputMessage="1" showErrorMessage="1" xr:uid="{AB3B8DAE-9978-40B6-B0C1-08565F11879B}">
          <x14:formula1>
            <xm:f>Hoja2!#REF!</xm:f>
          </x14:formula1>
          <xm:sqref>E42:F42</xm:sqref>
        </x14:dataValidation>
        <x14:dataValidation type="list" allowBlank="1" showInputMessage="1" showErrorMessage="1" xr:uid="{CA6A99EB-9BE9-4313-9C65-2CF96701E4CB}">
          <x14:formula1>
            <xm:f>Hoja2!$E$7:$E$10</xm:f>
          </x14:formula1>
          <xm:sqref>C47:C52 C56:C65 C69:C73 C77:C82</xm:sqref>
        </x14:dataValidation>
        <x14:dataValidation type="list" allowBlank="1" showInputMessage="1" showErrorMessage="1" xr:uid="{D3EF002C-C8E2-467F-9E31-9576B3086737}">
          <x14:formula1>
            <xm:f>Hoja2!$G$2:$G$5</xm:f>
          </x14:formula1>
          <xm:sqref>G10:G24</xm:sqref>
        </x14:dataValidation>
        <x14:dataValidation type="list" allowBlank="1" showInputMessage="1" showErrorMessage="1" xr:uid="{A03B452E-3578-459D-8304-FF68290F9F3A}">
          <x14:formula1>
            <xm:f>Hoja2!$C$2:$C$5</xm:f>
          </x14:formula1>
          <xm:sqref>B10:B24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8" ma:contentTypeDescription="Crear nuevo documento." ma:contentTypeScope="" ma:versionID="20e2daa2cd2443218174f09461907365">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6f6443112974c2df080c19657aee8e4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464f3b7-af71-4d1f-9fff-93fb43ade9f6}" ma:internalName="TaxCatchAll" ma:showField="CatchAllData" ma:web="6794ed42-5c3c-4a5b-8c3c-967493b26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be2ae9-b99b-4b4b-9758-66dcedcafc90">
      <Terms xmlns="http://schemas.microsoft.com/office/infopath/2007/PartnerControls"/>
    </lcf76f155ced4ddcb4097134ff3c332f>
    <TaxCatchAll xmlns="6794ed42-5c3c-4a5b-8c3c-967493b268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A4F6EA-4840-4D5B-91BD-DD0E82F77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F39917-7758-4D59-81DD-06511EA35C1A}">
  <ds:schemaRefs>
    <ds:schemaRef ds:uri="http://schemas.microsoft.com/office/2006/metadata/properties"/>
    <ds:schemaRef ds:uri="http://schemas.microsoft.com/office/infopath/2007/PartnerControls"/>
    <ds:schemaRef ds:uri="ebbe2ae9-b99b-4b4b-9758-66dcedcafc90"/>
    <ds:schemaRef ds:uri="6794ed42-5c3c-4a5b-8c3c-967493b268f0"/>
  </ds:schemaRefs>
</ds:datastoreItem>
</file>

<file path=customXml/itemProps3.xml><?xml version="1.0" encoding="utf-8"?>
<ds:datastoreItem xmlns:ds="http://schemas.openxmlformats.org/officeDocument/2006/customXml" ds:itemID="{DAB4143B-1F0A-4391-8F8D-1A14A86B5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Hoja2</vt:lpstr>
      <vt:lpstr>MEN</vt:lpstr>
      <vt:lpstr>ICFES</vt:lpstr>
      <vt:lpstr>ITFIP</vt:lpstr>
      <vt:lpstr>FODESEP</vt:lpstr>
      <vt:lpstr>INFOTEP SAI</vt:lpstr>
      <vt:lpstr>INFOTEP SAN JUAN</vt:lpstr>
      <vt:lpstr>ETITC</vt:lpstr>
      <vt:lpstr>INTENALCO</vt:lpstr>
      <vt:lpstr>UAPA</vt:lpstr>
      <vt:lpstr>CONSOLIDADO</vt:lpstr>
      <vt:lpstr>CONVENCIONES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Erwin Ramirez Avila</dc:creator>
  <cp:keywords/>
  <dc:description/>
  <cp:lastModifiedBy>Ruth Toro Garcia</cp:lastModifiedBy>
  <cp:revision/>
  <dcterms:created xsi:type="dcterms:W3CDTF">2025-12-23T14:53:06Z</dcterms:created>
  <dcterms:modified xsi:type="dcterms:W3CDTF">2026-08-05T19:37:33Z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y fmtid="{D5CDD505-2E9C-101B-9397-08002B2CF9AE}" pid="3" name="MediaServiceImageTags">
    <vt:lpwstr/>
  </property>
</Properties>
</file>