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Ex1.xml" ContentType="application/vnd.ms-office.chartex+xml"/>
  <Override PartName="/xl/charts/style11.xml" ContentType="application/vnd.ms-office.chartstyle+xml"/>
  <Override PartName="/xl/charts/colors11.xml" ContentType="application/vnd.ms-office.chartcolorstyle+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https://mineducaciongovco.sharepoint.com/sites/EquipodelSectorEducacinEntidadesAdscritasyVinculadas/Documentos compartidos/2026/PLAN SECTORIAL/"/>
    </mc:Choice>
  </mc:AlternateContent>
  <xr:revisionPtr revIDLastSave="0" documentId="8_{BB76E69B-E7E1-4287-AB41-F2C5168B9779}" xr6:coauthVersionLast="47" xr6:coauthVersionMax="47" xr10:uidLastSave="{00000000-0000-0000-0000-000000000000}"/>
  <bookViews>
    <workbookView xWindow="34785" yWindow="0" windowWidth="14610" windowHeight="15585" tabRatio="838" firstSheet="6" activeTab="6" xr2:uid="{8D7CECED-D4C2-421F-91EE-13BAC0F07891}"/>
  </bookViews>
  <sheets>
    <sheet name="Hoja2" sheetId="2" state="hidden" r:id="rId1"/>
    <sheet name="MEN" sheetId="4" r:id="rId2"/>
    <sheet name="ICFES" sheetId="14" r:id="rId3"/>
    <sheet name="FODESEP" sheetId="15" r:id="rId4"/>
    <sheet name="UNIESPINAL" sheetId="16" r:id="rId5"/>
    <sheet name="IUSAI" sheetId="17" r:id="rId6"/>
    <sheet name="ETITC" sheetId="19" r:id="rId7"/>
    <sheet name="INFOTEP SAN JUAN" sheetId="18" r:id="rId8"/>
    <sheet name="INTENALCO" sheetId="20" r:id="rId9"/>
    <sheet name="UAPA" sheetId="21" r:id="rId10"/>
    <sheet name="CONSOLIDADO" sheetId="22" r:id="rId11"/>
    <sheet name="CONVENCIONES" sheetId="23" r:id="rId12"/>
  </sheets>
  <definedNames>
    <definedName name="_xlnm._FilterDatabase" localSheetId="6" hidden="1">ETITC!$A$76:$R$76</definedName>
    <definedName name="_xlnm._FilterDatabase" localSheetId="3" hidden="1">FODESEP!$A$76:$R$76</definedName>
    <definedName name="_xlnm._FilterDatabase" localSheetId="2" hidden="1">ICFES!$A$76:$R$76</definedName>
    <definedName name="_xlnm._FilterDatabase" localSheetId="7" hidden="1">'INFOTEP SAN JUAN'!$A$76:$R$76</definedName>
    <definedName name="_xlnm._FilterDatabase" localSheetId="8" hidden="1">INTENALCO!$A$76:$R$76</definedName>
    <definedName name="_xlnm._FilterDatabase" localSheetId="5" hidden="1">IUSAI!$A$76:$R$76</definedName>
    <definedName name="_xlnm._FilterDatabase" localSheetId="1" hidden="1">MEN!$A$76:$R$76</definedName>
    <definedName name="_xlnm._FilterDatabase" localSheetId="9" hidden="1">UAPA!$A$76:$R$76</definedName>
    <definedName name="_xlnm._FilterDatabase" localSheetId="4" hidden="1">UNIESPINAL!$A$76:$R$76</definedName>
    <definedName name="_xlchart.v2.0" hidden="1">CONVENCIONES!$B$3:$B$6</definedName>
    <definedName name="_xlchart.v2.1" hidden="1">CONVENCIONES!$L$3:$L$6</definedName>
    <definedName name="eje">#REF!</definedName>
    <definedName name="indicado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23" l="1"/>
  <c r="O80" i="15"/>
  <c r="P80" i="15" s="1"/>
  <c r="Q80" i="15" s="1"/>
  <c r="O72" i="4"/>
  <c r="R53" i="15"/>
  <c r="B78" i="21"/>
  <c r="O80" i="17"/>
  <c r="O80" i="21"/>
  <c r="P80" i="21" s="1"/>
  <c r="Q80" i="21" s="1"/>
  <c r="C38" i="20"/>
  <c r="B71" i="20"/>
  <c r="B78" i="18"/>
  <c r="O82" i="21"/>
  <c r="P82" i="21"/>
  <c r="F82" i="21"/>
  <c r="B82" i="21"/>
  <c r="O81" i="21"/>
  <c r="F81" i="21"/>
  <c r="F80" i="21"/>
  <c r="O79" i="21"/>
  <c r="F79" i="21"/>
  <c r="O78" i="21"/>
  <c r="P78" i="21"/>
  <c r="Q78" i="21"/>
  <c r="F78" i="21"/>
  <c r="O77" i="21"/>
  <c r="P77" i="21"/>
  <c r="F77" i="21"/>
  <c r="B77" i="21"/>
  <c r="O73" i="21"/>
  <c r="F73" i="21"/>
  <c r="O72" i="21"/>
  <c r="F72" i="21"/>
  <c r="O71" i="21"/>
  <c r="F71" i="21"/>
  <c r="B71" i="21"/>
  <c r="O70" i="21"/>
  <c r="P70" i="21"/>
  <c r="Q70" i="21"/>
  <c r="F70" i="21"/>
  <c r="B70" i="21"/>
  <c r="O69" i="21"/>
  <c r="P69" i="21"/>
  <c r="F69" i="21"/>
  <c r="B69" i="21"/>
  <c r="O65" i="21"/>
  <c r="F65" i="21"/>
  <c r="O64" i="21"/>
  <c r="F64" i="21"/>
  <c r="O63" i="21"/>
  <c r="F63" i="21"/>
  <c r="B63" i="21"/>
  <c r="O62" i="21"/>
  <c r="F62" i="21"/>
  <c r="O61" i="21"/>
  <c r="F61" i="21"/>
  <c r="O60" i="21"/>
  <c r="F60" i="21"/>
  <c r="B60" i="21"/>
  <c r="O59" i="21"/>
  <c r="F59" i="21"/>
  <c r="O58" i="21"/>
  <c r="F58" i="21"/>
  <c r="O57" i="21"/>
  <c r="F57" i="21"/>
  <c r="B57" i="21"/>
  <c r="O56" i="21"/>
  <c r="P56" i="21"/>
  <c r="F56" i="21"/>
  <c r="B56" i="21"/>
  <c r="O52" i="21"/>
  <c r="F52" i="21"/>
  <c r="O51" i="21"/>
  <c r="F51" i="21"/>
  <c r="O50" i="21"/>
  <c r="F50" i="21"/>
  <c r="B50" i="21"/>
  <c r="O49" i="21"/>
  <c r="F49" i="21"/>
  <c r="B49" i="21"/>
  <c r="O48" i="21"/>
  <c r="F48" i="21"/>
  <c r="B48" i="21"/>
  <c r="O47" i="21"/>
  <c r="F47" i="21"/>
  <c r="B47" i="21"/>
  <c r="B45" i="21"/>
  <c r="AH42" i="21"/>
  <c r="R41" i="21"/>
  <c r="Q41" i="21"/>
  <c r="C41" i="21"/>
  <c r="R40" i="21"/>
  <c r="Q40" i="21"/>
  <c r="C40" i="21"/>
  <c r="R39" i="21"/>
  <c r="Q39" i="21"/>
  <c r="C39" i="21"/>
  <c r="R38" i="21"/>
  <c r="Q38" i="21"/>
  <c r="C38" i="21"/>
  <c r="R37" i="21"/>
  <c r="Q37" i="21"/>
  <c r="C37" i="21"/>
  <c r="R36" i="21"/>
  <c r="Q36" i="21"/>
  <c r="C36" i="21"/>
  <c r="R35" i="21"/>
  <c r="Q35" i="21"/>
  <c r="C35" i="21"/>
  <c r="R34" i="21"/>
  <c r="Q34" i="21"/>
  <c r="C34" i="21"/>
  <c r="R33" i="21"/>
  <c r="Q33" i="21"/>
  <c r="C33" i="21"/>
  <c r="R32" i="21"/>
  <c r="Q32" i="21"/>
  <c r="C32" i="21"/>
  <c r="R31" i="21"/>
  <c r="Q31" i="21"/>
  <c r="C31" i="21"/>
  <c r="R30" i="21"/>
  <c r="Q30" i="21"/>
  <c r="C30" i="21"/>
  <c r="R29" i="21"/>
  <c r="Q29" i="21"/>
  <c r="C29" i="21"/>
  <c r="R28" i="21"/>
  <c r="Q28" i="21"/>
  <c r="C28" i="21"/>
  <c r="B28" i="21"/>
  <c r="S23" i="21"/>
  <c r="S22" i="21"/>
  <c r="S21" i="21"/>
  <c r="S20" i="21"/>
  <c r="S19" i="21"/>
  <c r="S18" i="21"/>
  <c r="S17" i="21"/>
  <c r="S16" i="21"/>
  <c r="S15" i="21"/>
  <c r="S14" i="21"/>
  <c r="S13" i="21"/>
  <c r="S12" i="21"/>
  <c r="S11" i="21"/>
  <c r="S10" i="21"/>
  <c r="O82" i="20"/>
  <c r="P82" i="20"/>
  <c r="F82" i="20"/>
  <c r="B82" i="20"/>
  <c r="O81" i="20"/>
  <c r="F81" i="20"/>
  <c r="O80" i="20"/>
  <c r="F80" i="20"/>
  <c r="O79" i="20"/>
  <c r="F79" i="20"/>
  <c r="O78" i="20"/>
  <c r="F78" i="20"/>
  <c r="B78" i="20"/>
  <c r="O77" i="20"/>
  <c r="P77" i="20"/>
  <c r="F77" i="20"/>
  <c r="B77" i="20"/>
  <c r="O73" i="20"/>
  <c r="F73" i="20"/>
  <c r="O72" i="20"/>
  <c r="F72" i="20"/>
  <c r="O71" i="20"/>
  <c r="F71" i="20"/>
  <c r="O70" i="20"/>
  <c r="P70" i="20"/>
  <c r="Q70" i="20"/>
  <c r="F70" i="20"/>
  <c r="B70" i="20"/>
  <c r="O69" i="20"/>
  <c r="P69" i="20"/>
  <c r="Q69" i="20"/>
  <c r="F69" i="20"/>
  <c r="B69" i="20"/>
  <c r="O65" i="20"/>
  <c r="F65" i="20"/>
  <c r="O64" i="20"/>
  <c r="F64" i="20"/>
  <c r="O63" i="20"/>
  <c r="F63" i="20"/>
  <c r="B63" i="20"/>
  <c r="O62" i="20"/>
  <c r="F62" i="20"/>
  <c r="O61" i="20"/>
  <c r="F61" i="20"/>
  <c r="O60" i="20"/>
  <c r="F60" i="20"/>
  <c r="B60" i="20"/>
  <c r="O59" i="20"/>
  <c r="F59" i="20"/>
  <c r="O58" i="20"/>
  <c r="F58" i="20"/>
  <c r="O57" i="20"/>
  <c r="F57" i="20"/>
  <c r="B57" i="20"/>
  <c r="O56" i="20"/>
  <c r="F56" i="20"/>
  <c r="B56" i="20"/>
  <c r="O52" i="20"/>
  <c r="F52" i="20"/>
  <c r="O51" i="20"/>
  <c r="F51" i="20"/>
  <c r="O50" i="20"/>
  <c r="F50" i="20"/>
  <c r="B50" i="20"/>
  <c r="O49" i="20"/>
  <c r="F49" i="20"/>
  <c r="B49" i="20"/>
  <c r="O48" i="20"/>
  <c r="F48" i="20"/>
  <c r="B48" i="20"/>
  <c r="O47" i="20"/>
  <c r="F47" i="20"/>
  <c r="B47" i="20"/>
  <c r="B45" i="20"/>
  <c r="AH42" i="20"/>
  <c r="R41" i="20"/>
  <c r="Q41" i="20"/>
  <c r="C41" i="20"/>
  <c r="R40" i="20"/>
  <c r="Q40" i="20"/>
  <c r="C40" i="20"/>
  <c r="R39" i="20"/>
  <c r="Q39" i="20"/>
  <c r="C39" i="20"/>
  <c r="R38" i="20"/>
  <c r="Q38" i="20"/>
  <c r="R37" i="20"/>
  <c r="Q37" i="20"/>
  <c r="C37" i="20"/>
  <c r="R36" i="20"/>
  <c r="Q36" i="20"/>
  <c r="C36" i="20"/>
  <c r="R35" i="20"/>
  <c r="Q35" i="20"/>
  <c r="C35" i="20"/>
  <c r="R34" i="20"/>
  <c r="Q34" i="20"/>
  <c r="C34" i="20"/>
  <c r="R33" i="20"/>
  <c r="Q33" i="20"/>
  <c r="C33" i="20"/>
  <c r="R32" i="20"/>
  <c r="Q32" i="20"/>
  <c r="C32" i="20"/>
  <c r="R31" i="20"/>
  <c r="Q31" i="20"/>
  <c r="C31" i="20"/>
  <c r="R30" i="20"/>
  <c r="Q30" i="20"/>
  <c r="C30" i="20"/>
  <c r="R29" i="20"/>
  <c r="Q29" i="20"/>
  <c r="C29" i="20"/>
  <c r="R28" i="20"/>
  <c r="Q28" i="20"/>
  <c r="C28" i="20"/>
  <c r="B28" i="20"/>
  <c r="S23" i="20"/>
  <c r="S22" i="20"/>
  <c r="S21" i="20"/>
  <c r="S20" i="20"/>
  <c r="S19" i="20"/>
  <c r="S18" i="20"/>
  <c r="S17" i="20"/>
  <c r="S16" i="20"/>
  <c r="S15" i="20"/>
  <c r="S14" i="20"/>
  <c r="S13" i="20"/>
  <c r="S12" i="20"/>
  <c r="S11" i="20"/>
  <c r="S10" i="20"/>
  <c r="O82" i="19"/>
  <c r="P82" i="19"/>
  <c r="F82" i="19"/>
  <c r="B82" i="19"/>
  <c r="O81" i="19"/>
  <c r="F81" i="19"/>
  <c r="O80" i="19"/>
  <c r="P80" i="19" s="1"/>
  <c r="Q80" i="19" s="1"/>
  <c r="F80" i="19"/>
  <c r="O79" i="19"/>
  <c r="F79" i="19"/>
  <c r="O78" i="19"/>
  <c r="F78" i="19"/>
  <c r="B78" i="19"/>
  <c r="O77" i="19"/>
  <c r="P77" i="19"/>
  <c r="F77" i="19"/>
  <c r="B77" i="19"/>
  <c r="O73" i="19"/>
  <c r="F73" i="19"/>
  <c r="O72" i="19"/>
  <c r="F72" i="19"/>
  <c r="O71" i="19"/>
  <c r="F71" i="19"/>
  <c r="B71" i="19"/>
  <c r="O70" i="19"/>
  <c r="P70" i="19"/>
  <c r="F70" i="19"/>
  <c r="B70" i="19"/>
  <c r="O69" i="19"/>
  <c r="P69" i="19"/>
  <c r="Q69" i="19"/>
  <c r="F69" i="19"/>
  <c r="B69" i="19"/>
  <c r="O65" i="19"/>
  <c r="F65" i="19"/>
  <c r="O64" i="19"/>
  <c r="F64" i="19"/>
  <c r="O63" i="19"/>
  <c r="F63" i="19"/>
  <c r="B63" i="19"/>
  <c r="O62" i="19"/>
  <c r="F62" i="19"/>
  <c r="O61" i="19"/>
  <c r="F61" i="19"/>
  <c r="O60" i="19"/>
  <c r="F60" i="19"/>
  <c r="B60" i="19"/>
  <c r="O59" i="19"/>
  <c r="F59" i="19"/>
  <c r="O58" i="19"/>
  <c r="F58" i="19"/>
  <c r="O57" i="19"/>
  <c r="F57" i="19"/>
  <c r="B57" i="19"/>
  <c r="O56" i="19"/>
  <c r="F56" i="19"/>
  <c r="B56" i="19"/>
  <c r="O52" i="19"/>
  <c r="F52" i="19"/>
  <c r="O51" i="19"/>
  <c r="F51" i="19"/>
  <c r="O50" i="19"/>
  <c r="F50" i="19"/>
  <c r="B50" i="19"/>
  <c r="O49" i="19"/>
  <c r="P49" i="19"/>
  <c r="F49" i="19"/>
  <c r="B49" i="19"/>
  <c r="O48" i="19"/>
  <c r="P48" i="19"/>
  <c r="Q48" i="19"/>
  <c r="F48" i="19"/>
  <c r="B48" i="19"/>
  <c r="O47" i="19"/>
  <c r="P47" i="19"/>
  <c r="Q47" i="19"/>
  <c r="F47" i="19"/>
  <c r="B47" i="19"/>
  <c r="B45" i="19"/>
  <c r="AH42" i="19"/>
  <c r="R41" i="19"/>
  <c r="Q41" i="19"/>
  <c r="C41" i="19"/>
  <c r="R40" i="19"/>
  <c r="Q40" i="19"/>
  <c r="C40" i="19"/>
  <c r="R39" i="19"/>
  <c r="Q39" i="19"/>
  <c r="C39" i="19"/>
  <c r="R38" i="19"/>
  <c r="Q38" i="19"/>
  <c r="C38" i="19"/>
  <c r="R37" i="19"/>
  <c r="Q37" i="19"/>
  <c r="C37" i="19"/>
  <c r="R36" i="19"/>
  <c r="Q36" i="19"/>
  <c r="C36" i="19"/>
  <c r="R35" i="19"/>
  <c r="Q35" i="19"/>
  <c r="C35" i="19"/>
  <c r="R34" i="19"/>
  <c r="Q34" i="19"/>
  <c r="C34" i="19"/>
  <c r="R33" i="19"/>
  <c r="Q33" i="19"/>
  <c r="C33" i="19"/>
  <c r="R32" i="19"/>
  <c r="Q32" i="19"/>
  <c r="C32" i="19"/>
  <c r="R31" i="19"/>
  <c r="Q31" i="19"/>
  <c r="C31" i="19"/>
  <c r="R30" i="19"/>
  <c r="Q30" i="19"/>
  <c r="C30" i="19"/>
  <c r="R29" i="19"/>
  <c r="Q29" i="19"/>
  <c r="C29" i="19"/>
  <c r="R28" i="19"/>
  <c r="Q28" i="19"/>
  <c r="C28" i="19"/>
  <c r="B28" i="19"/>
  <c r="S23" i="19"/>
  <c r="S22" i="19"/>
  <c r="S21" i="19"/>
  <c r="S20" i="19"/>
  <c r="S19" i="19"/>
  <c r="S18" i="19"/>
  <c r="S17" i="19"/>
  <c r="S16" i="19"/>
  <c r="S15" i="19"/>
  <c r="S14" i="19"/>
  <c r="S13" i="19"/>
  <c r="S12" i="19"/>
  <c r="S11" i="19"/>
  <c r="S10" i="19"/>
  <c r="O82" i="18"/>
  <c r="P82" i="18"/>
  <c r="F82" i="18"/>
  <c r="B82" i="18"/>
  <c r="O81" i="18"/>
  <c r="F81" i="18"/>
  <c r="O80" i="18"/>
  <c r="F80" i="18"/>
  <c r="O79" i="18"/>
  <c r="F79" i="18"/>
  <c r="O78" i="18"/>
  <c r="F78" i="18"/>
  <c r="O77" i="18"/>
  <c r="P77" i="18"/>
  <c r="F77" i="18"/>
  <c r="B77" i="18"/>
  <c r="O73" i="18"/>
  <c r="F73" i="18"/>
  <c r="O72" i="18"/>
  <c r="F72" i="18"/>
  <c r="O71" i="18"/>
  <c r="F71" i="18"/>
  <c r="B71" i="18"/>
  <c r="O70" i="18"/>
  <c r="P70" i="18"/>
  <c r="Q70" i="18"/>
  <c r="F70" i="18"/>
  <c r="B70" i="18"/>
  <c r="O69" i="18"/>
  <c r="P69" i="18"/>
  <c r="Q69" i="18"/>
  <c r="F69" i="18"/>
  <c r="B69" i="18"/>
  <c r="O65" i="18"/>
  <c r="F65" i="18"/>
  <c r="O64" i="18"/>
  <c r="F64" i="18"/>
  <c r="O63" i="18"/>
  <c r="F63" i="18"/>
  <c r="B63" i="18"/>
  <c r="O62" i="18"/>
  <c r="F62" i="18"/>
  <c r="O61" i="18"/>
  <c r="F61" i="18"/>
  <c r="O60" i="18"/>
  <c r="F60" i="18"/>
  <c r="B60" i="18"/>
  <c r="O59" i="18"/>
  <c r="F59" i="18"/>
  <c r="O58" i="18"/>
  <c r="F58" i="18"/>
  <c r="O57" i="18"/>
  <c r="F57" i="18"/>
  <c r="B57" i="18"/>
  <c r="O56" i="18"/>
  <c r="F56" i="18"/>
  <c r="B56" i="18"/>
  <c r="O52" i="18"/>
  <c r="F52" i="18"/>
  <c r="O51" i="18"/>
  <c r="F51" i="18"/>
  <c r="O50" i="18"/>
  <c r="F50" i="18"/>
  <c r="B50" i="18"/>
  <c r="O49" i="18"/>
  <c r="P49" i="18"/>
  <c r="F49" i="18"/>
  <c r="B49" i="18"/>
  <c r="O48" i="18"/>
  <c r="P48" i="18"/>
  <c r="F48" i="18"/>
  <c r="B48" i="18"/>
  <c r="O47" i="18"/>
  <c r="P47" i="18"/>
  <c r="Q47" i="18"/>
  <c r="F47" i="18"/>
  <c r="B47" i="18"/>
  <c r="B45" i="18"/>
  <c r="AH42" i="18"/>
  <c r="R41" i="18"/>
  <c r="Q41" i="18"/>
  <c r="C41" i="18"/>
  <c r="R40" i="18"/>
  <c r="Q40" i="18"/>
  <c r="C40" i="18"/>
  <c r="R39" i="18"/>
  <c r="Q39" i="18"/>
  <c r="C39" i="18"/>
  <c r="R38" i="18"/>
  <c r="Q38" i="18"/>
  <c r="C38" i="18"/>
  <c r="R37" i="18"/>
  <c r="Q37" i="18"/>
  <c r="C37" i="18"/>
  <c r="R36" i="18"/>
  <c r="Q36" i="18"/>
  <c r="C36" i="18"/>
  <c r="R35" i="18"/>
  <c r="Q35" i="18"/>
  <c r="C35" i="18"/>
  <c r="R34" i="18"/>
  <c r="Q34" i="18"/>
  <c r="C34" i="18"/>
  <c r="R33" i="18"/>
  <c r="Q33" i="18"/>
  <c r="C33" i="18"/>
  <c r="R32" i="18"/>
  <c r="Q32" i="18"/>
  <c r="C32" i="18"/>
  <c r="R31" i="18"/>
  <c r="Q31" i="18"/>
  <c r="C31" i="18"/>
  <c r="R30" i="18"/>
  <c r="Q30" i="18"/>
  <c r="C30" i="18"/>
  <c r="R29" i="18"/>
  <c r="Q29" i="18"/>
  <c r="C29" i="18"/>
  <c r="R28" i="18"/>
  <c r="Q28" i="18"/>
  <c r="C28" i="18"/>
  <c r="B28" i="18"/>
  <c r="S23" i="18"/>
  <c r="S22" i="18"/>
  <c r="S21" i="18"/>
  <c r="S20" i="18"/>
  <c r="S19" i="18"/>
  <c r="S18" i="18"/>
  <c r="S17" i="18"/>
  <c r="S16" i="18"/>
  <c r="S15" i="18"/>
  <c r="S14" i="18"/>
  <c r="S13" i="18"/>
  <c r="S12" i="18"/>
  <c r="S11" i="18"/>
  <c r="S10" i="18"/>
  <c r="O82" i="17"/>
  <c r="P82" i="17"/>
  <c r="F82" i="17"/>
  <c r="B82" i="17"/>
  <c r="O81" i="17"/>
  <c r="F81" i="17"/>
  <c r="F80" i="17"/>
  <c r="O79" i="17"/>
  <c r="F79" i="17"/>
  <c r="O78" i="17"/>
  <c r="P78" i="17"/>
  <c r="Q78" i="17"/>
  <c r="F78" i="17"/>
  <c r="B78" i="17"/>
  <c r="O77" i="17"/>
  <c r="P77" i="17"/>
  <c r="Q77" i="17"/>
  <c r="F77" i="17"/>
  <c r="B77" i="17"/>
  <c r="O73" i="17"/>
  <c r="F73" i="17"/>
  <c r="O72" i="17"/>
  <c r="F72" i="17"/>
  <c r="O71" i="17"/>
  <c r="F71" i="17"/>
  <c r="B71" i="17"/>
  <c r="O70" i="17"/>
  <c r="P70" i="17"/>
  <c r="F70" i="17"/>
  <c r="B70" i="17"/>
  <c r="O69" i="17"/>
  <c r="P69" i="17"/>
  <c r="Q69" i="17"/>
  <c r="F69" i="17"/>
  <c r="B69" i="17"/>
  <c r="O65" i="17"/>
  <c r="F65" i="17"/>
  <c r="O64" i="17"/>
  <c r="P64" i="17" s="1"/>
  <c r="F64" i="17"/>
  <c r="O63" i="17"/>
  <c r="F63" i="17"/>
  <c r="B63" i="17"/>
  <c r="O62" i="17"/>
  <c r="F62" i="17"/>
  <c r="O61" i="17"/>
  <c r="F61" i="17"/>
  <c r="O60" i="17"/>
  <c r="F60" i="17"/>
  <c r="B60" i="17"/>
  <c r="O59" i="17"/>
  <c r="F59" i="17"/>
  <c r="O58" i="17"/>
  <c r="P58" i="17" s="1"/>
  <c r="F58" i="17"/>
  <c r="O57" i="17"/>
  <c r="F57" i="17"/>
  <c r="B57" i="17"/>
  <c r="O56" i="17"/>
  <c r="P56" i="17"/>
  <c r="Q56" i="17"/>
  <c r="F56" i="17"/>
  <c r="B56" i="17"/>
  <c r="O52" i="17"/>
  <c r="F52" i="17"/>
  <c r="O51" i="17"/>
  <c r="F51" i="17"/>
  <c r="O50" i="17"/>
  <c r="F50" i="17"/>
  <c r="B50" i="17"/>
  <c r="O49" i="17"/>
  <c r="P49" i="17"/>
  <c r="F49" i="17"/>
  <c r="B49" i="17"/>
  <c r="O48" i="17"/>
  <c r="P48" i="17"/>
  <c r="Q48" i="17"/>
  <c r="F48" i="17"/>
  <c r="B48" i="17"/>
  <c r="O47" i="17"/>
  <c r="P47" i="17"/>
  <c r="Q47" i="17"/>
  <c r="F47" i="17"/>
  <c r="B47" i="17"/>
  <c r="B45" i="17"/>
  <c r="AH42" i="17"/>
  <c r="R41" i="17"/>
  <c r="Q41" i="17"/>
  <c r="C41" i="17"/>
  <c r="R40" i="17"/>
  <c r="Q40" i="17"/>
  <c r="C40" i="17"/>
  <c r="R39" i="17"/>
  <c r="Q39" i="17"/>
  <c r="C39" i="17"/>
  <c r="R38" i="17"/>
  <c r="Q38" i="17"/>
  <c r="C38" i="17"/>
  <c r="R37" i="17"/>
  <c r="Q37" i="17"/>
  <c r="C37" i="17"/>
  <c r="R36" i="17"/>
  <c r="Q36" i="17"/>
  <c r="C36" i="17"/>
  <c r="R35" i="17"/>
  <c r="Q35" i="17"/>
  <c r="C35" i="17"/>
  <c r="R34" i="17"/>
  <c r="Q34" i="17"/>
  <c r="C34" i="17"/>
  <c r="R33" i="17"/>
  <c r="Q33" i="17"/>
  <c r="C33" i="17"/>
  <c r="R32" i="17"/>
  <c r="Q32" i="17"/>
  <c r="C32" i="17"/>
  <c r="R31" i="17"/>
  <c r="Q31" i="17"/>
  <c r="C31" i="17"/>
  <c r="R30" i="17"/>
  <c r="Q30" i="17"/>
  <c r="C30" i="17"/>
  <c r="R29" i="17"/>
  <c r="Q29" i="17"/>
  <c r="C29" i="17"/>
  <c r="R28" i="17"/>
  <c r="Q28" i="17"/>
  <c r="C28" i="17"/>
  <c r="B28" i="17"/>
  <c r="S23" i="17"/>
  <c r="S22" i="17"/>
  <c r="S21" i="17"/>
  <c r="S20" i="17"/>
  <c r="S19" i="17"/>
  <c r="S18" i="17"/>
  <c r="S17" i="17"/>
  <c r="S16" i="17"/>
  <c r="S15" i="17"/>
  <c r="S14" i="17"/>
  <c r="S13" i="17"/>
  <c r="S12" i="17"/>
  <c r="S11" i="17"/>
  <c r="S10" i="17"/>
  <c r="O82" i="16"/>
  <c r="P82" i="16"/>
  <c r="F82" i="16"/>
  <c r="B82" i="16"/>
  <c r="O81" i="16"/>
  <c r="F81" i="16"/>
  <c r="O80" i="16"/>
  <c r="P80" i="16" s="1"/>
  <c r="Q80" i="16" s="1"/>
  <c r="F80" i="16"/>
  <c r="O79" i="16"/>
  <c r="F79" i="16"/>
  <c r="O78" i="16"/>
  <c r="P78" i="16"/>
  <c r="Q78" i="16"/>
  <c r="F78" i="16"/>
  <c r="B78" i="16"/>
  <c r="O77" i="16"/>
  <c r="P77" i="16"/>
  <c r="Q77" i="16"/>
  <c r="F77" i="16"/>
  <c r="B77" i="16"/>
  <c r="O73" i="16"/>
  <c r="F73" i="16"/>
  <c r="O72" i="16"/>
  <c r="F72" i="16"/>
  <c r="O71" i="16"/>
  <c r="F71" i="16"/>
  <c r="B71" i="16"/>
  <c r="O70" i="16"/>
  <c r="P70" i="16"/>
  <c r="F70" i="16"/>
  <c r="B70" i="16"/>
  <c r="O69" i="16"/>
  <c r="P69" i="16"/>
  <c r="F69" i="16"/>
  <c r="B69" i="16"/>
  <c r="O65" i="16"/>
  <c r="F65" i="16"/>
  <c r="O64" i="16"/>
  <c r="F64" i="16"/>
  <c r="O63" i="16"/>
  <c r="F63" i="16"/>
  <c r="B63" i="16"/>
  <c r="O62" i="16"/>
  <c r="F62" i="16"/>
  <c r="O61" i="16"/>
  <c r="F61" i="16"/>
  <c r="O60" i="16"/>
  <c r="F60" i="16"/>
  <c r="B60" i="16"/>
  <c r="O59" i="16"/>
  <c r="F59" i="16"/>
  <c r="O58" i="16"/>
  <c r="F58" i="16"/>
  <c r="O57" i="16"/>
  <c r="F57" i="16"/>
  <c r="B57" i="16"/>
  <c r="O56" i="16"/>
  <c r="P56" i="16"/>
  <c r="F56" i="16"/>
  <c r="B56" i="16"/>
  <c r="O52" i="16"/>
  <c r="F52" i="16"/>
  <c r="O51" i="16"/>
  <c r="F51" i="16"/>
  <c r="O50" i="16"/>
  <c r="F50" i="16"/>
  <c r="B50" i="16"/>
  <c r="O49" i="16"/>
  <c r="F49" i="16"/>
  <c r="B49" i="16"/>
  <c r="O48" i="16"/>
  <c r="F48" i="16"/>
  <c r="B48" i="16"/>
  <c r="O47" i="16"/>
  <c r="F47" i="16"/>
  <c r="B47" i="16"/>
  <c r="B45" i="16"/>
  <c r="AH42" i="16"/>
  <c r="R41" i="16"/>
  <c r="Q41" i="16"/>
  <c r="C41" i="16"/>
  <c r="R40" i="16"/>
  <c r="Q40" i="16"/>
  <c r="C40" i="16"/>
  <c r="R39" i="16"/>
  <c r="Q39" i="16"/>
  <c r="C39" i="16"/>
  <c r="R38" i="16"/>
  <c r="Q38" i="16"/>
  <c r="C38" i="16"/>
  <c r="R37" i="16"/>
  <c r="Q37" i="16"/>
  <c r="C37" i="16"/>
  <c r="R36" i="16"/>
  <c r="Q36" i="16"/>
  <c r="C36" i="16"/>
  <c r="R35" i="16"/>
  <c r="Q35" i="16"/>
  <c r="C35" i="16"/>
  <c r="R34" i="16"/>
  <c r="Q34" i="16"/>
  <c r="C34" i="16"/>
  <c r="R33" i="16"/>
  <c r="Q33" i="16"/>
  <c r="C33" i="16"/>
  <c r="R32" i="16"/>
  <c r="Q32" i="16"/>
  <c r="C32" i="16"/>
  <c r="R31" i="16"/>
  <c r="Q31" i="16"/>
  <c r="C31" i="16"/>
  <c r="R30" i="16"/>
  <c r="Q30" i="16"/>
  <c r="C30" i="16"/>
  <c r="R29" i="16"/>
  <c r="Q29" i="16"/>
  <c r="C29" i="16"/>
  <c r="R28" i="16"/>
  <c r="Q28" i="16"/>
  <c r="C28" i="16"/>
  <c r="B28" i="16"/>
  <c r="S23" i="16"/>
  <c r="S22" i="16"/>
  <c r="S21" i="16"/>
  <c r="S20" i="16"/>
  <c r="S19" i="16"/>
  <c r="S18" i="16"/>
  <c r="S17" i="16"/>
  <c r="S16" i="16"/>
  <c r="S15" i="16"/>
  <c r="S14" i="16"/>
  <c r="S13" i="16"/>
  <c r="S12" i="16"/>
  <c r="S11" i="16"/>
  <c r="S10" i="16"/>
  <c r="O82" i="15"/>
  <c r="P82" i="15"/>
  <c r="F82" i="15"/>
  <c r="B82" i="15"/>
  <c r="O81" i="15"/>
  <c r="F81" i="15"/>
  <c r="F80" i="15"/>
  <c r="O79" i="15"/>
  <c r="F79" i="15"/>
  <c r="O78" i="15"/>
  <c r="F78" i="15"/>
  <c r="B78" i="15"/>
  <c r="O77" i="15"/>
  <c r="F77" i="15"/>
  <c r="B77" i="15"/>
  <c r="O73" i="15"/>
  <c r="F73" i="15"/>
  <c r="O72" i="15"/>
  <c r="F72" i="15"/>
  <c r="O71" i="15"/>
  <c r="F71" i="15"/>
  <c r="B71" i="15"/>
  <c r="O70" i="15"/>
  <c r="P70" i="15"/>
  <c r="F70" i="15"/>
  <c r="B70" i="15"/>
  <c r="O69" i="15"/>
  <c r="P69" i="15"/>
  <c r="Q69" i="15"/>
  <c r="F69" i="15"/>
  <c r="B69" i="15"/>
  <c r="O65" i="15"/>
  <c r="F65" i="15"/>
  <c r="O64" i="15"/>
  <c r="F64" i="15"/>
  <c r="O63" i="15"/>
  <c r="F63" i="15"/>
  <c r="B63" i="15"/>
  <c r="O62" i="15"/>
  <c r="F62" i="15"/>
  <c r="O61" i="15"/>
  <c r="F61" i="15"/>
  <c r="O60" i="15"/>
  <c r="F60" i="15"/>
  <c r="B60" i="15"/>
  <c r="O59" i="15"/>
  <c r="F59" i="15"/>
  <c r="O58" i="15"/>
  <c r="F58" i="15"/>
  <c r="O57" i="15"/>
  <c r="F57" i="15"/>
  <c r="B57" i="15"/>
  <c r="O56" i="15"/>
  <c r="P56" i="15"/>
  <c r="F56" i="15"/>
  <c r="B56" i="15"/>
  <c r="O52" i="15"/>
  <c r="P52" i="15" s="1"/>
  <c r="Q52" i="15" s="1"/>
  <c r="D52" i="15" s="1"/>
  <c r="F52" i="15"/>
  <c r="O51" i="15"/>
  <c r="F51" i="15"/>
  <c r="O50" i="15"/>
  <c r="F50" i="15"/>
  <c r="B50" i="15"/>
  <c r="O49" i="15"/>
  <c r="F49" i="15"/>
  <c r="B49" i="15"/>
  <c r="O48" i="15"/>
  <c r="P48" i="15" s="1"/>
  <c r="Q48" i="15" s="1"/>
  <c r="F48" i="15"/>
  <c r="B48" i="15"/>
  <c r="O47" i="15"/>
  <c r="F47" i="15"/>
  <c r="B47" i="15"/>
  <c r="B45" i="15"/>
  <c r="AH42" i="15"/>
  <c r="R41" i="15"/>
  <c r="Q41" i="15"/>
  <c r="C41" i="15"/>
  <c r="R40" i="15"/>
  <c r="Q40" i="15"/>
  <c r="C40" i="15"/>
  <c r="R39" i="15"/>
  <c r="Q39" i="15"/>
  <c r="C39" i="15"/>
  <c r="R38" i="15"/>
  <c r="Q38" i="15"/>
  <c r="C38" i="15"/>
  <c r="R37" i="15"/>
  <c r="Q37" i="15"/>
  <c r="C37" i="15"/>
  <c r="R36" i="15"/>
  <c r="Q36" i="15"/>
  <c r="C36" i="15"/>
  <c r="R35" i="15"/>
  <c r="Q35" i="15"/>
  <c r="C35" i="15"/>
  <c r="R34" i="15"/>
  <c r="Q34" i="15"/>
  <c r="C34" i="15"/>
  <c r="R33" i="15"/>
  <c r="Q33" i="15"/>
  <c r="C33" i="15"/>
  <c r="R32" i="15"/>
  <c r="Q32" i="15"/>
  <c r="C32" i="15"/>
  <c r="R31" i="15"/>
  <c r="Q31" i="15"/>
  <c r="C31" i="15"/>
  <c r="R30" i="15"/>
  <c r="Q30" i="15"/>
  <c r="C30" i="15"/>
  <c r="R29" i="15"/>
  <c r="Q29" i="15"/>
  <c r="C29" i="15"/>
  <c r="R28" i="15"/>
  <c r="Q28" i="15"/>
  <c r="C28" i="15"/>
  <c r="B28" i="15"/>
  <c r="S23" i="15"/>
  <c r="S22" i="15"/>
  <c r="S21" i="15"/>
  <c r="S20" i="15"/>
  <c r="S19" i="15"/>
  <c r="S18" i="15"/>
  <c r="S17" i="15"/>
  <c r="S16" i="15"/>
  <c r="S15" i="15"/>
  <c r="S14" i="15"/>
  <c r="S13" i="15"/>
  <c r="S12" i="15"/>
  <c r="S11" i="15"/>
  <c r="S10" i="15"/>
  <c r="O82" i="14"/>
  <c r="F82" i="14"/>
  <c r="B82" i="14"/>
  <c r="O81" i="14"/>
  <c r="F81" i="14"/>
  <c r="O80" i="14"/>
  <c r="F80" i="14"/>
  <c r="O79" i="14"/>
  <c r="F79" i="14"/>
  <c r="O78" i="14"/>
  <c r="F78" i="14"/>
  <c r="B78" i="14"/>
  <c r="O77" i="14"/>
  <c r="F77" i="14"/>
  <c r="B77" i="14"/>
  <c r="O73" i="14"/>
  <c r="F73" i="14"/>
  <c r="O72" i="14"/>
  <c r="F72" i="14"/>
  <c r="O71" i="14"/>
  <c r="F71" i="14"/>
  <c r="B71" i="14"/>
  <c r="O70" i="14"/>
  <c r="F70" i="14"/>
  <c r="B70" i="14"/>
  <c r="O69" i="14"/>
  <c r="F69" i="14"/>
  <c r="B69" i="14"/>
  <c r="O65" i="14"/>
  <c r="F65" i="14"/>
  <c r="O64" i="14"/>
  <c r="F64" i="14"/>
  <c r="O63" i="14"/>
  <c r="F63" i="14"/>
  <c r="B63" i="14"/>
  <c r="O62" i="14"/>
  <c r="F62" i="14"/>
  <c r="O61" i="14"/>
  <c r="F61" i="14"/>
  <c r="O60" i="14"/>
  <c r="F60" i="14"/>
  <c r="B60" i="14"/>
  <c r="O59" i="14"/>
  <c r="F59" i="14"/>
  <c r="O58" i="14"/>
  <c r="F58" i="14"/>
  <c r="O57" i="14"/>
  <c r="P57" i="14"/>
  <c r="F57" i="14"/>
  <c r="B57" i="14"/>
  <c r="O56" i="14"/>
  <c r="F56" i="14"/>
  <c r="B56" i="14"/>
  <c r="O52" i="14"/>
  <c r="F52" i="14"/>
  <c r="O51" i="14"/>
  <c r="F51" i="14"/>
  <c r="O50" i="14"/>
  <c r="F50" i="14"/>
  <c r="B50" i="14"/>
  <c r="O49" i="14"/>
  <c r="Q49" i="14" s="1"/>
  <c r="P49" i="14"/>
  <c r="F49" i="14"/>
  <c r="B49" i="14"/>
  <c r="O48" i="14"/>
  <c r="P48" i="14" s="1"/>
  <c r="Q48" i="14" s="1"/>
  <c r="F48" i="14"/>
  <c r="B48" i="14"/>
  <c r="O47" i="14"/>
  <c r="P47" i="14"/>
  <c r="F47" i="14"/>
  <c r="B47" i="14"/>
  <c r="B45" i="14"/>
  <c r="AH42" i="14"/>
  <c r="R41" i="14"/>
  <c r="Q41" i="14"/>
  <c r="C41" i="14"/>
  <c r="R40" i="14"/>
  <c r="Q40" i="14"/>
  <c r="C40" i="14"/>
  <c r="R39" i="14"/>
  <c r="Q39" i="14"/>
  <c r="C39" i="14"/>
  <c r="R38" i="14"/>
  <c r="Q38" i="14"/>
  <c r="C38" i="14"/>
  <c r="R37" i="14"/>
  <c r="Q37" i="14"/>
  <c r="C37" i="14"/>
  <c r="R36" i="14"/>
  <c r="Q36" i="14"/>
  <c r="C36" i="14"/>
  <c r="R35" i="14"/>
  <c r="Q35" i="14"/>
  <c r="C35" i="14"/>
  <c r="R34" i="14"/>
  <c r="Q34" i="14"/>
  <c r="C34" i="14"/>
  <c r="R33" i="14"/>
  <c r="Q33" i="14"/>
  <c r="C33" i="14"/>
  <c r="R32" i="14"/>
  <c r="Q32" i="14"/>
  <c r="C32" i="14"/>
  <c r="R31" i="14"/>
  <c r="Q31" i="14"/>
  <c r="C31" i="14"/>
  <c r="R30" i="14"/>
  <c r="Q30" i="14"/>
  <c r="C30" i="14"/>
  <c r="R29" i="14"/>
  <c r="Q29" i="14"/>
  <c r="C29" i="14"/>
  <c r="R28" i="14"/>
  <c r="Q28" i="14"/>
  <c r="C28" i="14"/>
  <c r="B28" i="14"/>
  <c r="S23" i="14"/>
  <c r="S22" i="14"/>
  <c r="S21" i="14"/>
  <c r="S20" i="14"/>
  <c r="S19" i="14"/>
  <c r="S18" i="14"/>
  <c r="S17" i="14"/>
  <c r="S16" i="14"/>
  <c r="S15" i="14"/>
  <c r="S14" i="14"/>
  <c r="S13" i="14"/>
  <c r="S12" i="14"/>
  <c r="S11" i="14"/>
  <c r="S10" i="14"/>
  <c r="C30" i="4"/>
  <c r="Q28" i="4"/>
  <c r="Q29" i="4"/>
  <c r="Q30" i="4"/>
  <c r="Q31" i="4"/>
  <c r="Q32" i="4"/>
  <c r="Q33" i="4"/>
  <c r="Q34" i="4"/>
  <c r="Q35" i="4"/>
  <c r="Q36" i="4"/>
  <c r="Q37" i="4"/>
  <c r="Q38" i="4"/>
  <c r="Q39" i="4"/>
  <c r="Q40" i="4"/>
  <c r="Q41" i="4"/>
  <c r="B82" i="4"/>
  <c r="F82" i="4"/>
  <c r="F81" i="4"/>
  <c r="F80" i="4"/>
  <c r="F79" i="4"/>
  <c r="F78" i="4"/>
  <c r="F77" i="4"/>
  <c r="B78" i="4"/>
  <c r="B77" i="4"/>
  <c r="C41" i="4"/>
  <c r="C40" i="4"/>
  <c r="C39" i="4"/>
  <c r="F73" i="4"/>
  <c r="F72" i="4"/>
  <c r="F71" i="4"/>
  <c r="F70" i="4"/>
  <c r="F69" i="4"/>
  <c r="Q82" i="21"/>
  <c r="P65" i="18"/>
  <c r="Q65" i="18"/>
  <c r="D65" i="18"/>
  <c r="P64" i="18"/>
  <c r="Q64" i="18"/>
  <c r="D64" i="18" s="1"/>
  <c r="P63" i="18"/>
  <c r="Q63" i="18"/>
  <c r="P62" i="18"/>
  <c r="Q62" i="18"/>
  <c r="D62" i="18"/>
  <c r="P61" i="18"/>
  <c r="Q61" i="18"/>
  <c r="D61" i="18" s="1"/>
  <c r="P60" i="18"/>
  <c r="Q60" i="18"/>
  <c r="P59" i="18"/>
  <c r="Q59" i="18"/>
  <c r="D59" i="18"/>
  <c r="P58" i="18"/>
  <c r="Q58" i="18"/>
  <c r="D58" i="18"/>
  <c r="P57" i="18"/>
  <c r="Q57" i="18"/>
  <c r="P52" i="18"/>
  <c r="Q52" i="18"/>
  <c r="D52" i="18"/>
  <c r="P51" i="18"/>
  <c r="Q51" i="18"/>
  <c r="D51" i="18"/>
  <c r="P50" i="18"/>
  <c r="Q50" i="18"/>
  <c r="Q82" i="17"/>
  <c r="P81" i="17"/>
  <c r="Q81" i="17"/>
  <c r="D81" i="17"/>
  <c r="P80" i="17"/>
  <c r="Q80" i="17"/>
  <c r="D80" i="17" s="1"/>
  <c r="P79" i="17"/>
  <c r="Q79" i="17"/>
  <c r="D79" i="17"/>
  <c r="P73" i="17"/>
  <c r="Q73" i="17"/>
  <c r="D73" i="17"/>
  <c r="P72" i="17"/>
  <c r="Q72" i="17"/>
  <c r="D72" i="17"/>
  <c r="P71" i="17"/>
  <c r="Q71" i="17"/>
  <c r="P65" i="17"/>
  <c r="Q65" i="17"/>
  <c r="D65" i="17"/>
  <c r="P63" i="17"/>
  <c r="Q63" i="17"/>
  <c r="P62" i="17"/>
  <c r="Q62" i="17"/>
  <c r="D62" i="17"/>
  <c r="P60" i="17"/>
  <c r="Q60" i="17"/>
  <c r="P59" i="17"/>
  <c r="Q59" i="17"/>
  <c r="D59" i="17"/>
  <c r="P57" i="17"/>
  <c r="Q57" i="17"/>
  <c r="P52" i="17"/>
  <c r="Q52" i="17"/>
  <c r="D52" i="17"/>
  <c r="P51" i="17"/>
  <c r="Q51" i="17"/>
  <c r="D51" i="17"/>
  <c r="P50" i="17"/>
  <c r="Q50" i="17"/>
  <c r="Q82" i="16"/>
  <c r="P81" i="16"/>
  <c r="Q81" i="16"/>
  <c r="P79" i="16"/>
  <c r="Q79" i="16"/>
  <c r="D79" i="16"/>
  <c r="P73" i="16"/>
  <c r="Q73" i="16"/>
  <c r="D73" i="16"/>
  <c r="P72" i="16"/>
  <c r="Q72" i="16"/>
  <c r="D72" i="16"/>
  <c r="P71" i="16"/>
  <c r="Q71" i="16"/>
  <c r="P65" i="16"/>
  <c r="Q65" i="16"/>
  <c r="D65" i="16"/>
  <c r="P64" i="16"/>
  <c r="Q64" i="16"/>
  <c r="D64" i="16"/>
  <c r="P63" i="16"/>
  <c r="Q63" i="16"/>
  <c r="P62" i="16"/>
  <c r="Q62" i="16"/>
  <c r="D62" i="16"/>
  <c r="P61" i="16"/>
  <c r="Q61" i="16"/>
  <c r="D61" i="16"/>
  <c r="P60" i="16"/>
  <c r="Q60" i="16"/>
  <c r="P59" i="16"/>
  <c r="Q59" i="16"/>
  <c r="D59" i="16"/>
  <c r="P58" i="16"/>
  <c r="Q58" i="16"/>
  <c r="D58" i="16"/>
  <c r="P57" i="16"/>
  <c r="Q57" i="16"/>
  <c r="P52" i="16"/>
  <c r="Q52" i="16"/>
  <c r="D52" i="16"/>
  <c r="P51" i="16"/>
  <c r="Q51" i="16"/>
  <c r="D51" i="16"/>
  <c r="P50" i="16"/>
  <c r="Q50" i="16"/>
  <c r="Q82" i="15"/>
  <c r="P81" i="15"/>
  <c r="Q81" i="15"/>
  <c r="D81" i="15"/>
  <c r="P73" i="15"/>
  <c r="Q73" i="15"/>
  <c r="D73" i="15"/>
  <c r="P71" i="15"/>
  <c r="Q71" i="15"/>
  <c r="P65" i="15"/>
  <c r="Q65" i="15"/>
  <c r="D65" i="15"/>
  <c r="P62" i="15"/>
  <c r="Q62" i="15"/>
  <c r="D62" i="15"/>
  <c r="P59" i="15"/>
  <c r="Q59" i="15"/>
  <c r="D59" i="15"/>
  <c r="P51" i="15"/>
  <c r="Q51" i="15"/>
  <c r="D51" i="15"/>
  <c r="P60" i="19"/>
  <c r="Q60" i="19"/>
  <c r="P51" i="19"/>
  <c r="Q51" i="19"/>
  <c r="D51" i="19"/>
  <c r="P50" i="19"/>
  <c r="Q50" i="19"/>
  <c r="Q82" i="18"/>
  <c r="P73" i="18"/>
  <c r="Q73" i="18"/>
  <c r="D73" i="18"/>
  <c r="P52" i="19"/>
  <c r="Q52" i="19"/>
  <c r="D52" i="19"/>
  <c r="P80" i="18"/>
  <c r="Q80" i="18"/>
  <c r="D80" i="18"/>
  <c r="P71" i="18"/>
  <c r="Q71" i="18"/>
  <c r="P79" i="21"/>
  <c r="Q79" i="21"/>
  <c r="D79" i="21"/>
  <c r="P71" i="21"/>
  <c r="Q71" i="21"/>
  <c r="P65" i="21"/>
  <c r="Q65" i="21"/>
  <c r="D65" i="21"/>
  <c r="P64" i="21"/>
  <c r="Q64" i="21"/>
  <c r="D64" i="21"/>
  <c r="P58" i="21"/>
  <c r="Q58" i="21"/>
  <c r="D58" i="21"/>
  <c r="P51" i="21"/>
  <c r="Q51" i="21"/>
  <c r="D51" i="21"/>
  <c r="Q82" i="20"/>
  <c r="P81" i="20"/>
  <c r="Q81" i="20"/>
  <c r="D81" i="20"/>
  <c r="P71" i="20"/>
  <c r="Q71" i="20"/>
  <c r="P52" i="20"/>
  <c r="Q52" i="20"/>
  <c r="D52" i="20"/>
  <c r="P51" i="20"/>
  <c r="Q51" i="20"/>
  <c r="D51" i="20"/>
  <c r="P79" i="18"/>
  <c r="Q79" i="18"/>
  <c r="D79" i="18"/>
  <c r="P72" i="18"/>
  <c r="Q72" i="18"/>
  <c r="D72" i="18"/>
  <c r="P73" i="21"/>
  <c r="Q73" i="21"/>
  <c r="D73" i="21"/>
  <c r="P72" i="21"/>
  <c r="Q72" i="21"/>
  <c r="D72" i="21"/>
  <c r="P63" i="21"/>
  <c r="Q63" i="21"/>
  <c r="P62" i="21"/>
  <c r="Q62" i="21"/>
  <c r="D62" i="21"/>
  <c r="P61" i="21"/>
  <c r="Q61" i="21"/>
  <c r="D61" i="21"/>
  <c r="P60" i="21"/>
  <c r="Q60" i="21"/>
  <c r="P59" i="21"/>
  <c r="Q59" i="21"/>
  <c r="D59" i="21"/>
  <c r="P57" i="21"/>
  <c r="Q57" i="21"/>
  <c r="P52" i="21"/>
  <c r="Q52" i="21"/>
  <c r="D52" i="21"/>
  <c r="P50" i="21"/>
  <c r="Q50" i="21"/>
  <c r="P73" i="20"/>
  <c r="Q73" i="20"/>
  <c r="D73" i="20"/>
  <c r="P65" i="20"/>
  <c r="Q65" i="20"/>
  <c r="D65" i="20"/>
  <c r="P63" i="20"/>
  <c r="Q63" i="20"/>
  <c r="P61" i="20"/>
  <c r="Q61" i="20"/>
  <c r="D61" i="20"/>
  <c r="P60" i="20"/>
  <c r="Q60" i="20"/>
  <c r="P59" i="20"/>
  <c r="Q59" i="20"/>
  <c r="D59" i="20"/>
  <c r="P58" i="20"/>
  <c r="Q58" i="20"/>
  <c r="D58" i="20"/>
  <c r="P57" i="20"/>
  <c r="Q57" i="20"/>
  <c r="Q82" i="19"/>
  <c r="P81" i="19"/>
  <c r="Q81" i="19"/>
  <c r="D81" i="19"/>
  <c r="P65" i="19"/>
  <c r="Q65" i="19"/>
  <c r="D65" i="19"/>
  <c r="P63" i="19"/>
  <c r="Q63" i="19"/>
  <c r="P59" i="19"/>
  <c r="Q59" i="19"/>
  <c r="D59" i="19"/>
  <c r="P81" i="18"/>
  <c r="Q81" i="18"/>
  <c r="D81" i="18"/>
  <c r="P81" i="21"/>
  <c r="Q81" i="21"/>
  <c r="D81" i="21"/>
  <c r="P79" i="19"/>
  <c r="Q79" i="19"/>
  <c r="D79" i="19"/>
  <c r="P71" i="19"/>
  <c r="Q71" i="19"/>
  <c r="P62" i="19"/>
  <c r="Q62" i="19"/>
  <c r="D62" i="19"/>
  <c r="P58" i="19"/>
  <c r="Q58" i="19"/>
  <c r="D58" i="19"/>
  <c r="P57" i="19"/>
  <c r="Q57" i="19"/>
  <c r="P80" i="20"/>
  <c r="Q80" i="20"/>
  <c r="D80" i="20"/>
  <c r="P79" i="20"/>
  <c r="Q79" i="20"/>
  <c r="D79" i="20"/>
  <c r="P64" i="20"/>
  <c r="Q64" i="20"/>
  <c r="D64" i="20"/>
  <c r="P62" i="20"/>
  <c r="Q62" i="20"/>
  <c r="D62" i="20"/>
  <c r="P50" i="20"/>
  <c r="Q50" i="20"/>
  <c r="P73" i="19"/>
  <c r="Q73" i="19"/>
  <c r="D73" i="19"/>
  <c r="P72" i="19"/>
  <c r="Q72" i="19"/>
  <c r="D72" i="19"/>
  <c r="P64" i="19"/>
  <c r="Q64" i="19"/>
  <c r="D64" i="19"/>
  <c r="P61" i="19"/>
  <c r="Q61" i="19"/>
  <c r="D61" i="19"/>
  <c r="Q70" i="19"/>
  <c r="P56" i="20"/>
  <c r="Q56" i="20"/>
  <c r="P56" i="19"/>
  <c r="Q56" i="19"/>
  <c r="P56" i="18"/>
  <c r="Q56" i="18"/>
  <c r="Q56" i="15"/>
  <c r="P78" i="20"/>
  <c r="Q78" i="20"/>
  <c r="P78" i="19"/>
  <c r="Q78" i="19"/>
  <c r="P78" i="18"/>
  <c r="Q78" i="18"/>
  <c r="Q77" i="20"/>
  <c r="Q77" i="19"/>
  <c r="Q77" i="18"/>
  <c r="Q49" i="18"/>
  <c r="Q48" i="18"/>
  <c r="Q77" i="21"/>
  <c r="Q69" i="21"/>
  <c r="Q56" i="21"/>
  <c r="D56" i="21"/>
  <c r="Q70" i="17"/>
  <c r="Q70" i="15"/>
  <c r="Q70" i="16"/>
  <c r="Q69" i="16"/>
  <c r="Q56" i="16"/>
  <c r="Q49" i="19"/>
  <c r="Q49" i="17"/>
  <c r="P47" i="16"/>
  <c r="Q47" i="16"/>
  <c r="P48" i="16"/>
  <c r="Q48" i="16"/>
  <c r="P49" i="16"/>
  <c r="Q49" i="16"/>
  <c r="P48" i="20"/>
  <c r="Q48" i="20"/>
  <c r="P49" i="20"/>
  <c r="Q49" i="20"/>
  <c r="P47" i="20"/>
  <c r="Q47" i="20"/>
  <c r="P48" i="21"/>
  <c r="Q48" i="21"/>
  <c r="P49" i="21"/>
  <c r="Q49" i="21"/>
  <c r="P47" i="21"/>
  <c r="Q47" i="21"/>
  <c r="R78" i="21"/>
  <c r="D78" i="21"/>
  <c r="D70" i="21"/>
  <c r="R70" i="21"/>
  <c r="R70" i="20"/>
  <c r="D70" i="20"/>
  <c r="D69" i="20"/>
  <c r="R69" i="20"/>
  <c r="R69" i="19"/>
  <c r="D69" i="19"/>
  <c r="R48" i="19"/>
  <c r="D48" i="19"/>
  <c r="R47" i="19"/>
  <c r="U3" i="22"/>
  <c r="D47" i="19"/>
  <c r="D70" i="18"/>
  <c r="R70" i="18"/>
  <c r="R69" i="18"/>
  <c r="D69" i="18"/>
  <c r="R78" i="17"/>
  <c r="D78" i="17"/>
  <c r="R77" i="17"/>
  <c r="D77" i="17"/>
  <c r="D69" i="17"/>
  <c r="R69" i="17"/>
  <c r="D56" i="17"/>
  <c r="R56" i="17"/>
  <c r="S7" i="22"/>
  <c r="R48" i="17"/>
  <c r="D48" i="17"/>
  <c r="R47" i="17"/>
  <c r="S3" i="22"/>
  <c r="D47" i="17"/>
  <c r="R78" i="16"/>
  <c r="D78" i="16"/>
  <c r="R77" i="16"/>
  <c r="D77" i="16"/>
  <c r="R69" i="15"/>
  <c r="D69" i="15"/>
  <c r="F65" i="4"/>
  <c r="F64" i="4"/>
  <c r="F63" i="4"/>
  <c r="F62" i="4"/>
  <c r="F61" i="4"/>
  <c r="F60" i="4"/>
  <c r="F59" i="4"/>
  <c r="F58" i="4"/>
  <c r="F57" i="4"/>
  <c r="F56" i="4"/>
  <c r="F52" i="4"/>
  <c r="F51" i="4"/>
  <c r="F50" i="4"/>
  <c r="F49" i="4"/>
  <c r="F48" i="4"/>
  <c r="C31" i="4"/>
  <c r="C32" i="4"/>
  <c r="C33" i="4"/>
  <c r="C34" i="4"/>
  <c r="C35" i="4"/>
  <c r="C36" i="4"/>
  <c r="C37" i="4"/>
  <c r="C38" i="4"/>
  <c r="C29" i="4"/>
  <c r="C28" i="4"/>
  <c r="S14" i="22"/>
  <c r="R14" i="22"/>
  <c r="R82" i="21"/>
  <c r="D82" i="21"/>
  <c r="R77" i="21"/>
  <c r="R63" i="21"/>
  <c r="D63" i="21"/>
  <c r="D63" i="18"/>
  <c r="R63" i="18"/>
  <c r="R60" i="18"/>
  <c r="D60" i="18"/>
  <c r="R57" i="18"/>
  <c r="D57" i="18"/>
  <c r="D50" i="18"/>
  <c r="R50" i="18"/>
  <c r="R82" i="17"/>
  <c r="D82" i="17"/>
  <c r="R71" i="17"/>
  <c r="D71" i="17"/>
  <c r="R57" i="16"/>
  <c r="D57" i="16"/>
  <c r="R50" i="16"/>
  <c r="D50" i="16"/>
  <c r="R82" i="15"/>
  <c r="D82" i="15"/>
  <c r="D71" i="15"/>
  <c r="R71" i="15"/>
  <c r="R56" i="15"/>
  <c r="Q7" i="22"/>
  <c r="D56" i="15"/>
  <c r="D77" i="21"/>
  <c r="R71" i="21"/>
  <c r="D71" i="21"/>
  <c r="R60" i="21"/>
  <c r="D60" i="21"/>
  <c r="D57" i="21"/>
  <c r="R57" i="21"/>
  <c r="D50" i="21"/>
  <c r="R50" i="21"/>
  <c r="R49" i="21"/>
  <c r="D49" i="21"/>
  <c r="R48" i="21"/>
  <c r="D48" i="21"/>
  <c r="D47" i="21"/>
  <c r="R47" i="21"/>
  <c r="W3" i="22"/>
  <c r="R82" i="20"/>
  <c r="D82" i="20"/>
  <c r="R78" i="20"/>
  <c r="D78" i="20"/>
  <c r="R77" i="20"/>
  <c r="D77" i="20"/>
  <c r="R71" i="20"/>
  <c r="D71" i="20"/>
  <c r="R63" i="20"/>
  <c r="D63" i="20"/>
  <c r="R60" i="20"/>
  <c r="D60" i="20"/>
  <c r="D57" i="20"/>
  <c r="R57" i="20"/>
  <c r="R50" i="20"/>
  <c r="D50" i="20"/>
  <c r="R49" i="20"/>
  <c r="D49" i="20"/>
  <c r="D48" i="20"/>
  <c r="R48" i="20"/>
  <c r="R47" i="20"/>
  <c r="V3" i="22"/>
  <c r="D47" i="20"/>
  <c r="R82" i="19"/>
  <c r="D82" i="19"/>
  <c r="R78" i="19"/>
  <c r="D78" i="19"/>
  <c r="R77" i="19"/>
  <c r="D77" i="19"/>
  <c r="R71" i="16"/>
  <c r="R63" i="16"/>
  <c r="D60" i="16"/>
  <c r="R49" i="16"/>
  <c r="R47" i="16"/>
  <c r="R3" i="22"/>
  <c r="R71" i="19"/>
  <c r="D71" i="19"/>
  <c r="R63" i="19"/>
  <c r="D63" i="19"/>
  <c r="R60" i="19"/>
  <c r="D60" i="19"/>
  <c r="D57" i="19"/>
  <c r="R57" i="19"/>
  <c r="R50" i="19"/>
  <c r="D50" i="19"/>
  <c r="D49" i="19"/>
  <c r="R49" i="19"/>
  <c r="R82" i="18"/>
  <c r="D82" i="18"/>
  <c r="R78" i="18"/>
  <c r="D78" i="18"/>
  <c r="R77" i="18"/>
  <c r="D77" i="18"/>
  <c r="R71" i="18"/>
  <c r="D71" i="18"/>
  <c r="R49" i="18"/>
  <c r="D49" i="18"/>
  <c r="D48" i="18"/>
  <c r="R48" i="18"/>
  <c r="R50" i="17"/>
  <c r="D82" i="16"/>
  <c r="D63" i="16"/>
  <c r="D49" i="16"/>
  <c r="D48" i="16"/>
  <c r="D47" i="16"/>
  <c r="R63" i="17"/>
  <c r="D63" i="17"/>
  <c r="R60" i="17"/>
  <c r="D60" i="17"/>
  <c r="D57" i="17"/>
  <c r="R57" i="17"/>
  <c r="D50" i="17"/>
  <c r="R82" i="16"/>
  <c r="D71" i="16"/>
  <c r="R60" i="16"/>
  <c r="R48" i="16"/>
  <c r="E48" i="19"/>
  <c r="U4" i="22"/>
  <c r="E48" i="17"/>
  <c r="S4" i="22"/>
  <c r="E70" i="20"/>
  <c r="V12" i="22"/>
  <c r="E69" i="20"/>
  <c r="V11" i="22"/>
  <c r="D70" i="19"/>
  <c r="R70" i="19"/>
  <c r="E69" i="19"/>
  <c r="U11" i="22"/>
  <c r="E70" i="18"/>
  <c r="T12" i="22"/>
  <c r="E69" i="18"/>
  <c r="T11" i="22"/>
  <c r="R70" i="16"/>
  <c r="D70" i="16"/>
  <c r="R56" i="21"/>
  <c r="W7" i="22"/>
  <c r="R56" i="20"/>
  <c r="V7" i="22"/>
  <c r="D56" i="20"/>
  <c r="R56" i="19"/>
  <c r="U7" i="22"/>
  <c r="D56" i="19"/>
  <c r="D56" i="18"/>
  <c r="R56" i="18"/>
  <c r="T7" i="22"/>
  <c r="E70" i="21"/>
  <c r="W12" i="22"/>
  <c r="D69" i="21"/>
  <c r="R69" i="21"/>
  <c r="R70" i="17"/>
  <c r="D70" i="17"/>
  <c r="E69" i="17"/>
  <c r="S11" i="22"/>
  <c r="D70" i="15"/>
  <c r="R70" i="15"/>
  <c r="E69" i="15"/>
  <c r="Q11" i="22"/>
  <c r="R69" i="16"/>
  <c r="D69" i="16"/>
  <c r="R56" i="16"/>
  <c r="D56" i="16"/>
  <c r="D49" i="17"/>
  <c r="R49" i="17"/>
  <c r="R79" i="21"/>
  <c r="E78" i="21"/>
  <c r="E47" i="19"/>
  <c r="R79" i="17"/>
  <c r="E78" i="17"/>
  <c r="E77" i="17"/>
  <c r="E56" i="17"/>
  <c r="E47" i="17"/>
  <c r="R79" i="16"/>
  <c r="E78" i="16"/>
  <c r="E77" i="16"/>
  <c r="B71" i="4"/>
  <c r="B70" i="4"/>
  <c r="B69" i="4"/>
  <c r="B63" i="4"/>
  <c r="B60" i="4"/>
  <c r="B57" i="4"/>
  <c r="B56" i="4"/>
  <c r="B50" i="4"/>
  <c r="B49" i="4"/>
  <c r="R28" i="4"/>
  <c r="S22" i="4"/>
  <c r="R40" i="4"/>
  <c r="S23" i="4"/>
  <c r="R41" i="4"/>
  <c r="AH42" i="4"/>
  <c r="O82" i="4"/>
  <c r="P82" i="4"/>
  <c r="O81" i="4"/>
  <c r="P81" i="4"/>
  <c r="Q81" i="4"/>
  <c r="D81" i="4"/>
  <c r="O80" i="4"/>
  <c r="P80" i="4"/>
  <c r="Q80" i="4"/>
  <c r="D80" i="4"/>
  <c r="O79" i="4"/>
  <c r="O78" i="4"/>
  <c r="O77" i="4"/>
  <c r="P77" i="4"/>
  <c r="O73" i="4"/>
  <c r="P73" i="4"/>
  <c r="O71" i="4"/>
  <c r="P71" i="4"/>
  <c r="O70" i="4"/>
  <c r="P70" i="4"/>
  <c r="O69" i="4"/>
  <c r="P69" i="4"/>
  <c r="O65" i="4"/>
  <c r="P65" i="4"/>
  <c r="O64" i="4"/>
  <c r="O63" i="4"/>
  <c r="O62" i="4"/>
  <c r="O61" i="4"/>
  <c r="O60" i="4"/>
  <c r="P60" i="4"/>
  <c r="O59" i="4"/>
  <c r="P59" i="4"/>
  <c r="O58" i="4"/>
  <c r="P58" i="4"/>
  <c r="O57" i="4"/>
  <c r="P57" i="4"/>
  <c r="O56" i="4"/>
  <c r="O52" i="4"/>
  <c r="P52" i="4"/>
  <c r="O51" i="4"/>
  <c r="O50" i="4"/>
  <c r="P50" i="4"/>
  <c r="O49" i="4"/>
  <c r="P49" i="4"/>
  <c r="B48" i="4"/>
  <c r="O48" i="4"/>
  <c r="P48" i="4"/>
  <c r="O47" i="4"/>
  <c r="P47" i="4"/>
  <c r="F47" i="4"/>
  <c r="B47" i="4"/>
  <c r="B45" i="4"/>
  <c r="B28" i="4"/>
  <c r="R39" i="4"/>
  <c r="S21" i="4"/>
  <c r="R38" i="4"/>
  <c r="S20" i="4"/>
  <c r="R37" i="4"/>
  <c r="S19" i="4"/>
  <c r="R36" i="4"/>
  <c r="S18" i="4"/>
  <c r="R35" i="4"/>
  <c r="S17" i="4"/>
  <c r="R34" i="4"/>
  <c r="S16" i="4"/>
  <c r="R33" i="4"/>
  <c r="S15" i="4"/>
  <c r="R32" i="4"/>
  <c r="S14" i="4"/>
  <c r="R31" i="4"/>
  <c r="S13" i="4"/>
  <c r="R30" i="4"/>
  <c r="S12" i="4"/>
  <c r="R29" i="4"/>
  <c r="S11" i="4"/>
  <c r="S10" i="4"/>
  <c r="W14" i="22"/>
  <c r="V14" i="22"/>
  <c r="U14" i="22"/>
  <c r="T14" i="22"/>
  <c r="E82" i="21"/>
  <c r="W16" i="22"/>
  <c r="E82" i="17"/>
  <c r="R12" i="22"/>
  <c r="E70" i="16"/>
  <c r="E56" i="21"/>
  <c r="E56" i="20"/>
  <c r="E56" i="19"/>
  <c r="S16" i="22"/>
  <c r="E82" i="15"/>
  <c r="Q16" i="22"/>
  <c r="E77" i="21"/>
  <c r="E71" i="21"/>
  <c r="E63" i="21"/>
  <c r="R64" i="21"/>
  <c r="R61" i="21"/>
  <c r="E60" i="21"/>
  <c r="R58" i="21"/>
  <c r="R51" i="21"/>
  <c r="E47" i="21"/>
  <c r="E78" i="20"/>
  <c r="E71" i="20"/>
  <c r="E63" i="20"/>
  <c r="R61" i="20"/>
  <c r="R58" i="20"/>
  <c r="E71" i="17"/>
  <c r="R58" i="16"/>
  <c r="E50" i="16"/>
  <c r="E71" i="15"/>
  <c r="R72" i="21"/>
  <c r="E57" i="21"/>
  <c r="E50" i="21"/>
  <c r="R79" i="20"/>
  <c r="E77" i="20"/>
  <c r="R64" i="20"/>
  <c r="E60" i="20"/>
  <c r="E57" i="20"/>
  <c r="R64" i="18"/>
  <c r="E63" i="18"/>
  <c r="R61" i="18"/>
  <c r="E60" i="18"/>
  <c r="R58" i="18"/>
  <c r="E57" i="18"/>
  <c r="R51" i="18"/>
  <c r="E50" i="18"/>
  <c r="R72" i="17"/>
  <c r="E57" i="16"/>
  <c r="R51" i="16"/>
  <c r="E56" i="15"/>
  <c r="W5" i="22"/>
  <c r="E49" i="21"/>
  <c r="W4" i="22"/>
  <c r="E48" i="21"/>
  <c r="V16" i="22"/>
  <c r="E82" i="20"/>
  <c r="V5" i="22"/>
  <c r="E49" i="20"/>
  <c r="V4" i="22"/>
  <c r="E48" i="20"/>
  <c r="U16" i="22"/>
  <c r="E82" i="19"/>
  <c r="R5" i="22"/>
  <c r="E49" i="16"/>
  <c r="U5" i="22"/>
  <c r="E49" i="19"/>
  <c r="T16" i="22"/>
  <c r="E82" i="18"/>
  <c r="R16" i="22"/>
  <c r="E82" i="16"/>
  <c r="R4" i="22"/>
  <c r="E48" i="16"/>
  <c r="E49" i="18"/>
  <c r="T5" i="22"/>
  <c r="E48" i="18"/>
  <c r="T4" i="22"/>
  <c r="E50" i="20"/>
  <c r="R51" i="20"/>
  <c r="E47" i="20"/>
  <c r="R79" i="19"/>
  <c r="E78" i="19"/>
  <c r="E77" i="19"/>
  <c r="R72" i="19"/>
  <c r="E71" i="19"/>
  <c r="R64" i="19"/>
  <c r="E63" i="19"/>
  <c r="E60" i="19"/>
  <c r="R61" i="19"/>
  <c r="E57" i="19"/>
  <c r="R58" i="19"/>
  <c r="E50" i="19"/>
  <c r="R51" i="19"/>
  <c r="R79" i="18"/>
  <c r="E78" i="18"/>
  <c r="E77" i="18"/>
  <c r="R72" i="18"/>
  <c r="E71" i="18"/>
  <c r="E63" i="17"/>
  <c r="E60" i="17"/>
  <c r="E57" i="17"/>
  <c r="E50" i="17"/>
  <c r="R51" i="17"/>
  <c r="R72" i="16"/>
  <c r="E71" i="16"/>
  <c r="R64" i="16"/>
  <c r="E63" i="16"/>
  <c r="R61" i="16"/>
  <c r="E60" i="16"/>
  <c r="E47" i="16"/>
  <c r="E49" i="17"/>
  <c r="S5" i="22"/>
  <c r="U12" i="22"/>
  <c r="E70" i="19"/>
  <c r="E56" i="18"/>
  <c r="W11" i="22"/>
  <c r="E69" i="21"/>
  <c r="S12" i="22"/>
  <c r="E70" i="17"/>
  <c r="Q12" i="22"/>
  <c r="E70" i="15"/>
  <c r="R11" i="22"/>
  <c r="E69" i="16"/>
  <c r="R7" i="22"/>
  <c r="E56" i="16"/>
  <c r="E79" i="21"/>
  <c r="R80" i="17"/>
  <c r="E79" i="17"/>
  <c r="E79" i="16"/>
  <c r="Q69" i="4"/>
  <c r="D69" i="4"/>
  <c r="P56" i="4"/>
  <c r="Q56" i="4"/>
  <c r="P61" i="4"/>
  <c r="Q61" i="4"/>
  <c r="D61" i="4"/>
  <c r="P62" i="4"/>
  <c r="Q62" i="4"/>
  <c r="D62" i="4"/>
  <c r="P63" i="4"/>
  <c r="Q63" i="4"/>
  <c r="P64" i="4"/>
  <c r="Q64" i="4"/>
  <c r="D64" i="4"/>
  <c r="P51" i="4"/>
  <c r="Q51" i="4"/>
  <c r="D51" i="4"/>
  <c r="P79" i="4"/>
  <c r="Q79" i="4"/>
  <c r="D79" i="4"/>
  <c r="P78" i="4"/>
  <c r="Q78" i="4"/>
  <c r="Q77" i="4"/>
  <c r="Q82" i="4"/>
  <c r="Q71" i="4"/>
  <c r="Q73" i="4"/>
  <c r="D73" i="4"/>
  <c r="Q70" i="4"/>
  <c r="Q60" i="4"/>
  <c r="Q59" i="4"/>
  <c r="D59" i="4"/>
  <c r="Q65" i="4"/>
  <c r="D65" i="4"/>
  <c r="Q58" i="4"/>
  <c r="D58" i="4"/>
  <c r="Q57" i="4"/>
  <c r="Q52" i="4"/>
  <c r="D52" i="4"/>
  <c r="Q49" i="4"/>
  <c r="Q50" i="4"/>
  <c r="Q48" i="4"/>
  <c r="Q47" i="4"/>
  <c r="E72" i="21"/>
  <c r="R73" i="21"/>
  <c r="E64" i="21"/>
  <c r="R65" i="21"/>
  <c r="E61" i="21"/>
  <c r="R62" i="21"/>
  <c r="E62" i="21" s="1"/>
  <c r="E58" i="21"/>
  <c r="R59" i="21"/>
  <c r="R52" i="21"/>
  <c r="E51" i="21"/>
  <c r="R80" i="20"/>
  <c r="E79" i="20"/>
  <c r="E64" i="20"/>
  <c r="R65" i="20"/>
  <c r="E65" i="20" s="1"/>
  <c r="R62" i="20"/>
  <c r="E62" i="20" s="1"/>
  <c r="E61" i="20"/>
  <c r="R59" i="20"/>
  <c r="E58" i="20"/>
  <c r="E64" i="18"/>
  <c r="R65" i="18"/>
  <c r="R62" i="18"/>
  <c r="E61" i="18"/>
  <c r="R59" i="18"/>
  <c r="T8" i="22"/>
  <c r="E58" i="18"/>
  <c r="E58" i="16"/>
  <c r="R59" i="16"/>
  <c r="R8" i="22"/>
  <c r="R52" i="20"/>
  <c r="E51" i="20"/>
  <c r="E79" i="19"/>
  <c r="R73" i="19"/>
  <c r="E72" i="19"/>
  <c r="R65" i="19"/>
  <c r="E65" i="19"/>
  <c r="E64" i="19"/>
  <c r="E61" i="19"/>
  <c r="R62" i="19"/>
  <c r="E62" i="19"/>
  <c r="R59" i="19"/>
  <c r="E58" i="19"/>
  <c r="R52" i="19"/>
  <c r="E51" i="19"/>
  <c r="R80" i="18"/>
  <c r="E79" i="18"/>
  <c r="R73" i="18"/>
  <c r="R74" i="18"/>
  <c r="E72" i="18"/>
  <c r="R52" i="18"/>
  <c r="T6" i="22"/>
  <c r="E51" i="18"/>
  <c r="R73" i="17"/>
  <c r="R74" i="17"/>
  <c r="E72" i="17"/>
  <c r="R52" i="17"/>
  <c r="E51" i="17"/>
  <c r="R73" i="16"/>
  <c r="E72" i="16"/>
  <c r="E64" i="16"/>
  <c r="R65" i="16"/>
  <c r="E65" i="16" s="1"/>
  <c r="R62" i="16"/>
  <c r="E62" i="16" s="1"/>
  <c r="E61" i="16"/>
  <c r="R52" i="16"/>
  <c r="R6" i="22"/>
  <c r="E51" i="16"/>
  <c r="R81" i="17"/>
  <c r="E80" i="17"/>
  <c r="D82" i="4"/>
  <c r="R82" i="4"/>
  <c r="O16" i="22"/>
  <c r="R77" i="4"/>
  <c r="D77" i="4"/>
  <c r="R78" i="4"/>
  <c r="D78" i="4"/>
  <c r="R70" i="4"/>
  <c r="D70" i="4"/>
  <c r="R71" i="4"/>
  <c r="D71" i="4"/>
  <c r="R69" i="4"/>
  <c r="R63" i="4"/>
  <c r="D63" i="4"/>
  <c r="R56" i="4"/>
  <c r="D56" i="4"/>
  <c r="R60" i="4"/>
  <c r="D60" i="4"/>
  <c r="R57" i="4"/>
  <c r="D57" i="4"/>
  <c r="R48" i="4"/>
  <c r="O4" i="22"/>
  <c r="D48" i="4"/>
  <c r="R47" i="4"/>
  <c r="D47" i="4"/>
  <c r="R50" i="4"/>
  <c r="D50" i="4"/>
  <c r="R49" i="4"/>
  <c r="D49" i="4"/>
  <c r="E73" i="21"/>
  <c r="R74" i="21"/>
  <c r="E73" i="19"/>
  <c r="R74" i="19"/>
  <c r="E73" i="16"/>
  <c r="R74" i="16"/>
  <c r="S15" i="22"/>
  <c r="R83" i="17"/>
  <c r="O14" i="22"/>
  <c r="V10" i="22"/>
  <c r="E59" i="18"/>
  <c r="E59" i="16"/>
  <c r="E59" i="20"/>
  <c r="W13" i="22"/>
  <c r="W8" i="22"/>
  <c r="R53" i="21"/>
  <c r="W9" i="22"/>
  <c r="W6" i="22"/>
  <c r="R66" i="21"/>
  <c r="R81" i="20"/>
  <c r="V9" i="22"/>
  <c r="V8" i="22"/>
  <c r="E65" i="21"/>
  <c r="W10" i="22"/>
  <c r="E65" i="18"/>
  <c r="T10" i="22"/>
  <c r="E62" i="18"/>
  <c r="T9" i="22"/>
  <c r="E59" i="21"/>
  <c r="E52" i="21"/>
  <c r="E80" i="20"/>
  <c r="R66" i="20"/>
  <c r="R66" i="18"/>
  <c r="T13" i="22"/>
  <c r="E73" i="17"/>
  <c r="S13" i="22"/>
  <c r="R66" i="19"/>
  <c r="R81" i="18"/>
  <c r="E52" i="18"/>
  <c r="D4" i="17"/>
  <c r="S23" i="22"/>
  <c r="G5" i="23"/>
  <c r="E52" i="20"/>
  <c r="E59" i="19"/>
  <c r="R53" i="19"/>
  <c r="D2" i="19" s="1"/>
  <c r="R53" i="20"/>
  <c r="E52" i="19"/>
  <c r="E80" i="18"/>
  <c r="R53" i="17"/>
  <c r="E52" i="17"/>
  <c r="R66" i="16"/>
  <c r="R53" i="16"/>
  <c r="E52" i="16"/>
  <c r="E73" i="18"/>
  <c r="V6" i="22"/>
  <c r="U13" i="22"/>
  <c r="U10" i="22"/>
  <c r="U9" i="22"/>
  <c r="U8" i="22"/>
  <c r="U6" i="22"/>
  <c r="S6" i="22"/>
  <c r="R13" i="22"/>
  <c r="R10" i="22"/>
  <c r="R9" i="22"/>
  <c r="E50" i="4"/>
  <c r="E47" i="4"/>
  <c r="O3" i="22"/>
  <c r="E49" i="4"/>
  <c r="O5" i="22"/>
  <c r="E57" i="4"/>
  <c r="E70" i="4"/>
  <c r="O12" i="22"/>
  <c r="E69" i="4"/>
  <c r="O11" i="22"/>
  <c r="E56" i="4"/>
  <c r="O7" i="22"/>
  <c r="E78" i="4"/>
  <c r="E81" i="17"/>
  <c r="E77" i="4"/>
  <c r="R79" i="4"/>
  <c r="E48" i="4"/>
  <c r="R51" i="4"/>
  <c r="E51" i="4"/>
  <c r="E82" i="4"/>
  <c r="E71" i="4"/>
  <c r="R61" i="4"/>
  <c r="E60" i="4"/>
  <c r="R58" i="4"/>
  <c r="E63" i="4"/>
  <c r="R64" i="4"/>
  <c r="V15" i="22"/>
  <c r="R83" i="20"/>
  <c r="T15" i="22"/>
  <c r="R83" i="18"/>
  <c r="U23" i="22"/>
  <c r="I5" i="23"/>
  <c r="D4" i="19"/>
  <c r="D4" i="16"/>
  <c r="R23" i="22"/>
  <c r="F5" i="23"/>
  <c r="D4" i="21"/>
  <c r="W23" i="22"/>
  <c r="K5" i="23" s="1"/>
  <c r="D3" i="20"/>
  <c r="V22" i="22"/>
  <c r="J4" i="23"/>
  <c r="D3" i="18"/>
  <c r="D2" i="21"/>
  <c r="W21" i="22"/>
  <c r="K3" i="23"/>
  <c r="D2" i="20"/>
  <c r="V21" i="22"/>
  <c r="J3" i="23"/>
  <c r="U21" i="22"/>
  <c r="I3" i="23"/>
  <c r="D2" i="17"/>
  <c r="T22" i="22"/>
  <c r="H4" i="23"/>
  <c r="D3" i="21"/>
  <c r="W22" i="22"/>
  <c r="K4" i="23"/>
  <c r="E81" i="20"/>
  <c r="S21" i="22"/>
  <c r="G3" i="23"/>
  <c r="D2" i="16"/>
  <c r="R21" i="22"/>
  <c r="F3" i="23"/>
  <c r="D3" i="19"/>
  <c r="U22" i="22"/>
  <c r="I4" i="23"/>
  <c r="D3" i="16"/>
  <c r="R22" i="22"/>
  <c r="F4" i="23"/>
  <c r="E81" i="18"/>
  <c r="T23" i="22"/>
  <c r="H5" i="23"/>
  <c r="D4" i="18"/>
  <c r="D5" i="17"/>
  <c r="S24" i="22"/>
  <c r="E79" i="4"/>
  <c r="R80" i="4"/>
  <c r="R52" i="4"/>
  <c r="O6" i="22" s="1"/>
  <c r="E64" i="4"/>
  <c r="R65" i="4"/>
  <c r="E65" i="4" s="1"/>
  <c r="R59" i="4"/>
  <c r="O8" i="22"/>
  <c r="E58" i="4"/>
  <c r="R62" i="4"/>
  <c r="E62" i="4"/>
  <c r="E61" i="4"/>
  <c r="V24" i="22"/>
  <c r="D5" i="18"/>
  <c r="T24" i="22"/>
  <c r="H6" i="23"/>
  <c r="D5" i="20"/>
  <c r="G6" i="23"/>
  <c r="O10" i="22"/>
  <c r="O9" i="22"/>
  <c r="E52" i="4"/>
  <c r="R53" i="4"/>
  <c r="R81" i="4"/>
  <c r="E80" i="4"/>
  <c r="E59" i="4"/>
  <c r="R66" i="4"/>
  <c r="O15" i="22"/>
  <c r="R83" i="4"/>
  <c r="J6" i="23"/>
  <c r="D2" i="4"/>
  <c r="O21" i="22"/>
  <c r="D3" i="4"/>
  <c r="O22" i="22"/>
  <c r="E81" i="4"/>
  <c r="C4" i="23"/>
  <c r="C3" i="23"/>
  <c r="D5" i="4"/>
  <c r="O24" i="22"/>
  <c r="C6" i="23"/>
  <c r="Q64" i="17" l="1"/>
  <c r="Q58" i="17"/>
  <c r="P61" i="17"/>
  <c r="Q61" i="17" s="1"/>
  <c r="P72" i="4"/>
  <c r="Q72" i="4" s="1"/>
  <c r="P79" i="15"/>
  <c r="Q79" i="15" s="1"/>
  <c r="D79" i="15" s="1"/>
  <c r="P78" i="15"/>
  <c r="Q78" i="15" s="1"/>
  <c r="P72" i="20"/>
  <c r="Q72" i="20" s="1"/>
  <c r="P49" i="15"/>
  <c r="Q49" i="15" s="1"/>
  <c r="R48" i="15"/>
  <c r="D48" i="15"/>
  <c r="P47" i="15"/>
  <c r="Q47" i="15" s="1"/>
  <c r="P50" i="15"/>
  <c r="Q50" i="15" s="1"/>
  <c r="P77" i="15"/>
  <c r="Q77" i="15" s="1"/>
  <c r="D47" i="18"/>
  <c r="R47" i="18"/>
  <c r="P72" i="15"/>
  <c r="Q72" i="15" s="1"/>
  <c r="R80" i="19"/>
  <c r="D80" i="19"/>
  <c r="P64" i="15"/>
  <c r="Q64" i="15"/>
  <c r="D64" i="15" s="1"/>
  <c r="P61" i="15"/>
  <c r="Q61" i="15"/>
  <c r="D61" i="15" s="1"/>
  <c r="P58" i="15"/>
  <c r="Q58" i="15"/>
  <c r="D58" i="15" s="1"/>
  <c r="P63" i="15"/>
  <c r="Q63" i="15" s="1"/>
  <c r="P60" i="15"/>
  <c r="Q60" i="15"/>
  <c r="P57" i="15"/>
  <c r="Q57" i="15" s="1"/>
  <c r="D80" i="15"/>
  <c r="R80" i="16"/>
  <c r="D80" i="16"/>
  <c r="R80" i="21"/>
  <c r="D80" i="21"/>
  <c r="Q47" i="14"/>
  <c r="Q57" i="14"/>
  <c r="P82" i="14"/>
  <c r="Q82" i="14" s="1"/>
  <c r="P81" i="14"/>
  <c r="Q81" i="14" s="1"/>
  <c r="D81" i="14" s="1"/>
  <c r="P80" i="14"/>
  <c r="Q80" i="14" s="1"/>
  <c r="D80" i="14" s="1"/>
  <c r="P79" i="14"/>
  <c r="Q79" i="14"/>
  <c r="D79" i="14" s="1"/>
  <c r="P78" i="14"/>
  <c r="Q78" i="14" s="1"/>
  <c r="P77" i="14"/>
  <c r="Q77" i="14" s="1"/>
  <c r="P73" i="14"/>
  <c r="Q73" i="14" s="1"/>
  <c r="D73" i="14" s="1"/>
  <c r="P72" i="14"/>
  <c r="Q72" i="14"/>
  <c r="D72" i="14" s="1"/>
  <c r="P71" i="14"/>
  <c r="Q71" i="14"/>
  <c r="P70" i="14"/>
  <c r="Q70" i="14" s="1"/>
  <c r="P69" i="14"/>
  <c r="Q69" i="14"/>
  <c r="P65" i="14"/>
  <c r="Q65" i="14" s="1"/>
  <c r="D65" i="14" s="1"/>
  <c r="P64" i="14"/>
  <c r="Q64" i="14" s="1"/>
  <c r="D64" i="14" s="1"/>
  <c r="P63" i="14"/>
  <c r="Q63" i="14"/>
  <c r="P62" i="14"/>
  <c r="Q62" i="14"/>
  <c r="D62" i="14" s="1"/>
  <c r="P61" i="14"/>
  <c r="Q61" i="14"/>
  <c r="D61" i="14" s="1"/>
  <c r="P60" i="14"/>
  <c r="Q60" i="14" s="1"/>
  <c r="P59" i="14"/>
  <c r="Q59" i="14" s="1"/>
  <c r="D59" i="14" s="1"/>
  <c r="P58" i="14"/>
  <c r="Q58" i="14" s="1"/>
  <c r="D58" i="14" s="1"/>
  <c r="P56" i="14"/>
  <c r="Q56" i="14" s="1"/>
  <c r="P52" i="14"/>
  <c r="Q52" i="14" s="1"/>
  <c r="D52" i="14" s="1"/>
  <c r="P51" i="14"/>
  <c r="Q51" i="14" s="1"/>
  <c r="D51" i="14" s="1"/>
  <c r="P50" i="14"/>
  <c r="Q50" i="14" s="1"/>
  <c r="D49" i="14"/>
  <c r="R49" i="14"/>
  <c r="D48" i="14"/>
  <c r="R48" i="14"/>
  <c r="R64" i="17" l="1"/>
  <c r="D64" i="17"/>
  <c r="D58" i="17"/>
  <c r="R58" i="17"/>
  <c r="D61" i="17"/>
  <c r="R61" i="17"/>
  <c r="D72" i="4"/>
  <c r="R72" i="4"/>
  <c r="D78" i="15"/>
  <c r="R78" i="15"/>
  <c r="R72" i="20"/>
  <c r="D72" i="20"/>
  <c r="D49" i="15"/>
  <c r="R49" i="15"/>
  <c r="Q4" i="22"/>
  <c r="E48" i="15"/>
  <c r="D47" i="15"/>
  <c r="R47" i="15"/>
  <c r="D50" i="15"/>
  <c r="R50" i="15"/>
  <c r="D77" i="15"/>
  <c r="R77" i="15"/>
  <c r="R53" i="18"/>
  <c r="E47" i="18"/>
  <c r="T3" i="22"/>
  <c r="D72" i="15"/>
  <c r="R72" i="15"/>
  <c r="R81" i="19"/>
  <c r="U15" i="22" s="1"/>
  <c r="E80" i="19"/>
  <c r="D63" i="15"/>
  <c r="R63" i="15"/>
  <c r="D60" i="15"/>
  <c r="R60" i="15"/>
  <c r="D57" i="15"/>
  <c r="R57" i="15"/>
  <c r="E80" i="16"/>
  <c r="R81" i="16"/>
  <c r="R15" i="22" s="1"/>
  <c r="E80" i="21"/>
  <c r="R81" i="21"/>
  <c r="W15" i="22" s="1"/>
  <c r="D47" i="14"/>
  <c r="R47" i="14"/>
  <c r="R57" i="14"/>
  <c r="D57" i="14"/>
  <c r="D82" i="14"/>
  <c r="R82" i="14"/>
  <c r="D78" i="14"/>
  <c r="R78" i="14"/>
  <c r="D77" i="14"/>
  <c r="R77" i="14"/>
  <c r="D71" i="14"/>
  <c r="R71" i="14"/>
  <c r="D70" i="14"/>
  <c r="R70" i="14"/>
  <c r="D69" i="14"/>
  <c r="R69" i="14"/>
  <c r="D63" i="14"/>
  <c r="R63" i="14"/>
  <c r="D60" i="14"/>
  <c r="R60" i="14"/>
  <c r="D56" i="14"/>
  <c r="R56" i="14"/>
  <c r="R50" i="14"/>
  <c r="D50" i="14"/>
  <c r="P5" i="22"/>
  <c r="E49" i="14"/>
  <c r="P4" i="22"/>
  <c r="E48" i="14"/>
  <c r="E64" i="17" l="1"/>
  <c r="S10" i="22"/>
  <c r="R65" i="17"/>
  <c r="E65" i="17" s="1"/>
  <c r="R59" i="17"/>
  <c r="E59" i="17" s="1"/>
  <c r="E58" i="17"/>
  <c r="E61" i="17"/>
  <c r="R62" i="17"/>
  <c r="E72" i="4"/>
  <c r="R73" i="4"/>
  <c r="O13" i="22" s="1"/>
  <c r="E78" i="15"/>
  <c r="R79" i="15"/>
  <c r="E72" i="20"/>
  <c r="R73" i="20"/>
  <c r="V13" i="22" s="1"/>
  <c r="Q5" i="22"/>
  <c r="E49" i="15"/>
  <c r="E47" i="15"/>
  <c r="Q3" i="22"/>
  <c r="E50" i="15"/>
  <c r="R51" i="15"/>
  <c r="E77" i="15"/>
  <c r="Q14" i="22"/>
  <c r="T21" i="22"/>
  <c r="D2" i="18"/>
  <c r="E72" i="15"/>
  <c r="R73" i="15"/>
  <c r="Q13" i="22"/>
  <c r="E81" i="19"/>
  <c r="R83" i="19"/>
  <c r="E63" i="15"/>
  <c r="R64" i="15"/>
  <c r="E60" i="15"/>
  <c r="R61" i="15"/>
  <c r="E57" i="15"/>
  <c r="R58" i="15"/>
  <c r="E81" i="16"/>
  <c r="R83" i="16"/>
  <c r="E81" i="21"/>
  <c r="R83" i="21"/>
  <c r="E47" i="14"/>
  <c r="P3" i="22"/>
  <c r="E57" i="14"/>
  <c r="R58" i="14"/>
  <c r="P16" i="22"/>
  <c r="E82" i="14"/>
  <c r="E78" i="14"/>
  <c r="R79" i="14"/>
  <c r="E77" i="14"/>
  <c r="P14" i="22"/>
  <c r="R72" i="14"/>
  <c r="E71" i="14"/>
  <c r="E70" i="14"/>
  <c r="P12" i="22"/>
  <c r="P11" i="22"/>
  <c r="E69" i="14"/>
  <c r="E63" i="14"/>
  <c r="R64" i="14"/>
  <c r="R61" i="14"/>
  <c r="E60" i="14"/>
  <c r="E56" i="14"/>
  <c r="P7" i="22"/>
  <c r="R51" i="14"/>
  <c r="E50" i="14"/>
  <c r="S8" i="22" l="1"/>
  <c r="R66" i="17"/>
  <c r="E62" i="17"/>
  <c r="S9" i="22"/>
  <c r="E73" i="4"/>
  <c r="R74" i="4"/>
  <c r="R80" i="15"/>
  <c r="E79" i="15"/>
  <c r="R74" i="20"/>
  <c r="E73" i="20"/>
  <c r="E51" i="15"/>
  <c r="R52" i="15"/>
  <c r="T25" i="22"/>
  <c r="H3" i="23"/>
  <c r="H7" i="23" s="1"/>
  <c r="E73" i="15"/>
  <c r="R74" i="15"/>
  <c r="U24" i="22"/>
  <c r="D5" i="19"/>
  <c r="R65" i="15"/>
  <c r="E64" i="15"/>
  <c r="R62" i="15"/>
  <c r="E61" i="15"/>
  <c r="E58" i="15"/>
  <c r="R59" i="15"/>
  <c r="R24" i="22"/>
  <c r="D5" i="16"/>
  <c r="D5" i="21"/>
  <c r="W24" i="22"/>
  <c r="E58" i="14"/>
  <c r="R59" i="14"/>
  <c r="E79" i="14"/>
  <c r="R80" i="14"/>
  <c r="R73" i="14"/>
  <c r="E72" i="14"/>
  <c r="E64" i="14"/>
  <c r="R65" i="14"/>
  <c r="E61" i="14"/>
  <c r="R62" i="14"/>
  <c r="E51" i="14"/>
  <c r="R52" i="14"/>
  <c r="S22" i="22" l="1"/>
  <c r="D3" i="17"/>
  <c r="O23" i="22"/>
  <c r="D4" i="4"/>
  <c r="E80" i="15"/>
  <c r="R81" i="15"/>
  <c r="V23" i="22"/>
  <c r="D4" i="20"/>
  <c r="Q6" i="22"/>
  <c r="E52" i="15"/>
  <c r="D4" i="15"/>
  <c r="Q23" i="22"/>
  <c r="E5" i="23" s="1"/>
  <c r="I6" i="23"/>
  <c r="I7" i="23" s="1"/>
  <c r="U25" i="22"/>
  <c r="Q10" i="22"/>
  <c r="E65" i="15"/>
  <c r="Q9" i="22"/>
  <c r="E62" i="15"/>
  <c r="Q8" i="22"/>
  <c r="R66" i="15"/>
  <c r="E59" i="15"/>
  <c r="F6" i="23"/>
  <c r="F7" i="23" s="1"/>
  <c r="R25" i="22"/>
  <c r="K6" i="23"/>
  <c r="K7" i="23" s="1"/>
  <c r="W25" i="22"/>
  <c r="E59" i="14"/>
  <c r="P8" i="22"/>
  <c r="E80" i="14"/>
  <c r="R81" i="14"/>
  <c r="P15" i="22" s="1"/>
  <c r="P13" i="22"/>
  <c r="R74" i="14"/>
  <c r="E73" i="14"/>
  <c r="P10" i="22"/>
  <c r="E65" i="14"/>
  <c r="R66" i="14"/>
  <c r="P9" i="22"/>
  <c r="E62" i="14"/>
  <c r="P6" i="22"/>
  <c r="R53" i="14"/>
  <c r="E52" i="14"/>
  <c r="G4" i="23" l="1"/>
  <c r="G7" i="23" s="1"/>
  <c r="S25" i="22"/>
  <c r="O25" i="22"/>
  <c r="C5" i="23"/>
  <c r="R83" i="15"/>
  <c r="E81" i="15"/>
  <c r="Q15" i="22"/>
  <c r="V25" i="22"/>
  <c r="J5" i="23"/>
  <c r="J7" i="23" s="1"/>
  <c r="D2" i="15"/>
  <c r="Q21" i="22"/>
  <c r="E3" i="23" s="1"/>
  <c r="Q22" i="22"/>
  <c r="D3" i="15"/>
  <c r="R83" i="14"/>
  <c r="E81" i="14"/>
  <c r="D4" i="14"/>
  <c r="P23" i="22"/>
  <c r="D3" i="14"/>
  <c r="P22" i="22"/>
  <c r="D2" i="14"/>
  <c r="P21" i="22"/>
  <c r="Q24" i="22" l="1"/>
  <c r="E6" i="23" s="1"/>
  <c r="D5" i="15"/>
  <c r="Q25" i="22"/>
  <c r="E4" i="23"/>
  <c r="P24" i="22"/>
  <c r="P25" i="22" s="1"/>
  <c r="D5" i="14"/>
  <c r="X23" i="22"/>
  <c r="D5" i="23"/>
  <c r="L5" i="23" s="1"/>
  <c r="X22" i="22"/>
  <c r="D4" i="23"/>
  <c r="X21" i="22"/>
  <c r="D3" i="23"/>
  <c r="E7" i="23" l="1"/>
  <c r="L4" i="23"/>
  <c r="X24" i="22"/>
  <c r="D6" i="23"/>
  <c r="L3" i="23"/>
  <c r="L6" i="23" l="1"/>
  <c r="D7"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tc={AAF05830-FE85-49EA-9B31-BA72C6C64B3D}</author>
    <author>tc={5CC8CA60-405B-4464-A0C3-4D5F8BAA8B65}</author>
  </authors>
  <commentList>
    <comment ref="S69" authorId="0" shapeId="0" xr:uid="{AAF05830-FE85-49EA-9B31-BA72C6C64B3D}">
      <text>
        <t xml:space="preserve">[Threaded comment]
Your version of Excel allows you to read this threaded comment; however, any edits to it will get removed if the file is opened in a newer version of Excel. Learn more: https://go.microsoft.com/fwlink/?linkid=870924
Comment:
    No se presentó documento asociado al Modelo Operativo Flexible, ni el análisis correspondiente, ni el diligenciamiento de la herramienta. Se remite correo con el instrumento el 8/07/2026, por solicitud de la entidad mediante correo electrónico. </t>
      </text>
    </comment>
    <comment ref="S70" authorId="1" shapeId="0" xr:uid="{5CC8CA60-405B-4464-A0C3-4D5F8BAA8B65}">
      <text>
        <t xml:space="preserve">[Threaded comment]
Your version of Excel allows you to read this threaded comment; however, any edits to it will get removed if the file is opened in a newer version of Excel. Learn more: https://go.microsoft.com/fwlink/?linkid=870924
Comment:
    No se presentó documento asociado al Modelo Operativo Flexible, ni el análisis correspondiente, ni el diligenciamiento de la herramienta. Se remite correo con el instrumento el 8/07/2026, por solicitud de la entidad mediante correo electrónico. </t>
      </text>
    </comment>
  </commentList>
</comments>
</file>

<file path=xl/sharedStrings.xml><?xml version="1.0" encoding="utf-8"?>
<sst xmlns="http://schemas.openxmlformats.org/spreadsheetml/2006/main" count="3927" uniqueCount="539">
  <si>
    <t>Entidades</t>
  </si>
  <si>
    <t>Ejes</t>
  </si>
  <si>
    <t>Trimestres</t>
  </si>
  <si>
    <t>Estados</t>
  </si>
  <si>
    <t>Sí/No</t>
  </si>
  <si>
    <t>Unidad</t>
  </si>
  <si>
    <t>Frecuencia sugerida</t>
  </si>
  <si>
    <t>Tipo</t>
  </si>
  <si>
    <t>Eje</t>
  </si>
  <si>
    <t>Nombre indicador</t>
  </si>
  <si>
    <t>Propósito</t>
  </si>
  <si>
    <t>Fórmula (texto)</t>
  </si>
  <si>
    <t>MEN</t>
  </si>
  <si>
    <t>Cultura organizacional</t>
  </si>
  <si>
    <t>T1</t>
  </si>
  <si>
    <t>Planificada</t>
  </si>
  <si>
    <t>Sí</t>
  </si>
  <si>
    <t>%</t>
  </si>
  <si>
    <t>Mensual</t>
  </si>
  <si>
    <t>Gestión</t>
  </si>
  <si>
    <t>% de servidores que participan en iniciativas colaborativas</t>
  </si>
  <si>
    <t>Resultado</t>
  </si>
  <si>
    <t>Medir el grado de involucramiento colaborativo</t>
  </si>
  <si>
    <t>=(@Servidores participantes /@ Servidores totales)*100</t>
  </si>
  <si>
    <t>ETITC</t>
  </si>
  <si>
    <t>Modelo de voz de la ciudadanía</t>
  </si>
  <si>
    <t>T2</t>
  </si>
  <si>
    <t>En ejecución</t>
  </si>
  <si>
    <t>No</t>
  </si>
  <si>
    <t>Puntaje</t>
  </si>
  <si>
    <t>Trimestral</t>
  </si>
  <si>
    <t>Índice de clima organizacional (1–5)</t>
  </si>
  <si>
    <t>Conocer la percepción del clima interno</t>
  </si>
  <si>
    <t>=@Promedio de calificaciones en encuesta</t>
  </si>
  <si>
    <t>FODESEP</t>
  </si>
  <si>
    <t>Modelos operativos flexibles</t>
  </si>
  <si>
    <t>T3</t>
  </si>
  <si>
    <t>Finalizada</t>
  </si>
  <si>
    <t>Días</t>
  </si>
  <si>
    <t>Semestral</t>
  </si>
  <si>
    <t>Producto</t>
  </si>
  <si>
    <t>% de servidores formados en liderazgo</t>
  </si>
  <si>
    <t>Cuantificar la cobertura de formación en liderazgo</t>
  </si>
  <si>
    <t>=(@Servidores formados /@ Servidores objetivo)*100</t>
  </si>
  <si>
    <t>INFOTEP</t>
  </si>
  <si>
    <t>Gestión del conocimiento</t>
  </si>
  <si>
    <t>T4</t>
  </si>
  <si>
    <t>Cancelada</t>
  </si>
  <si>
    <t>Unidades/servidor</t>
  </si>
  <si>
    <t>Anual</t>
  </si>
  <si>
    <t xml:space="preserve"> % de avance en la evaluación del modelo de cultura organizacional</t>
  </si>
  <si>
    <t>Medir el grado de ejecución de la evaluación programada</t>
  </si>
  <si>
    <t>=(Instrumentos aplicados/Instrumentos programados)*100</t>
  </si>
  <si>
    <t>ICFES</t>
  </si>
  <si>
    <t>Número</t>
  </si>
  <si>
    <t>% de brechas identificadas frente al total esperado</t>
  </si>
  <si>
    <t>Determinar el nivel de análisis realizado sobre las brechas</t>
  </si>
  <si>
    <t>=(Brechas identificadas​/Brechas esperadas)*100</t>
  </si>
  <si>
    <t>ITFIP</t>
  </si>
  <si>
    <t>T1 - Primer Trimestre</t>
  </si>
  <si>
    <t>% de avance en la elaboración del plan de trabajo</t>
  </si>
  <si>
    <t>Medir el progreso en la construcción del plan</t>
  </si>
  <si>
    <t>=(Componentes del plan elaborado/Componentes totales)*100</t>
  </si>
  <si>
    <t>INFOTEP SAN JUAN</t>
  </si>
  <si>
    <t>T2 - Segundo Trimestre</t>
  </si>
  <si>
    <t>% de ejecución del plan de trabajo</t>
  </si>
  <si>
    <t>Medir el cumplimiento de las acciones del plan</t>
  </si>
  <si>
    <t>=(Acciones ejecutadas​/Acciones programadas)*100</t>
  </si>
  <si>
    <t>UAPA</t>
  </si>
  <si>
    <t xml:space="preserve">T3 - Tercer Trimestre </t>
  </si>
  <si>
    <t>% de grupos focales realizados frente a los programados</t>
  </si>
  <si>
    <t>Medir el cumplimiento en la ejecución de los grupos focales</t>
  </si>
  <si>
    <t>=(Grupos focales realizados​/Grupos focales programados)*100</t>
  </si>
  <si>
    <t>INTENALCO</t>
  </si>
  <si>
    <t>T4 - Cuarto Trimestre</t>
  </si>
  <si>
    <t xml:space="preserve"> % de encuestas aplicadas frente a la meta</t>
  </si>
  <si>
    <t>Medir la cobertura de la encuesta de satisfacción</t>
  </si>
  <si>
    <t>=(Encuestas aplicadas​/Encuestas Metas​)*100</t>
  </si>
  <si>
    <t>% de acciones de mejora implementadas frente al plan</t>
  </si>
  <si>
    <t>Medir el avance en la ejecución de mejoras derivadas de la encuesta</t>
  </si>
  <si>
    <t>=(Acciones  Implementadas/Acciones Planificadas)*100</t>
  </si>
  <si>
    <t>% de acciones de mejora monitoreadas frente al total implementado</t>
  </si>
  <si>
    <t>Medir el seguimiento efectivo a las mejoras aplicadas</t>
  </si>
  <si>
    <t>=(Acciones  monitoreadas/Acciones Implementadas)*100</t>
  </si>
  <si>
    <t>% de avance en la aplicación del diagnóstico institucional</t>
  </si>
  <si>
    <t>Medir el cumplimiento en la ejecución del diagnóstico</t>
  </si>
  <si>
    <t>=(Diagnosticos realizados​/Diagnosticos programados)*100</t>
  </si>
  <si>
    <t>Nivel de madurez institucional (puntaje)</t>
  </si>
  <si>
    <t>Medir el nivel de madurez institucional según la herramienta MEN</t>
  </si>
  <si>
    <t>= Puntaje obtenido en la herramienta MEN</t>
  </si>
  <si>
    <t>Plan de trabajo diseñado y aprobado</t>
  </si>
  <si>
    <t>Verificar la entrega del plan de trabajo completo, como insumo para la implementación.</t>
  </si>
  <si>
    <t>=Si el plan está aprobado, entonces 1; en caso contrario 0</t>
  </si>
  <si>
    <t>% de acciones implementadas frente al plan</t>
  </si>
  <si>
    <t>Medir el avance en la ejecución del plan priorizado</t>
  </si>
  <si>
    <t>=(Número de actividades ejecutadas / Número actividades planificadas)*100</t>
  </si>
  <si>
    <t>% de documentos con ficha y taxonomía</t>
  </si>
  <si>
    <t>Valorar organización documental</t>
  </si>
  <si>
    <t>=(@Docs con ficha/@taxonomía /@ Total Docs)*100</t>
  </si>
  <si>
    <t>% de servidores que acceden al repositorio</t>
  </si>
  <si>
    <t>Medir uso de repositorios de conocimiento</t>
  </si>
  <si>
    <t>=(@Servidores con acceso registrado /@ Servidores totales)*100</t>
  </si>
  <si>
    <t>Número de prácticas transferidas</t>
  </si>
  <si>
    <t>Cuantificar la transferencia de saberes</t>
  </si>
  <si>
    <t>=@Conteo de prácticas documentadas y transferidas</t>
  </si>
  <si>
    <t>SEGUIMIENTO AL PLAN SECTORIAL</t>
  </si>
  <si>
    <t>EJE</t>
  </si>
  <si>
    <t>PORCENTAJE AVANCE</t>
  </si>
  <si>
    <t>Entidad</t>
  </si>
  <si>
    <t>Cultura organizacional - Mauricio Silva</t>
  </si>
  <si>
    <t xml:space="preserve">Inicio </t>
  </si>
  <si>
    <t>Modelo de voz de la ciudadanía - Jorge Jaimes</t>
  </si>
  <si>
    <t xml:space="preserve">Fin </t>
  </si>
  <si>
    <t>Modelos operativos flexibles - Maria Olascagua</t>
  </si>
  <si>
    <t>Gestión del conocimiento - Sara Maria y Sandro</t>
  </si>
  <si>
    <t>ACTIVIDADES</t>
  </si>
  <si>
    <t>Descripción</t>
  </si>
  <si>
    <t>Área/Dependencia</t>
  </si>
  <si>
    <t>Responsable</t>
  </si>
  <si>
    <t>Estado</t>
  </si>
  <si>
    <t>Fecha inicio</t>
  </si>
  <si>
    <t>Fecha fin</t>
  </si>
  <si>
    <t>Peso anual</t>
  </si>
  <si>
    <t>T1 %</t>
  </si>
  <si>
    <t>T2 %</t>
  </si>
  <si>
    <t>T3 %</t>
  </si>
  <si>
    <t>T4 %</t>
  </si>
  <si>
    <t>Descripción de Evidencias</t>
  </si>
  <si>
    <t>Verificación</t>
  </si>
  <si>
    <t>Clave</t>
  </si>
  <si>
    <t>Realizar la evaluación integral del modelo de cultura organizacional implementado en la entidad, identificando fortalezas y áreas de mejora mediante instrumentos de medición y análisis participativo.</t>
  </si>
  <si>
    <t xml:space="preserve">Informe de Evaluación del Modelo de cultura organizaciónal </t>
  </si>
  <si>
    <t>MEN|Cultura organizacional 01</t>
  </si>
  <si>
    <t>Analizar los resultados de la evaluación para determinar brechas en prácticas, comportamientos y procesos relacionados con la cultura organizacional, priorizando acciones correctivas.</t>
  </si>
  <si>
    <t>Informe técnico % cierre de brechas, matriz de análisis, validación con líderes.</t>
  </si>
  <si>
    <t>MEN|Cultura organizacional 02</t>
  </si>
  <si>
    <t>Diseñar el plan de trabajo que consolide acciones estratégicas para fortalecer la cultura organizacional, basado en el diagnóstico y brechas identificadas.</t>
  </si>
  <si>
    <t>Plan aprobado, cronograma, recursos asignados.</t>
  </si>
  <si>
    <t>MEN|Cultura organizacional 03</t>
  </si>
  <si>
    <t>Implementar las acciones definidas en el plan de trabajo, asegurando la participación activa del personal y el seguimiento a los resultados esperados.</t>
  </si>
  <si>
    <t>Reportes de avance, indicadores de ejecución.</t>
  </si>
  <si>
    <t>MEN|Cultura organizacional 04</t>
  </si>
  <si>
    <t>Realizar un diagnóstico participativo de los grupos focales para identificar oportunidades de mejora en la experiencia de servicio de la entidad, consolidando hallazgos y recomendaciones.</t>
  </si>
  <si>
    <t>Informe de diagnóstico, actas de sesiones, lista de participantes.</t>
  </si>
  <si>
    <t>MEN|Modelo de voz de la ciudadanía	01</t>
  </si>
  <si>
    <t>Diseñar, aplicar y analizar la encuesta de satisfacción de los servicios ofrecidos por la entidad, garantizando cobertura representativa y trazabilidad de resultados.</t>
  </si>
  <si>
    <t>Base de datos de respuestas, informe de resultados, tablero de indicadores.</t>
  </si>
  <si>
    <t>MEN|Modelo de voz de la ciudadanía	02</t>
  </si>
  <si>
    <t>Ejecutar las acciones de mejora derivadas del análisis de la encuesta de satisfacción, orientadas a optimizar la experiencia ciudadana y la relación con grupos de valor.</t>
  </si>
  <si>
    <t>Plan de mejoras, reportes de ejecución, evidencia de cambios implementados.</t>
  </si>
  <si>
    <t>MEN|Modelo de voz de la ciudadanía	03</t>
  </si>
  <si>
    <t>Monitorear la implementación de las mejoras y lecciones aprendidas, evaluando su impacto en la experiencia ciudadana y ajustando acciones según resultados.</t>
  </si>
  <si>
    <t>Informes de seguimiento, indicadores de impacto, actas de revisión.</t>
  </si>
  <si>
    <t>MEN|Modelo de voz de la ciudadanía	04</t>
  </si>
  <si>
    <t>Realizar un diagnóstico integral del contexto institucional utilizando la herramienta del MEN, con el fin de identificar el nivel de madurez institucional y las áreas prioritarias de mejora.</t>
  </si>
  <si>
    <t>Informe de diagnóstico, resultados de la herramienta MEN, actas de validación.</t>
  </si>
  <si>
    <t>MEN|Modelos operativos flexibles 01</t>
  </si>
  <si>
    <t>Elaborar un plan de trabajo que consolide las acciones estratégicas derivadas del diagnóstico institucional, priorizando actividades para fortalecer la gestión operativa.</t>
  </si>
  <si>
    <t>Documento del plan aprobado, cronograma, asignación de recursos.</t>
  </si>
  <si>
    <t>MEN|Modelos operativos flexibles 02</t>
  </si>
  <si>
    <t>Ejecutar las acciones definidas en el plan de trabajo, asegurando la adaptación de procesos y la mejora continua en la gestión institucional.</t>
  </si>
  <si>
    <t>Reportes de avance, actas de implementación, indicadores de ejecución.</t>
  </si>
  <si>
    <t>MEN|Modelos operativos flexibles 03</t>
  </si>
  <si>
    <t>Elaborar un plan de trabajo que consolide acciones estratégicas para atender las necesidades identificadas en el diagnóstico, asegurando alineación con la política institucional.</t>
  </si>
  <si>
    <t>Un plan de trabajo diseñado</t>
  </si>
  <si>
    <t>MEN|Gestión del conocimiento 01</t>
  </si>
  <si>
    <t>Ejecutar las acciones definidas en el plan de trabajo para fortalecer la gestión del conocimiento, garantizando la participación activa y el uso de herramientas tecnológicas.</t>
  </si>
  <si>
    <t xml:space="preserve">Informe trimestral </t>
  </si>
  <si>
    <t>MEN|Gestión del conocimiento 02</t>
  </si>
  <si>
    <t>Realizar la evaluación del plan de trabajo implementado, midiendo el impacto en la captura, organización y transferencia del conocimiento institucional.</t>
  </si>
  <si>
    <t>Un informe</t>
  </si>
  <si>
    <t>MEN|Gestión del conocimiento 03</t>
  </si>
  <si>
    <t>INDICADORES</t>
  </si>
  <si>
    <t>Actividad</t>
  </si>
  <si>
    <t>Fórmula</t>
  </si>
  <si>
    <t>Frecuencia</t>
  </si>
  <si>
    <t>Línea base (valor)</t>
  </si>
  <si>
    <t>Línea base (año)</t>
  </si>
  <si>
    <t>Meta anual</t>
  </si>
  <si>
    <t>Meta T1</t>
  </si>
  <si>
    <t>Meta T2</t>
  </si>
  <si>
    <t>Meta T3</t>
  </si>
  <si>
    <t>Meta T4</t>
  </si>
  <si>
    <t>Responsable dato</t>
  </si>
  <si>
    <t>Observaciones</t>
  </si>
  <si>
    <t>Unidades</t>
  </si>
  <si>
    <t xml:space="preserve"> plan de trabajo</t>
  </si>
  <si>
    <t>% Avance de la implementación del plan de trabajo</t>
  </si>
  <si>
    <t>Medir el seguimiento efectivo  de las acciones definidas en el plan de trabajo</t>
  </si>
  <si>
    <t>N/A</t>
  </si>
  <si>
    <t>Medir el  impacto en la captura, organización y transferencia del conocimiento institucional.</t>
  </si>
  <si>
    <t>SEGUIMIENTO</t>
  </si>
  <si>
    <t>EJE 1</t>
  </si>
  <si>
    <t>Rubrica evaluaciòn SDO</t>
  </si>
  <si>
    <t>Nombre actividad</t>
  </si>
  <si>
    <t>Trimestre</t>
  </si>
  <si>
    <t>Avance físico %</t>
  </si>
  <si>
    <t>Valor indicador Acumulado</t>
  </si>
  <si>
    <t xml:space="preserve">Meta del trimestre </t>
  </si>
  <si>
    <t>Evidencias (Sí/No)</t>
  </si>
  <si>
    <t>Alineación al objetivo del eje</t>
  </si>
  <si>
    <t>Claridad del alcance y entregables</t>
  </si>
  <si>
    <t>Ficha técnica del indicador completa.</t>
  </si>
  <si>
    <t>Cumplimiento de hitos y cronograma</t>
  </si>
  <si>
    <t>Evidencias pertinentes y suficientes</t>
  </si>
  <si>
    <t>Cumplimiento de meta trimestral del indicador</t>
  </si>
  <si>
    <t>Sostenibilidad y mejora continua</t>
  </si>
  <si>
    <t>Nota rúbrica (0–100)</t>
  </si>
  <si>
    <t xml:space="preserve">Peso anual </t>
  </si>
  <si>
    <t>Nota ponderada</t>
  </si>
  <si>
    <t>TOTAL ACUMULADO</t>
  </si>
  <si>
    <t>SI</t>
  </si>
  <si>
    <t>Se presenta el modelo de cultura organizacional propuesto, articulado con los resultados del diagnóstico realizado y con el plan de trabajo definido. Asimismo, se incorpora el análisis de la relevancia de las políticas institucionales en el MEN, identificando las actividades que contribuyen al cumplimiento de cada uno de los planes de trabajo y su alineación con las políticas priorizadas</t>
  </si>
  <si>
    <t>Se evidencia el cumplimiento del plan de trabajo, junto con los soportes y evidencias asociados al plan de acción de los eventos correspondientes a las políticas de Talento Humano, Integridad y Gobierno Digital. Asimismo, se presenta el análisis de los resultados obtenidos y el cierre de las brechas identificadas en el diagnóstico. Se deberá garantizar el cumplimiento de los tiempos establecidos en el plan de trabajo, así como la entrega oportuna del informe final dentro de las fechas definida</t>
  </si>
  <si>
    <t xml:space="preserve">Hola Andre buenas tardes
Muchas gracias por compartir el informe.
Considero que el documento está bien estructurado y permite evidenciar de forma clara las actividades desarrolladas durante el trimestre, así como los avances del eje de Cultura Organizacional. Se observa una buena articulación entre las acciones implementadas, el Modelo de Cultura Organizacional y las políticas priorizadas de MIPG.
Como recomendaciones para continuar fortaleciendo el informe, sugeriría únicamente algunos aspectos puntuales:
•	Mantener y ampliar progresivamente la medición de resultados e impacto, como ya se viene haciendo con el Modelo de Insignias.
•	Continuar diferenciando claramente entre actividades ejecutadas, resultados obtenidos, aprendizajes y efectos esperados.
•	En los próximos periodos, sería valioso mostrar la trazabilidad entre las brechas identificadas, las acciones implementadas y el avance observado.
•	Frente a las actividades aplazadas, podría incorporarse una breve ruta de reprogramación o tratamiento, para dejar visible cómo se dará continuidad durante el siguiente trimestre.
Quedo atento a cualquier inquietud o apoyo que requieran para continuar fortaleciendo este proceso.
Muchas gracias.
</t>
  </si>
  <si>
    <t>TOTAL AVANCE</t>
  </si>
  <si>
    <t>EJE 2</t>
  </si>
  <si>
    <t>Valor indicador</t>
  </si>
  <si>
    <t>Peso anual (auto)</t>
  </si>
  <si>
    <t>Se evidenció el análisis de los insumos de percepción recopilados sobre los servicios de certificados de Inspección y Vigilancia gestionados a través de VUMEN, los cuales permitieron identificar la automatización de su expedición como una oportunidad de mejora para fortalecer la oportunidad, trazabilidad y calidad de la atención. Con base en este análisis, se definió y avanzó en la implementación de la mejora tecnológica, incluyendo la realización de pruebas en ambiente de certificación y la gestión de los requerimientos funcionales y técnicos necesarios para su puesta en producción. Se recomienda que, una vez implementada la solución, se aplique o complemente la medición de satisfacción para verificar su efecto en la experiencia de las personas usuarias.</t>
  </si>
  <si>
    <t>La estrategia de automatización de los certificados VUMEN presentó avances verificables durante el tercer trimestre de 2026 y se encontró plenamente alineada con la oportunidad de mejora identificada en la experiencia de las instituciones de educación superior usuarias. El informe definió con claridad el alcance de los tres certificados, las actividades desarrolladas, los entregables pendientes y la ruta para la puesta en producción a más tardar el 31 de diciembre de 2026. Asimismo, contó con ficha técnica del indicador, cronograma de seguimiento, acta de reunión y evidencias de las gestiones técnicas realizadas. Aunque las pruebas de impacto se efectuarán una vez la solución entre en producción, se establecieron acciones de seguimiento, estabilización y análisis posterior, lo que asegura la sostenibilidad y la mejora continua de la intervención.</t>
  </si>
  <si>
    <t>Se evidenció la ejecución de acciones de mejora orientadas a optimizar la experiencia de las personas usuarias de los certificados de Inspección y Vigilancia, mediante el avance en la automatización de su expedición a través de VUMEN. Durante el trimestre se realizaron pruebas integrales en ambiente de certificación, se gestionó la autorización de la firma digital y se definieron acciones para corregir inconsistencias identificadas, tales como la actualización de la información de representantes legales, la organización de casos de prueba y los ajustes finales de los flujos automatizados. Estas acciones contribuyen a reducir actividades manuales, fortalecer la oportunidad en la atención y avanzar hacia la puesta en producción de la solución.</t>
  </si>
  <si>
    <t>Se mantuvo el monitoreo de la implementación de la mejora mediante mesas técnicas de seguimiento, revisión de pruebas funcionales, identificación de incidencias y definición de compromisos entre las dependencias responsables. El seguimiento permitió establecer las actividades requeridas para completar la validación de los tres certificados, actualizar la información necesaria para las pruebas y definir la necesidad de ajustar el cronograma conforme al estado real de la implementación. Una vez la solución entre en producción, se deberá continuar con la etapa de estabilización y realizar la medición de impacto en la experiencia ciudadana, con el fin de identificar lecciones aprendidas y efectuar los ajustes que resulten necesarios.</t>
  </si>
  <si>
    <t>EJE 3</t>
  </si>
  <si>
    <t>Meta del trimestre (auto)</t>
  </si>
  <si>
    <t>Se evidencia el diagnostico realizado para la identificacion del contecto interno y externo</t>
  </si>
  <si>
    <t>Se evidencia la elaboración del plan de trabajo</t>
  </si>
  <si>
    <t>Se recibio la descripcion de las actividades y las evidencias correspondientes, demostrando cumplimiento en las actividades programadas</t>
  </si>
  <si>
    <t>El balance operativo de 2026 sitúa al Ministerio de Educación Nacional como un referente nacional en la implementación del MIPG y la gestión del desempeño. La transición hacia herramientas de Business Intelligence (Power BI) y metodologías pedagógicas vivenciales garantizan que el sistema de gestión no sea un ejercicio documental, sino una práctica interiorizada por los servidores.
Para asegurar el cierre exitoso de la vigencia, se emiten las siguientes recomendaciones de intervención inmediata:
1.	Plan de Choque Sectorial: Diseñar una ruta de aceleración focalizada para cerrar la brecha de ejecución del 18% (46% real vs. 64% proyectado) identificada en el plan de acción sectorial durante el corte del segundo trimestre.
2.	Intervención a Dependencias Críticas: Activar de inmediato las acciones de mejora y el acompañamiento técnico sobre las tres dependencias que arrojaron resultados por debajo del umbral de alerta del 80% durante la Revisión por la Dirección del CIGD.
3.	Sostenibilidad del Tablero Power BI: Asegurar que los líderes de proceso utilicen activamente el tablero de Desempeño Institucional en sus comités primarios para tomar decisiones preventivas basadas en datos.</t>
  </si>
  <si>
    <t>EJE 4</t>
  </si>
  <si>
    <t>Las evidencias presentadas por el MEN demuestran avances importantes en la estructuración de una política institucional de investigación y gestión del conocimiento, así como en la definición de una hoja de ruta orientada al fortalecimiento de capacidades investigativas y al uso de herramientas tecnológicas asociadas al modelo SCIENTI de MinCiencias. Las evidencias son pertinentes y muestran una adecuada alineación estratégica con la Gestión del Conocimiento e Innovación.
No obstante, la evaluación de la actividad requiere verificar la ejecución de acciones definidas en un plan de trabajo, y precisamente no se evidencia el producto habilitante correspondiente a la formulación y adopción de dicho plan. Adicionalmente, no se presentan informes de avance, actas, registros de participación, productos ejecutados ni soportes que permitan determinar cuántas acciones fueron implementadas frente a las planificadas. Por lo tanto, aunque existe una fase sólida de diseño institucional, no es posible acreditar la ejecución efectiva del indicador durante el periodo evaluado.</t>
  </si>
  <si>
    <t>Modelos operativos flexibles - Erwin Ramirez</t>
  </si>
  <si>
    <t>Subdirección de Talento Humano</t>
  </si>
  <si>
    <t>Se aplicó el modelo de cultura organizacional DISC a la Entidad, cuyos resultados se mantienen vigentes, toda vez que su implementación se realizó a finales de junio de 2025. El informe derivado de esta medición incluye la identificación de fortalezas y áreas de mejora, constituyéndose en un insumo clave para la toma de decisiones. Adicionalmente, se contó con la autorización para utilizar tanto la metodología como los resultados en la asistencia técnica realizada el 4 de marzo. Ver Informe de Evaluación del Modelo de cultura organizaciónal.</t>
  </si>
  <si>
    <t>ICFES|Cultura organizacional	01</t>
  </si>
  <si>
    <t>Se identificaron las brechas existentes a partir de la herramienta compartida, la cual fue adaptada y articulada con la metodología DISC, permitiendo un análisis más preciso de los comportamientos organizacionales y la cultura institucional. Este ejercicio facilitó la identificación de oportunidades de mejora alineadas con los resultados obtenidos en la medición de cultura organizacional. Ver Informe brechas culturales</t>
  </si>
  <si>
    <t>ICFES|Cultura organizacional	02</t>
  </si>
  <si>
    <t>Se diseñó el plan de trabajo con base en la herramienta compartida, integrando los resultados del modelo de cultura organizacional y el análisis de las brechas identificadas. Este enfoque permitió definir acciones estratégicas orientadas al fortalecimiento de la cultura institucional y al cierre de las brechas priorizadas. Ver Plan de trabajo</t>
  </si>
  <si>
    <t>ICFES|Cultura organizacional	03</t>
  </si>
  <si>
    <t>Esta actividad se realizará en periodos posteriores.</t>
  </si>
  <si>
    <t>ICFES|Cultura organizacional	04</t>
  </si>
  <si>
    <t>Unidad de Atención al Ciudadano</t>
  </si>
  <si>
    <t>El primer bimestre del año esta actividad no se realizó por falta de personal por temas contractuales. Se realizo reunión en la Unidad de Atención a la Ciudadanía para identificar trámite con mayores solicitudes y perfil de usuarios para establecer la población objetivo para el grupo focal. Ver acta Reunión</t>
  </si>
  <si>
    <t>ICFES|Modelo de voz de la ciudadanía 01</t>
  </si>
  <si>
    <t>Esta actividad se realizará en periodos posteriores</t>
  </si>
  <si>
    <t>ICFES|Modelo de voz de la ciudadanía 02</t>
  </si>
  <si>
    <t>ICFES|Modelo de voz de la ciudadanía 03</t>
  </si>
  <si>
    <t>ICFES|Modelo de voz de la ciudadanía 04</t>
  </si>
  <si>
    <t>Oficina Asesora de Planeación</t>
  </si>
  <si>
    <t>Se diligencia la primera versión del formato de contexto con la metodologia recomendada por el MEN.  Ver Herramienta de contexto diligenciada</t>
  </si>
  <si>
    <t>ICFES|Modelos operativos flexibles 01</t>
  </si>
  <si>
    <t>ICFES|Modelos operativos flexibles 02</t>
  </si>
  <si>
    <t>ICFES|Modelos operativos flexibles 03</t>
  </si>
  <si>
    <t>Oficina de Gestiión de Proyectos de Investigación</t>
  </si>
  <si>
    <t>Se plantea el plan de gestión del conocimiento diligenciado con las dependencias correspondientes. Ver Plan GESCO</t>
  </si>
  <si>
    <t>ICFES|Gestión del conocimiento 01</t>
  </si>
  <si>
    <t>Se realizan los reportes a las actividades correspondientes en el Plan. Ver Plan GESCO con avance</t>
  </si>
  <si>
    <t>ICFES|Gestión del conocimiento 02</t>
  </si>
  <si>
    <t>ICFES|Gestión del conocimiento 03</t>
  </si>
  <si>
    <t xml:space="preserve">Excelente entregable, tener en cuenta las fechas de entrega ya que este item se califica y por ello bajo el indicador </t>
  </si>
  <si>
    <t>Una vez revisado el informe correspondiente al II trimestre y realizado el cruce frente al plan de trabajo de la dimensión de cultura organizacional, se evidencia el desarrollo de las actividades programadas para el periodo, entre ellas la aplicación del Test de Percepción de Integridad, la campaña de endomarketing “Mundial de Valores ICFES”, el Taller de Team Building 1 – Compromiso y la actividad del Día del Servidor Público – “Ponte la camiseta por el país”.
De manera general, se observa un buen nivel de cumplimiento frente a las actividades previstas, así como una adecuada descripción metodológica y soporte mediante registro fotográfico. Resalto el esfuerzo realizado por el equipo de Talento Humano en la estructuración de las actividades, la alineación con los valores institucionales y el fortalecimiento de la cultura organizacional.
No obstante, como recomendación, se sugiere fortalecer el informe incorporando una sección específica de seguimiento a indicadores, en la cual se presente el cálculo correspondiente por cada actividad, de acuerdo con la fórmula definida en el plan de trabajo: actividades ejecutadas sobre actividades propuestas por cien. Esto permitirá evidenciar de manera más clara el porcentaje de cumplimiento del trimestre.
Adicionalmente, se recomienda complementar las evidencias con información cuantitativa, como número de participantes, cobertura de la actividad, listas de asistencia, resultados del Test de Percepción de Integridad y principales conclusiones o aprendizajes derivados de cada ejercicio. Esto contribuirá a fortalecer la trazabilidad del cumplimiento y permitirá contar con mayores insumos para el seguimiento de los próximos trimestres.
En términos generales, el informe presenta un avance positivo y coherente con el plan de trabajo. Los invito a mantener este mismo compromiso para las actividades programadas en los siguientes trimestres, incorporando los ajustes sugeridos para robustecer la medición y el seguimiento de los indicadores.</t>
  </si>
  <si>
    <t xml:space="preserve">Hola ICFES buenas tardes
Espero que se encuentren muy bien.
quiero compartirles mis comentarios sobre el informe del III trimestre de cultura organizacional. En general, el documento tiene una buena estructura y permite evidenciar con claridad las actividades desarrolladas durante el trimestre, especialmente las asociadas a la estrategia "Mundial de Valores ICFES", a través de las acciones relacionadas con los valores de Justicia, Transparencia y Respeto.
Con el ánimo de fortalecer el informe y que, además de evidenciar la ejecución, permita analizar la efectividad de las acciones, me gustaría sugerirles tener en cuenta algunos aspectos:
•	Fortalecer la trazabilidad entre diagnóstico, brecha y actividad ejecutada. El informe señala que las acciones responden a los resultados de la encuesta de clima y cultura organizacional; sin embargo, sería importante identificar de forma más específica cuál fue la brecha o aspecto priorizado que dio origen a cada actividad, y cómo esta contribuye a intervenirla.
•	Incorporar un apartado consolidado de seguimiento al plan de trabajo, donde se visualicen las actividades programadas para el trimestre, la actividad ejecutada, fecha, población participante, porcentaje de cumplimiento, resultado obtenido, evidencia y estado de la acción.
•	Complementar la medición de cumplimiento con indicadores de resultado o efectividad. Actualmente se reporta un cumplimiento del 100%, ya que se ejecutaron las tres actividades programadas durante el trimestre. Este indicador es adecuado para medir ejecución, pero por sí solo no permite determinar si se logró una mayor apropiación de los valores.
•	En este sentido, sería valioso incorporar mecanismos sencillos de evaluación posterior a las actividades, como encuestas de percepción, preguntas de apropiación, valoración de aprendizaje o compromisos de aplicación, que permitan saber si los participantes comprendieron el valor trabajado y cómo esperan incorporarlo en su día a día.
•	Diferenciar entre producto, resultado e impacto. Por ejemplo, realizar el Bingo de la Transparencia es la actividad ejecutada; lograr que los servidores identifiquen comportamientos asociados a la transparencia sería un resultado; y evidenciar cambios posteriores en prácticas, decisiones o comportamientos sería ya un efecto de mayor alcance.
•	Incluir información de cobertura y participación. Aunque se establece que la población objetivo corresponde a todos los servidores públicos, sería conveniente indicar cuántas personas participaron efectivamente en cada actividad y, de ser posible, el porcentaje de cobertura frente a la población convocada.
•	Fortalecer las conclusiones del trimestre, incorporando no solo el cumplimiento del 100% de las actividades, sino también los principales aprendizajes, resultados obtenidos, aspectos por fortalecer y recomendaciones para el siguiente trimestre.
En general, considero que el informe refleja una ejecución consistente del plan del tercer trimestre y una buena conexión entre las actividades y los valores institucionales. Estas recomendaciones buscan, sobre todo, fortalecer la medición, el análisis y la trazabilidad de los resultados, para que el informe evidencie tanto el cumplimiento de las acciones como su contribución real al fortalecimiento de la cultura organizacional del ICFES.
Quedo atento a sus comentarios o inquietudes.
Muchas gracias.
</t>
  </si>
  <si>
    <t>La entidad presentó un diagnóstico participativo derivado del grupo focal realizado el 26 de junio de 2026, con resultados y oportunidades de mejora coherentes con el Modelo de Voz de la Ciudadanía. La evidencia corresponde al segundo trimestre y debe identificarse como antecedente dentro del reporte del tercero. Se requiere aclarar la ejecución posterior al primer trimestre previsto y aportar, si existe, el soporte de reprogramación. Asimismo, se debe anexar la ficha técnica del indicador, con la meta del periodo y su resultado, y complementar los soportes de participación y el consolidado de respuestas que sustenta los porcentajes del informe. Se recomienda aportar evidencia de la publicación y devolución de los resultados a los participantes, completar las acciones institucionales para los hallazgos que aún no las tienen definidas y precisar su relación con el diagnóstico, dado que varias fechas de inicio del plan son anteriores al grupo focal. Los avances de ejecución de mejoras y su seguimiento deben identificarse por trimestre y sustentarse en las actividades 3 y 4.</t>
  </si>
  <si>
    <t>NO</t>
  </si>
  <si>
    <t>En el informe del segundo trimestre, la columna de mayo registra los mismos seis valores que el informe del primer trimestre reporta para marzo —4.668 encuestas, 70,56 % de satisfacción y los cuatro indicadores del canal escrito—, y los dos indicadores incorporados en ese trimestre aparecen como «N/A» en mayo, lo que sugiere que no hubo medición de ese mes. La entidad debe aclarar si la columna corresponde efectivamente a mayo o si recoge la última medición disponible, y corregir el dato o el rótulo según el caso. Como abril tampoco tiene medición, el trimestre quedaría sustentado en un solo mes, por lo que la conclusión de «recuperación significativa» y «tendencia favorable» debe reformularse, así como el total de 14.563 encuestas si la cifra de mayo no corresponde al periodo</t>
  </si>
  <si>
    <t>La entidad acredita la aplicación y el análisis de encuestas de satisfacción de julio y agosto de 2026 en los canales telefónico, escrito y presencial, así como la socialización de resultados y la definición de compromisos de mejora. Para completar la evaluación del tercer trimestre, se requiere aportar los resultados de septiembre y el consolidado trimestral, o precisar el corte parcial del reporte. Asimismo, se deben conciliar los conteos y porcentajes de la presentación, explicar los universos utilizados y formalizar la ficha técnica del indicador con su meta y resultado del periodo. Se recomienda complementar la información sobre cobertura y representatividad, anexar el instrumento y el consolidado que permita reproducir los cálculos, y establecer fechas de cumplimiento para los compromisos registrados. El bajo resultado del canal escrito constituye un hallazgo relevante para orientar las mejoras y no invalida la realización de las encuestas.</t>
  </si>
  <si>
    <t>No se aportan soportes que permitan verificar la formulación o ejecución de acciones de mejora derivadas de una encuesta de satisfacción o del diagnóstico realizado.</t>
  </si>
  <si>
    <t>El ICFES presentó un acta de socialización de resultados de satisfacción que identifica oportunidades de mejora y asigna responsables para revisar la insatisfacción del canal escrito y sistematizar buenas prácticas de los canales telefónico y presencial. Sin embargo, los soportes aportados acreditan principalmente la definición de compromisos y requieren complementarse para demostrar la ejecución de la actividad 3 durante el tercer trimestre. Se solicita relacionar cada hallazgo de las encuestas con la acción implementada, su responsable, fecha, entregable y evidencia de ejecución. Asimismo, se debe anexar el informe de incidencias de U Contact mencionado en el acta, precisar su gestión ante el proveedor y aportar los soportes de los ajustes realizados, si estos se ejecutaron. Se requiere completar el cronograma y la ficha técnica del indicador, indicando la meta trimestral y el resultado alcanzado. La subsanación debe permitir distinguir las acciones ejecutadas de aquellas que permanecen programadas.</t>
  </si>
  <si>
    <t>No se observan informes, indicadores, matrices de seguimiento o evidencias que permitan verificar el monitoreo de acciones implementadas, la medición de impacto o la documentación de lecciones aprendidas.</t>
  </si>
  <si>
    <t>La entidad presentó un informe de seguimiento a las acciones de mejora del primer semestre de 2026, pertinente como antecedente de la actividad 4. Sin embargo, se requiere complementar la evidencia con el seguimiento realizado durante julio–septiembre, indicando por acción su estado, responsable, fecha, resultado y soporte. Aunque el informe señala una contribución positiva de las mejoras a la satisfacción ciudadana, no presenta mediciones comparables que permitan verificar su impacto. Se solicita incorporar los resultados de los indicadores, las metas del periodo, las lecciones aprendidas y los ajustes adoptados a partir del seguimiento. Asimismo, se debe precisar cuáles acciones derivan del grupo focal de 2025 y cuáles del ejercicio de junio de 2026, evitando atribuir resultados anteriores a intervenciones posteriores. Si se modificó la metodología del indicador de satisfacción, se debe explicar desde cuándo aplica y cómo se garantiza la comparabilidad de los resultados.</t>
  </si>
  <si>
    <t>La herramienta fue aplicada; sin embargo, no se generó el informe del análisis del contexto interno y externo, en el cual se describa la metodología empleada, las fuentes de información utilizadas, el proceso de recopilación de datos y el análisis realizado.</t>
  </si>
  <si>
    <t>El ICFES presenta avances significativos en la implementación de estrategias orientadas al fortalecimiento de sus modelos operativos flexibles, evidenciándose progresos en la diversificación de servicios de evaluación, la modernización tecnológica, la gestión documental y la mejora continua institucional. Se recomienda mantener el seguimiento a los indicadores de resultado asociados a cada acción, consolidar la medición cuantitativa de las metas finales (especialmente aquellas relacionadas con porcentajes de crecimiento, documentación de procesos y soluciones tecnológicas implementadas), fortalecer la apropiación institucional de las herramientas desarrolladas y continuar articulando los mecanismos de seguimiento, control y mejora continua para garantizar la sostenibilidad de los avances alcanzados al cierre de la vigencia 2026.</t>
  </si>
  <si>
    <t>El  ICFES ha desarrollado un ejercicio sólido de análisis institucional, identificación de brechas y seguimiento de acciones de mejoramiento derivadas del contexto organizacional. Se observa una adecuada alineación entre las acciones formuladas y los riesgos o limitaciones identificadas, así como un acompañamiento permanente por parte de la Oficina Asesora de Planeación.  Sin embargo, la evidencia aportada está centrada principalmente en el seguimiento y socialización de las acciones, sin incorporar de manera suficiente los productos, avances evidencias o resultados concretos asociados a las metas establecidas. En consecuencia, aunque se evidencia gestión y avance en la ejecución del plan, aún se requiere fortalecer la trazabilidad mediante soportes que permitan demostrar el nivel de cumplimiento efectivo de cada acción y la materialización de los entregables comprometidos. </t>
  </si>
  <si>
    <t>Durante el primer trimestre se logró la elaboración y entrega del plan de trabajo correspondiente. Su revisión y fortalecimiento se proyecta realizar en el marco de las Mesas de Gestión del Conocimiento Sectorial, con el fin de asegurar su alineación y pertinencia frente a la política de Gestión del Conocimiento.</t>
  </si>
  <si>
    <t>Durante el primer trimestre, y conforme a lo establecido en el plan, no se registró ejecución de actividades. Esta situación responde a la programación inicial, en la cual no se contemplaron acciones operativas para este periodo.</t>
  </si>
  <si>
    <t>Se recibieron las evidencias correspondientes al segundo trimestre las cuales apunta al plan de trabajo definido para la gestión del conocimiento, se recomienda continuar con el avance las actividades que fortalezcan la gestión del conocimiento institucional</t>
  </si>
  <si>
    <t>La justificación es coherente y está bien sustentada. Los pesos suman 100 % y priorizan con acierto la ejecución, la evidencia y el resultado trimestral sobre el diseño, en línea con la Política de Gestión del Conocimiento y la Innovación. Además, los atributos de participación activa y uso de herramientas tecnológicas quedan asociados a criterios verificables.</t>
  </si>
  <si>
    <t>FODESEP|Cultura organizacional	01</t>
  </si>
  <si>
    <t>FODESEP|Cultura organizacional	02</t>
  </si>
  <si>
    <t>FODESEP|Cultura organizacional	03</t>
  </si>
  <si>
    <t>FODESEP|Cultura organizacional	04</t>
  </si>
  <si>
    <t>FODESEP|Modelo de voz de la ciudadanía 01</t>
  </si>
  <si>
    <t>FODESEP|Modelo de voz de la ciudadanía 02</t>
  </si>
  <si>
    <t>FODESEP|Modelo de voz de la ciudadanía 03</t>
  </si>
  <si>
    <t>FODESEP|Modelo de voz de la ciudadanía 04</t>
  </si>
  <si>
    <t>FODESEP|Modelos operativos flexibles 01</t>
  </si>
  <si>
    <t>FODESEP|Modelos operativos flexibles 02</t>
  </si>
  <si>
    <t>FODESEP|Modelos operativos flexibles 03</t>
  </si>
  <si>
    <t>FODESEP|Gestión del conocimiento 01</t>
  </si>
  <si>
    <t>FODESEP|Gestión del conocimiento 02</t>
  </si>
  <si>
    <t>FODESEP|Gestión del conocimiento 03</t>
  </si>
  <si>
    <t>Mil gracias por compartirnos el diagnóstico realizado en la institución. Es importante resaltar que lograste evidenciar que actualmente predomina una cultura burocrática-comercial, mientras que los colaboradores aspiran a una cultura más orientada al clan y la innovación.
Sin embargo, aún nos queda pendiente la identificación de las brechas y, a partir de ello, la construcción del plan de trabajo que permita cerrarlas durante el año. Esto es clave para poder realizar el respectivo seguimiento, medición de actividades y verificación de los entregables asociados.
Tanto el cierre de brechas como el plan de trabajo hacen parte de las herramientas entregadas y correspondían también al compromiso de entrega para el día de hoy.
Quedamos muy atentos a los avances que se puedan tener sobre este punto, con el fin de divulgarlo estratégicamente a la entidad y a los colaboradores, junto con el respectivo plan de trabajo.</t>
  </si>
  <si>
    <t>Hola Patricia buenos días 
Espero que te encuentres muy bien.
Muchas gracias por compartir el informe de avance 
Luego de revisar el documento, queremos reconocer el trabajo que han venido adelantando, especialmente en la identificación de la cultura organizacional actual y deseada, la implementación de las cinco reglas de oro y el desarrollo de actividades orientadas al bienestar, la comunicación y la integración de los equipos de trabajo.
Con el propósito de seguir fortaleciendo este ejercicio y contar con información que permita evidenciar los avances y resultados alcanzados, queremos compartirles algunas recomendaciones:
Seguimiento al plan de acción: Sería importante incorporar el avance de las actividades programadas, identificando cuáles se han ejecutado, cuáles se encuentran pendientes y qué resultados se han obtenido.
Análisis de la cultura organizacional: Los resultados de la medición son un insumo muy valioso. Por ello, sugerimos profundizar un poco más en las brechas identificadas entre la cultura actual y la deseada, así como en las acciones que se vienen desarrollando para atenderlas.
Apropiación de las cinco reglas de oro: Es muy positivo evidenciar la implementación de esta estrategia. Como oportunidad de mejora, recomendamos complementar la información con mecanismos que permitan conocer cómo se están apropiando estas prácticas en el día a día de los colaboradores.
Resultados de las actividades: Además de relacionar las acciones desarrolladas, sería interesante incorporar información sobre la participación, cobertura y principales resultados obtenidos, de manera que podamos identificar su contribución al fortalecimiento de la cultura organizacional.
Articulación con el Plan de Acción Sectorial: Recomendamos hacer más visible la relación entre las actividades implementadas, las necesidades identificadas en el diagnóstico y los compromisos establecidos en el plan de trabajo.
Revisión de las evidencias: Sugerimos validar que las actividades reportadas correspondan al periodo abril-junio de 2026 y verificar que se encuentren contempladas todas las actividades definidas en el plan.
Desde el Ministerio de Educación Nacional seguimos atentos a acompañarlos en este proceso y a brindarles el apoyo técnico que requieran.
Muchas gracias nuevamente por el compromiso, la disposición y el trabajo que vienen realizando.</t>
  </si>
  <si>
    <t xml:space="preserve">Hola equipo buenos días
Mil gracias por la prontitud y el envío del reporte del tercer trimestre del componente de Cultura Organizacional 2026. Ya revisé el informe y quiero compartirles mis comentarios.
En términos generales, considero que el documento presenta de manera clara las actividades desarrolladas y evidencia avances importantes en temas como comunicación interna, liderazgo, gestión del conocimiento, reconocimiento y fortalecimiento de las Reglas de Oro. Se nota el esfuerzo y el trabajo detrás de este informe.
Con el ánimo de fortalecerlo aún más, quisiera dejarles algunas recomendaciones puntuales:
•	En algunas actividades sería valioso complementar la descripción de lo realizado con un breve análisis del resultado o efecto generado, de manera que se evidencie no solo la ejecución, sino también cómo esta aporta al cierre de las brechas identificadas en cultura organizacional.
•	Sería útil relacionar de forma más explícita cada actividad con la necesidad o brecha cultural que busca atender. Esto permitiría visualizar con mayor claridad la conexión entre el diagnóstico, las acciones implementadas y los avances obtenidos.
•	En el componente de Gestión del Conocimiento se observan varias acciones importantes; podría incorporarse una pequeña conclusión que muestre cómo estas están contribuyendo progresivamente a fortalecer la captura, conservación y transferencia del conocimiento institucional.
•	Frente al componente de reconocimiento, sugeriría diferenciar un poco más las actividades asociadas a bienestar de aquellas orientadas específicamente al reconocimiento de logros, comportamientos o contribuciones de los colaboradores.
•	Finalmente, en las conclusiones recomiendo usar una redacción un poco más prudente frente a afirmaciones como que la cultura o el clima "han mejorado", salvo que contemos con una medición que lo respalde. Podríamos hablar, por ejemplo, de avances, fortalecimiento o señales positivas observadas durante el periodo.
En general, el informe está bien estructurado y cuenta con buenas evidencias de las actividades realizadas. Estas recomendaciones buscan, sobre todo, fortalecer el componente de análisis y hacer más visible la relación entre las acciones desarrolladas, las brechas identificadas y los resultados esperados dentro del proceso de transformación cultural.
Quedo atento a cualquier inquietud, y por supuesto, disponible si requieren apoyo con los ajustes.
Muchas gracias por el trabajo realizado, se nota el compromiso del equipo.
Gracias 
</t>
  </si>
  <si>
    <t>No se cuenta con información del segundo trimestre para esta actividad</t>
  </si>
  <si>
    <t>No se aportó evidencia del diseño, aplicación o análisis de una encuesta de satisfacción: faltan ficha técnica, población objetivo, muestra o cobertura, instrumento aplicado, fechas, resultados y análisis de hallazgos. Por tanto, tampoco es posible verificar la meta trimestral.
Recomendación: aplicar y documentar la encuesta. La ficha técnica debe incluir objetivo, servicio evaluado, población, método de recolección, periodo, meta de cobertura, fórmula del indicador, fuente de información, responsable y periodicidad.</t>
  </si>
  <si>
    <t>Se evidencian acciones de mejora sobre la gestión contractual: saneamiento documental, lineamientos, listas de verificación y actualización de formatos. Sin embargo, estas acciones se derivan del hallazgo del grupo focal, no del análisis de una encuesta de satisfacción. Además, la propuesta original de radicación unificada fue descartada técnicamente y no se presentó una actualización formal de la hoja de ruta con las acciones sustitutas, responsables, plazos y resultados esperados.
Recomendación: formalizar el ajuste del plan de acción, dejando trazabilidad de la decisión sobre el radicado único y vinculando cada acción alternativa con el hallazgo identificado, responsable, fecha, evidencia y resultado esperado. Incluir una ficha técnica de indicador y definir la meta trimestral verificable.</t>
  </si>
  <si>
    <t>La actualización de documentos y el control de cambios en el Sistema de Gestión de Calidad aportan condiciones de sostenibilidad. No obstante, no se evidencian indicadores, periodicidad de seguimiento, resultados de monitoreo, medición de impacto ni lecciones aprendidas asociadas a la experiencia ciudadana.
Recomendación: implementar una matriz de seguimiento con línea base, meta, responsable, frecuencia y evidencia. Puede medir, entre otros, reprocesos, devoluciones documentales, tiempos de trámite, solicitudes incompletas y satisfacción de contratistas y supervisores. El informe debe mostrar resultados, decisiones de ajuste y lecciones aprendidas</t>
  </si>
  <si>
    <t>con las evidencias del tercer trimestre se cumplan parcialmente las actividades del segundo trimestre</t>
  </si>
  <si>
    <t xml:space="preserve">FODESEP evidencia avances relevantes en la ejecución de las acciones definidas dentro del componente de Modelos Operativos Flexibles, particularmente en la actualización de procesos, fortalecimiento del sistema de riesgos, vigilancia normativa y formalización de alianzas estratégicas. Sin embargo, predominan actividades de estructuración, revisión y actualización documental frente a evidencias de implementación efectiva de los productos comprometidos. 
Adicionalmente, persisten observaciones formuladas en el segundo trimestre que no han sido subsanadas y se identifican inconsistencias en la programación de algunas acciones cuya fecha de finalización fue definida para 2027, situación que debe ser ajustada dado que el Plan de Acción Sectorial corresponde a la vigencia 2026. </t>
  </si>
  <si>
    <t>Se verificó la coherencia entre los hallazgos del diagnóstico y las acciones propuestas, encontrándose que estas responden a las necesidades identificadas. No obstante, se recomienda a la entidad continuar con el seguimiento periódico a la ejecución del plan, documentar las evidencias de avance de cada actividad y, de ser necesario, actualizar el diagnóstico con el fin de ajustar las acciones a los resultados obtenidos y garantizar el cumplimiento de los objetivos propuestos.</t>
  </si>
  <si>
    <t>La evaluación se realizó con base en el plan de trabajo remitido por la entidad durante el primer trimestre de la vigencia, en el cual se evidenció el diagnóstico elaborado por la misma. Dicho diagnóstico permitió identificar el estado actual de la entidad, así como las fortalezas, debilidades y oportunidades de mejora, constituyéndose en el punto de partida para la formulación de las actividades, metas y responsables establecidos en el plan.</t>
  </si>
  <si>
    <t>presenta avances en las cinco actividades del componente de Gestión del Conocimiento y la Innovación. Las actividades están bien alineadas con la política del MIPG y respaldadas con evidencias suficientes.</t>
  </si>
  <si>
    <t>UNIESPINAL</t>
  </si>
  <si>
    <t xml:space="preserve">Gestión de Talento Humano </t>
  </si>
  <si>
    <t xml:space="preserve">Rafael Lara Garcia </t>
  </si>
  <si>
    <t xml:space="preserve">Se adjunta en el formulario de la encuesta, hoja de respuesta y consolidado con gráfico como evidencia de la evaluación de evaluación de cultura organizacional. 
</t>
  </si>
  <si>
    <t>ITFIP|Cultura organizacional 01</t>
  </si>
  <si>
    <t xml:space="preserve">Se adjunta matriz de brechas culturales e informe de implementación de herramientas y análisis de brechas culturales. </t>
  </si>
  <si>
    <t>ITFIP|Cultura organizacional 02</t>
  </si>
  <si>
    <t>Se adjunta plan cultural organizacional y avance para el primer trimestre de la vigencia.</t>
  </si>
  <si>
    <t>ITFIP|Cultura organizacional 03</t>
  </si>
  <si>
    <t>ITFIP|Cultura organizacional 04</t>
  </si>
  <si>
    <t>Vicerrectoría Administrativa</t>
  </si>
  <si>
    <t xml:space="preserve">Daniela Saavedra Arias </t>
  </si>
  <si>
    <t xml:space="preserve">Se adjunta diagnostico participativo realizado a través del primer grupo focal, que incluye, informe de diagnóstico, actas de sección y lista de participantes. 
</t>
  </si>
  <si>
    <t>ITFIP|Modelo de voz de la ciudadanía	01</t>
  </si>
  <si>
    <t>ITFIP|Modelo de voz de la ciudadanía	02</t>
  </si>
  <si>
    <t>ITFIP|Modelo de voz de la ciudadanía	03</t>
  </si>
  <si>
    <t>ITFIP|Modelo de voz de la ciudadanía	04</t>
  </si>
  <si>
    <t>Oficina de Planeación</t>
  </si>
  <si>
    <t xml:space="preserve">Erley Ricardo Parra Rojas </t>
  </si>
  <si>
    <t xml:space="preserve">Se adjunta e diagnostico integral del contexto institucional con la DOFA, y teniendo en cuenta las dimensiones del análisis de pestel.
</t>
  </si>
  <si>
    <t>ITFIP|Modelos operativos flexibles 01</t>
  </si>
  <si>
    <t>ITFIP|Modelos operativos flexibles 02</t>
  </si>
  <si>
    <t>ITFIP|Modelos operativos flexibles 03</t>
  </si>
  <si>
    <t xml:space="preserve">Gestión del Talento Humano- Investigación </t>
  </si>
  <si>
    <t xml:space="preserve">Rafael Lara Garcia- Elizabeth Palma </t>
  </si>
  <si>
    <t xml:space="preserve">Se adjunta plan de trabajo de la gestión del conocimiento y la innovación ITFIP 2026, con las acciones estratégicas para atender las necesidades identificadas en el diagnostico. 
</t>
  </si>
  <si>
    <t>ITFIP|Gestión del conocimiento 01</t>
  </si>
  <si>
    <t>ITFIP|Gestión del conocimiento 02</t>
  </si>
  <si>
    <t>ITFIP|Gestión del conocimiento 03</t>
  </si>
  <si>
    <t xml:space="preserve">Hola buen día
Gracias por el envío de la información. Una vez revisado el documento, compartimos nuestras apreciaciones y recomendaciones.
En términos generales, es un muy buen entregable. Se evidencia la aplicación de herramientas que permiten identificar las brechas y, a partir de ello, estructurar el plan de trabajo.
No obstante, consideramos importante fortalecer los siguientes aspectos:
Es necesario detallar qué tipo de eventos se realizarán y en qué meses se llevarán a cabo. Aunque en el cronograma se relacionan actividades de febrero a diciembre, es importante especificar la periodicidad, el público a impactar y la actividad puntual que se desarrollará.
Se recomienda ahondar más en la actividad relacionada con la implementación de espacios de innovación, ya que actualmente se presenta de manera muy general. Favor detallar específicamente qué se realizará.
De igual manera, en la implementación de actividades de comunicación interna y espacios de diálogo, es importante precisar qué acciones concretas se desarrollarán, con el fin de identificar con claridad el producto a entregar.
Frente al programa de incentivos y reconocimiento, surge la inquietud de si este se ejecutará únicamente en el mes de diciembre o si se cuenta con un plan definido durante el año que culmina con su ejecución en ese mes.
Lo anterior permitirá fortalecer el plan de trabajo y avanzar de manera más clara en su cumplimiento. 
Quedamos atentos.
Muchas gracias.
 </t>
  </si>
  <si>
    <t>Una vez realizado el cruce entre la información del plan de trabajo, los eventos y las estrategias desarrolladas durante el primer y segundo trimestre, junto con el cálculo de los indicadores, se evidencia que la información se encuentra correcta para este segundo trimestre.
Quisiera felicitarlos por el buen trabajo realizado, así como por el nivel de detalle presentado en las evidencias fotográficas, los soportes y las listas de asistencia. Les agradezco mantener este mismo lineamiento en el envío de los entregables y el compromiso demostrado para los siguientes trimestres.
Un reconocimiento especial al equipo de Talento Humano por tan buen trabajo.</t>
  </si>
  <si>
    <t xml:space="preserve">En la dimensión de Liderazgo, me parece muy positivo que se haya establecido una línea base y que esté prevista una nueva medición al finalizar las cuatro sesiones. Mi recomendación sería mantener, en la medida de lo posible, las mismas condiciones del instrumento y los mismos participantes, para que la comparación final permita evidenciar realmente la evolución de las competencias. Actualmente la línea base muestra mayores oportunidades de fortalecimiento en confianza, reconocimiento de capacidades y construcción colectiva de soluciones, aspectos que valdría la pena seguir priorizando en las sesiones pendientes.  Frente a Trabajo Colaborativo, el resultado obtenido de 65,7% permite identificar con bastante claridad dónde concentrar las acciones del siguiente periodo, especialmente en articulación entre dependencias, intercambio oportuno de información, seguimiento a compromisos y claridad de responsabilidades. Teniendo en cuenta que la meta establecida es del 70%, sería importante implementar las acciones de mejora propuestas y, más adelante, hacer una nueva medición comparable que nos permita ver si efectivamente hubo una mejora. De manera general, sugeriría que para el cierre de la vigencia podamos consolidar una lectura por cada dimensión que muestre de forma sencilla la brecha inicial, línea base, meta, actividades realizadas, resultado alcanzado, evidencia y estado de cierre de la brecha. Esto nos permitiría visualizar mucho mejor qué cambió a partir de las acciones desarrolladas y facilitaría el seguimiento del Plan de Cultura Organizacional.  En general, el ejercicio está bien estructurado y se nota una mejora importante en la trazabilidad de la información. Mi recomendación para esta última etapa sería seguir fortaleciendo la medición de resultados, y procurar que el cierre no se concentre únicamente en el cumplimiento de las actividades, sino también en mostrar los avances logrados frente a cada una de las brechas identificadas.
</t>
  </si>
  <si>
    <t>Se diligenció el instrumento, sin embargo se sugirieron algunas recomendaciones para las actividades a desarrollar</t>
  </si>
  <si>
    <t>La entidad diseñó, aplicó y analizó la encuesta asociada al Modelo de Voz de la Ciudadanía, obteniendo información relacionada con experiencia de servicio, acceso a canales de atención, horarios, percepción institucional y satisfacción de los usuarios. Los resultados fueron analizados y documentados mediante gráficas y conclusiones que permitieron identificar fortalezas y oportunidades de mejora. Asimismo, los hallazgos sirvieron como insumo para la formulación del plan de mejoramiento institucional
Recomendaciones
1. Definir formalmente la ficha técnica del indicador de satisfacción
2. Realizar comparativos periódicos para evaluar tendencias de satisfacción.</t>
  </si>
  <si>
    <t>Se reconoce el informe de encuesta con resultados de 355 participantes. No obstante, el documento declara semestre A y no permite establecer las fechas de aplicación ni el cumplimiento de la meta del tercer trimestre. Se solicita precisar el periodo medido y las etapas desarrolladas en el trimestre 3; anexar instrumento y base anonimizada o tabulación verificable; sustentar la cobertura; aclarar denominadores, agregación de criterios y diferencias entre gráficas y narrativa; y aportar ficha del indicador, cálculo del 85,70 %, meta y resultado al corte. Vincular los hallazgos priorizados con las evidencias que originan las acciones de mejora.</t>
  </si>
  <si>
    <t>La entidad evidencia una adecuada formulación de acciones de mejora derivadas del análisis realizado en el Modelo de Voz de la Ciudadanía. Se destacan la definición de estrategias para disminuir tiempos de espera, optimizar la atención durante los periodos de matrícula y mejorar las condiciones físicas del área de atención al ciudadano. Sin embargo, las acciones se encuentran en fase de planificación y programación, por lo que aún no es posible evidenciar resultados concretos de implementación durante el periodo evaluado.
Recomendaciones
1. Iniciar la ejecución de las acciones conforme al cronograma definido.
2. Documentar evidencias periódicas de avance.
3. Incorporar indicadores de cumplimiento de actividades.
4. Generar reportes trimestrales de ejecución.</t>
  </si>
  <si>
    <t>El plan presenta acciones pertinentes, responsables, entregables e indicadores, junto con soportes de formulación. Sin embargo, no permite verificar la ejecución ni el cumplimiento de metas durante julio–septiembre. Se solicita presentar el avance real al 30 de septiembre, con hitos, resultados y soportes fechados; precisar la programación trimestral y los ajustes aprobados; y completar las líneas base. Para la adecuación física, acreditar los productos obtenidos de diagnóstico, formulación y viabilidad, conforme al alcance comprometido. Las cotizaciones y la imagen de propuesta respaldan preparación, pero no acreditan implementación ni resultados del servicio.</t>
  </si>
  <si>
    <t>La entidad demuestra una planeación adecuada para el seguimiento de las acciones de mejora mediante la formulación de indicadores, metas trimestrales y mecanismos de control. No obstante, al momento de la evaluación no se evidencian resultados de monitoreo, mediciones de impacto o lecciones aprendidas derivadas de la implementación de las mejoras, debido a que estas aún no han culminado su fase de ejecución. La actividad presenta un avance importante en términos de diseño metodológico, pero aún requiere evidencias de aplicación y evaluación de resultados.
Recomendaciones
Implementar el tablero de seguimiento definido en el plan.
Realizar mediciones trimestrales de los indicadores formulados.
Evaluar el impacto de las mejoras sobre los niveles de satisfacción ciudadana.
Comparar resultados frente a la línea base obtenida en la encuesta.</t>
  </si>
  <si>
    <t>El plan define mecanismos de seguimiento y retroalimentación, pero no aporta evidencia de su aplicación durante T3. Se solicita remitir informe o matriz de seguimiento al 30 de septiembre, registros de indicadores, actas de revisión, dificultades, decisiones y ajustes. Cuando existan mejoras implementadas, incluir comparación con línea base y valoración ciudadana para sustentar sus efectos. Si la ejecución comenzaba en T4, precisar y sustentar esa programación y reportar únicamente el seguimiento efectivamente realizado a septiembre</t>
  </si>
  <si>
    <t>Se valida el documento diagnostico con la asitencia y aprobacion del mismo</t>
  </si>
  <si>
    <t>Se valida la matriz remitida por Uniespinal con el consolidado de las actividades proyectadas para la vigencia</t>
  </si>
  <si>
    <t>Se evidencia un cumplimiento satisfactorio de las acciones definidas en el plan de trabajo, alcanzando un nivel de ejecución del 100% de las actividades programadas para el período evaluado. Las evidencias aportadas demuestran avances concretos en el fortalecimiento institucional mediante la actualización de procedimientos, el fortalecimiento de competencias digitales, la estructuración e implementación de herramientas tecnológicas para la gestión de indicadores, la obtención del registro calificado de un programa de posgrado en modalidad híbrida y la formalización de alianzas estratégicas nacionales e internacionales</t>
  </si>
  <si>
    <t xml:space="preserve">UNIESPINAL presenta un nivel de avance alto en la ejecución de las acciones definidas para el componente de Modelos Operativos Flexibles. Las evidencias aportadas durante el tercer trimestre permiten verificar mejoras sustanciales frente al segundo trimestre, especialmente en los componentes de actualización documental del Sistema de Gestión de Calidad y fortalecimiento de competencias en Gobierno Digital y Seguridad de la Información. Se destaca particularmente la consolidación del diagnóstico de procesos y procedimientos, donde ya se identifican procedimientos actualizados, aprobados y pendientes de ajuste frente al cambio de carácter institucional, así como la demostración objetiva del impacto de las capacitaciones desarrolladas. ,La principal brecha identificada continúa asociada a la Acción 3, dado que se evidencia la actualización metodológica del sistema de indicadores, pero aún no se verifica la implementación efectiva de la herramienta Power BI, los tableros institucionales ni la medición del impacto comprometido en el producto. </t>
  </si>
  <si>
    <t>Se evidencia la elaboración del mapa de conocimiento institucional y la identificación del conocimiento por procesos. Se recomienda implementar formatos para documentar buenas prácticas y lecciones aprendidas, así como realizar jornadas de sistematización de experiencias para fortalecer la gestión del conocimiento.</t>
  </si>
  <si>
    <t xml:space="preserve">La revisión del Informe de Seguimiento y Avance del II Trimestre de Gestión del Conocimiento e Innovación y del Plan de Acción GESCO+I evidencia que UNIESPINAL ha desarrollado de manera efectiva las actividades programadas para el período evaluado, logrando avances verificables en la identificación y preservación del conocimiento institucional, fortalecimiento documental, generación de herramientas metodológicas, consolidación de capacidades de analítica institucional y promoción de una cultura organizacional orientada al aprendizaje y la transferencia del conocimiento. Se destacan particularmente la construcción de mapas de conocimiento institucional, la formulación de instrumentos para documentar buenas prácticas, la articulación con la gestión documental, la implementación de tableros de indicadores y la conformación de comunidades de práctica que fortalecen la sostenibilidad de la estrategia institucional de gestión del conocimiento. </t>
  </si>
  <si>
    <t>Felicitamos a la entidad por su buen desempeño en el eje. El plan está bien alineado con la Política de GCI del MIPG y sus entregables son claros. Cumplió el cronograma del trimestre y presentó evidencias suficientes de la participación activa y del uso de herramientas tecnológicas. Todo esto muestra un compromiso real con preservar la memoria institucional.</t>
  </si>
  <si>
    <t>IUSAI</t>
  </si>
  <si>
    <t>INFOTEP SAI|Cultura organizacional 01</t>
  </si>
  <si>
    <t>INFOTEP SAI|Cultura organizacional 02</t>
  </si>
  <si>
    <t>INFOTEP SAI|Cultura organizacional 03</t>
  </si>
  <si>
    <t>INFOTEP SAI|Cultura organizacional 04</t>
  </si>
  <si>
    <t>INFOTEP SAI|Modelo de voz de la ciudadanía	01</t>
  </si>
  <si>
    <t>INFOTEP SAI|Modelo de voz de la ciudadanía	02</t>
  </si>
  <si>
    <t>INFOTEP SAI|Modelo de voz de la ciudadanía	03</t>
  </si>
  <si>
    <t>INFOTEP SAI|Modelo de voz de la ciudadanía	04</t>
  </si>
  <si>
    <t>INFOTEP SAI|Modelos operativos flexibles 01</t>
  </si>
  <si>
    <t>INFOTEP SAI|Modelos operativos flexibles 02</t>
  </si>
  <si>
    <t>INFOTEP SAI|Modelos operativos flexibles 03</t>
  </si>
  <si>
    <t>INFOTEP SAI|Gestión del conocimiento 01</t>
  </si>
  <si>
    <t>INFOTEP SAI|Gestión del conocimiento 02</t>
  </si>
  <si>
    <t>INFOTEP SAI|Gestión del conocimiento 03</t>
  </si>
  <si>
    <t>Una vez revisada la información, es importante que, tras la aplicación de la herramienta, se determinen las brechas de acuerdo con la cultura actual frente a la cultura propuesta, ya que actualmente no se evidencian en su totalidad todas las dimensiones con sus respectivas brechas diligenciadas e identificadas. Esto nos ayudará en la formulación del plan de trabajo, así como en la definición de las actividades que se requieren para su mejoramiento durante la vigencia.
Dentro del plan de trabajo, es necesario robustecer las acciones propuestas, de manera que estas permitan cerrar cada una de las brechas identificadas. Para ello, es importante detallar qué se va a hacer, cómo se va a hacer, para qué se va a realizar y en qué tiempo se ejecutará.
Por otro lado, dentro del documento enviado, hace falta incorporar un análisis detallado de las encuestas realizadas, que brinde claridad sobre la percepción de los colaboradores, la cultura deseada y la manera en que la estrategia y las actividades propuestas contribuirán al logro de esa cultura esperada.
Por favor, revisar nuevamente y complementar la información.</t>
  </si>
  <si>
    <t>Después de la visita por parte del Equipo de la SDO se brindó acompañamiento técnico por lo cual se subsano la actividad</t>
  </si>
  <si>
    <t xml:space="preserve">Desde la dimensión de cultura organizacional, y una vez revisada la documentación compartida, me permito remitir los siguientes comentarios:
Al realizar el cruce entre el plan de trabajo y los entregables, se evidencia que, si bien las actividades desarrolladas guardan relación con las dimensiones establecidas, hace falta documentar con mayor nivel de detalle dichas actividades dentro del plan de trabajo.
En este sentido, se recomienda incluir de manera más específica las actividades realizadas y relacionarlas con el eje o dimensión de cultura organizacional que están midiendo o fortaleciendo.
Adicionalmente, se observan algunos indicadores definidos; sin embargo, sería importante incluir el resultado de dichos indicadores por cada una de las actividades, con el fin de evidenciar si se cumplió o no con la meta planteada. Este cálculo puede incorporarse directamente en el formato del plan de trabajo, adicionando las columnas que consideren necesarias para realizar la medición correspondiente por actividad.
De manera general, el ejercicio se encuentra muy bien estructurado. Felicitaciones por el compromiso y por el cumplimiento de las actividades previstas. Los invito a continuar con este mismo nivel de avance para el tercer trimestre del año, procurando detallar con mayor precisión las actividades que se desarrollen durante dicho periodo.
Como recomendación final, sugiero incluir el cálculo de los indicadores dentro del plan de trabajo, de manera que el seguimiento quede más completo y trazable..
</t>
  </si>
  <si>
    <t xml:space="preserve">Hola equipo buenas tardes
Espero que se encuentren muy bien.
Quiero agradecerles por el envío de los informes y felicitarlos por el trabajo que vienen desarrollando desde IUSAI en cultura organizacional, bienestar, comunicación e inclusión. Se evidencia un avance importante en cómo se estructuran y documentan las actividades, con objetivos claros y metodologías que logran involucrar activamente a funcionarios y contratistas.
Destaco especialmente:
•	El Muro Invisible, por su enfoque experiencial para abordar comportamientos que afectan la comunicación y la convivencia.
•	Lenguaje incluyente, por llevar la inclusión a acciones concretas y cotidianas.
•	Todo es urgente, por abordar de forma práctica la multitarea, las interrupciones y la gestión del tiempo.
•	El fortalecimiento de la comunicación interna, trabajado desde distintos espacios y mecanismos.
•	Las actividades de bienestar y cultura, que fortalecen la integración y el sentido de pertenencia.
Como recomendación, sugiero que en los próximos informes avancemos en la medición de resultados, de manera que podamos evidenciar no solo la ejecución y participación, sino también cambios en apropiación, percepción o comportamientos frente a las brechas identificadas.
En general, se nota dedicación, creatividad y una evolución clara hacia experiencias más participativas y cercanas a las necesidades de los equipos.
Muchas gracias por el compromiso. Quedamos atentos y seguimos acompañándolos en este proceso.
</t>
  </si>
  <si>
    <t>Se evidencia la realización de un diagnóstico participativo mediante grupo focal, identificando hallazgos, causas percibidas y propuestas de mejora asociadas a la experiencia ciudadana. La entidad demuestra trazabilidad entre los hallazgos identificados y las acciones formuladas, fortaleciendo la implementación del Modelo de Voz de la Ciudadanía.</t>
  </si>
  <si>
    <t>La entidad evidencia la aplicación y análisis de una encuesta de satisfacción estructurada, alineada con los objetivos del Modelo de Voz de la Ciudadanía. El informe presentado permite identificar la percepción de los usuarios frente a los servicios digitales institucionales, incorporando metodología, análisis de resultados, conclusiones y recomendaciones. Se destaca la trazabilidad entre la información recopilada y las oportunidades de mejora identificadas, lo que contribuye al fortalecimiento de la experiencia ciudadana y la toma de decisiones institucionales.</t>
  </si>
  <si>
    <t>Se reconoce y valora positivamente el compromiso de IUSAI con la atención de las recomendaciones formuladas por la Subdirección de Desarrollo Organizacional, evidenciado en la presentación de la ficha técnica del indicador, la base de respuestas y el informe de análisis de la encuesta de satisfacción aplicada a los participantes de la convocatoria docente 2026-II. Los resultados obtenidos, con 42 respuestas y un nivel de satisfacción general del 92,9 %, permiten identificar fortalezas y oportunidades de mejora relacionadas con la experiencia de los usuarios. Se destaca el esfuerzo institucional por fortalecer la metodología, la trazabilidad y el análisis de la información, contribuyendo al cumplimiento de los objetivos del Modelo de Voz de la Ciudadanía. Como oportunidad de fortalecimiento, se recomienda precisar la población objeto de medición y mantener la aplicación periódica de encuestas que permitan comparar resultados y orientar nuevas acciones de mejora. Las evidencias aportadas sustentan una valoración favorable de la actividad.</t>
  </si>
  <si>
    <t>La entidad evidencia la implementación de diversas acciones orientadas a fortalecer la experiencia ciudadana y mejorar la relación con sus grupos de valor. Se destacan mejoras relacionadas con el acceso a la información, la orientación sobre canales de atención, la divulgación de procesos institucionales y la estandarización de comunicaciones dirigidas a los usuarios. Las acciones ejecutadas muestran coherencia con los hallazgos identificados previamente y contribuyen al fortalecimiento de la transparencia, la accesibilidad y la atención al ciudadano.
Se recomienda: Documentar el nivel de cumplimiento de cada acción mediante matrices de seguimiento.
Asociar las acciones ejecutadas con resultados esperados en términos de experiencia ciudadana.
Establecer mecanismos de evaluación periódica para determinar la efectividad de las mejoras implementadas</t>
  </si>
  <si>
    <t>Se destaca el compromiso y esfuerzo institucional demostrado mediante la presentación de evidencias adicionales que permiten verificar la implementación de acciones concretas orientadas al mejoramiento de la experiencia ciudadana. Se reconoce especialmente la formalización de las comunicaciones de resultados a los aspirantes de la convocatoria docente, la socialización del Sistema de Atención al Ciudadano (SAC) con estudiantes y profesores, así como la disposición de recursos audiovisuales y materiales informativos para facilitar el acceso a los servicios institucionales. Estas actuaciones reflejan la capacidad de IUSAI para transformar las necesidades identificadas mediante los ejercicios de escucha ciudadana en mejoras efectivas. Asimismo, se valora positivamente la formulación del plan de mejoramiento derivado de los resultados de la encuesta de satisfacción, con acciones, responsables e indicadores para su ejecución posterior. Se recomienda continuar con la implementación de las acciones programadas y documentar sus resultados en el siguiente período. Los avances y soportes presentados justifican una calificación favorable, reconociendo el trabajo desarrollado y el compromiso con la mejora continua.</t>
  </si>
  <si>
    <t>La entidad demuestra avances en la implementación de acciones de mejora derivadas de los ejercicios de escucha ciudadana; sin embargo, no se evidencia un proceso estructurado de monitoreo que permita evaluar el impacto de dichas acciones sobre la experiencia de los usuarios. Asimismo, no se observan mecanismos formales para documentar lecciones aprendidas, analizar resultados posteriores a la implementación o realizar ajustes basados en evidencia. Lo anterior limita la consolidación del ciclo de mejora continua previsto en el Modelo de Voz de la Ciudadanía.
Se recomienda: Diseñar una matriz de seguimiento que permita monitorear el avance y resultados de cada acción implementada.
Definir indicadores de impacto asociados a la experiencia ciudadana, satisfacción, acceso a la información y uso de los canales institucionales.
Establecer mediciones antes y después de la implementación de las mejoras para evaluar su efectividad.</t>
  </si>
  <si>
    <t>Se reconoce de manera especial el compromiso, la rigurosidad y el esfuerzo de IUSAI en la atención de las recomendaciones formuladas, evidenciado en la presentación de un informe de monitoreo fortalecido, acompañado de instrumentos y soportes que permiten verificar la implementación de las acciones de seguimiento, el análisis de resultados y la identificación de lecciones aprendidas. Se destaca la consolidación de la trazabilidad de las alertas preventivas del Sistema de Atención al Ciudadano (SAC), con 50 envíos de alerta asociados a 31 radicados únicos, así como el análisis del Índice de Oportunidad, que alcanzó un resultado acumulado del 97,33 % durante el tercer trimestre. Igualmente, se valora la incorporación de acciones de ajuste, responsables y periodicidades que contribuyen a la sostenibilidad de las mejoras. Las evidencias aportadas demuestran un avance significativo en la capacidad institucional de seguimiento y análisis, atendiendo satisfactoriamente las observaciones de la SDO. Se recomienda mantener estas buenas prácticas y continuar fortaleciendo la medición del impacto en la experiencia ciudadana.</t>
  </si>
  <si>
    <t>La herramienta fue aplicada; sin embargo, no se elaboró el informe del análisis del contexto interno y externo, en el cual se describa la metodología empleada, las fuentes de información utilizadas, el proceso de recopilación de datos y el análisis realizado. Asimismo, no se presentó la justificación de las respuestas consignadas en la pestaña de contexto externo.</t>
  </si>
  <si>
    <t>Se evidencian avances significativos en la consolidación de modelos operativos flexibles mediante la implementación de acciones orientadas al fortalecimiento del Sistema Interno de Aseguramiento de la Calidad, la estandarización de procesos, el desarrollo de capacidades institucionales, la medición de satisfacción de usuarios y la cultura organizacional. Se recomienda mantener el seguimiento periódico a los indicadores asociados a cada acción, fortalecer la medición cuantitativa de cobertura y cumplimiento de metas, consolidar registros de participación y resultados, y continuar promoviendo estrategias de mejora continua que permitan garantizar la sostenibilidad de los avances alcanzados y el cumplimiento integral de las metas al cierre de la vigencia 2026.</t>
  </si>
  <si>
    <t>Las evidencias son claras y sufientes alienadas con el eje, se refelja un compromiso por parte de la institucion en la implementacion de los modelos operativos flexibles</t>
  </si>
  <si>
    <t>se asigna una calificación de 31 sobre 35 puntos (88,6 %), reconociendo los avances en la documentación de buenas prácticas, la caracterización docente y la generación de información para el fortalecimiento institucional.
Se destaca la pertinencia de los productos aportados y su contribución al aprendizaje organizacional. Como oportunidad de mejora, se recomienda complementar la ficha técnica del indicador y actualizar la matriz de seguimiento trimestral, precisando las metas alcanzadas y su relación con las evidencias presentadas, con el fin de fortalecer la trazabilidad de los resultados.</t>
  </si>
  <si>
    <t>ETITC|Cultura organizacional 01</t>
  </si>
  <si>
    <t>ETITC|Cultura organizacional 02</t>
  </si>
  <si>
    <t>ETITC|Cultura organizacional 03</t>
  </si>
  <si>
    <t>ETITC|Cultura organizacional 04</t>
  </si>
  <si>
    <t>ETITC|Modelo de voz de la ciudadanía 01</t>
  </si>
  <si>
    <t>ETITC|Modelo de voz de la ciudadanía 02</t>
  </si>
  <si>
    <t>ETITC|Modelo de voz de la ciudadanía 03</t>
  </si>
  <si>
    <t>ETITC|Modelo de voz de la ciudadanía 04</t>
  </si>
  <si>
    <t>ETITC|Modelos operativos flexibles 01</t>
  </si>
  <si>
    <t>ETITC|Modelos operativos flexibles 02</t>
  </si>
  <si>
    <t>ETITC|Modelos operativos flexibles 03</t>
  </si>
  <si>
    <t>ETITC|Gestión del conocimiento 01</t>
  </si>
  <si>
    <t>ETITC|Gestión del conocimiento 02</t>
  </si>
  <si>
    <t>ETITC|Gestión del conocimiento 03</t>
  </si>
  <si>
    <t>Hola equipo buenos días
Gracias por el envío del documento. Les comparto algunas observaciones frente a la información remitida.
En cuanto a la aplicación de la herramienta, considero que se desarrolló muy bien. Allí se detallan de forma clara las brechas identificadas, evidenciando una cultura más jerárquica de acuerdo con la percepción de los colaboradores, así como el interés por avanzar hacia una estructura y una cultura más flexibles. El nivel de detalle del diagnóstico y del análisis es muy positivo.
Ahora bien, frente a las actividades planteadas en el plan de trabajo, coincido en la importancia de realizar capacitaciones, talleres y demás acciones propuestas. Sin embargo, es fundamental precisar en qué momento se llevarán a cabo. Aunque se evidencia que estas actividades están proyectadas entre marzo o mayo y noviembre o diciembre de este año, es importante que dentro del plan de trabajo se defina con claridad en qué meses o trimestres se ejecutará cada una. Esto permitirá que, al momento de reportar avances, no se concentre toda la ejecución al final de la vigencia y, por el contrario, se puedan evidenciar resultados y hacer medición por trimestres.
Por otro lado, considero que hace falta un documento formal que sirva como soporte de toda la aplicación de este diagnóstico, así como del análisis propio de la entidad frente a las conclusiones que pueden derivarse de toda la información consolidada en el Excel. 
Adicionalmente, las evidencias correspondientes deberán ser cargadas en la carpeta de Teams del Ministerio. Allí les creé la carpeta de cultura, en la cual ya se encuentra cargado este Excel. Quedaría pendiente que carguen también el documento de análisis.</t>
  </si>
  <si>
    <t>Una vez revisada la información, se evidencia que la entidad ha avanzado en la gestión del plan, especialmente en acciones asociadas a comunicación, liderazgo, espacios de diálogo, integridad, aprendizaje organizacional y orientación al servicio. Se destaca positivamente la intención de articular las actividades con las brechas identificadas en el diagnóstico de cultura y con las dimensiones priorizadas en el plan.</t>
  </si>
  <si>
    <t xml:space="preserve">Hola ETITC Buen día
Muchas gracias por compartir el informe de seguimiento de Cultura Organizacional. Luego de revisarlo, considero que el documento presenta un avance importante en la organización de la información, especialmente porque permite identificar las actividades ejecutadas, las acciones que continúan en proceso y aquellas que requieren reprogramación para el cierre de la vigencia. 
Como primer ajuste, recomiendo revisar el consolidado general de actividades. En el documento se menciona inicialmente que para el periodo se contemplaban ocho actividades, de las cuales seis fueron ejecutadas y dos aplazadas; sin embargo, en la matriz se observan nueve actividades: seis ejecutadas, una en proceso y dos aplazadas. De hecho, el avance del 72,22 % que se presenta posteriormente es consistente con estas nueve actividades, por lo que sería importante unificar esta información para evitar diferencias en la lectura del reporte. 
También sugiero diferenciar con mayor claridad los conceptos de cumplimiento, ejecución y efectividad. En varias dimensiones se reporta un 100 % y posteriormente se habla de “efectividad del 100 %”; sin embargo, la información presentada evidencia principalmente que la actividad fue ejecutada. Para hablar de efectividad sería ideal contar con un resultado adicional que permita mostrar qué cambió frente a la brecha identificada, por ejemplo, una medición de percepción, apropiación, aprendizaje o cambio observado después de la intervención. 
Frente a Trabajo Colaborativo, considero acertado que se identifique como una dimensión prioritaria para el cierre de la vigencia, dado que las dos actividades previstas aún no han sido ejecutadas. Sería importante que, una vez realizadas, el informe no se limite a registrar su cumplimiento, sino que documente qué hallazgos surgieron del mapeo de procesos, cuáles fueron los principales puntos de interacción o dificultad entre las áreas y qué compromisos concretos se definieron como resultado del intercambio de roles. 
En Aprendizaje Organizacional, la creación del Banco de Buenas Prácticas tiene una oportunidad importante para ir más allá del concurso. Recomendaría que las prácticas seleccionadas queden caracterizadas y documentadas indicando cuál es la práctica, qué problema resuelve, qué resultados ha generado, qué dependencia la desarrolló y si tiene potencial para ser transferida o replicada en otros equipos. Esto permitiría que el banco se consolide realmente como un activo de conocimiento institucional. 
En general, el ejercicio va bien encaminado. Para fortalecerlo aún más, la recomendación sería que el cierre de la vigencia permita mostrar no solamente qué actividades se ejecutaron, sino también qué resultados dejaron, qué brechas se lograron reducir y cuáles deberán mantenerse como prioridad para 2027.
Muchas gracias por el trabajo realizado y quedo atento a cualquier comentario o apoyo que requieran para los ajustes.
</t>
  </si>
  <si>
    <t>La entidad evidencia la aplicación y análisis de la encuesta de satisfacción mediante un informe estructurado que presenta metodología, segmentación de grupos de valor, resultados, análisis y oportunidades de mejora. Como aspecto de fortalecimiento, se recomienda incorporar una ficha técnica más robusta que permita evidenciar la representatividad de la muestra, el universo poblacional, el nivel de confianza y el margen de error, con el fin de fortalecer la trazabilidad y confiabilidad de los resultados obtenidos.</t>
  </si>
  <si>
    <t>La actividad presenta un cumplimiento sólido: se cuenta con informe del tercer trimestre, ficha técnica, metodología, cobertura, segmentación por grupos de valor, análisis de resultados y oportunidades de mejora. La medición consolidó 287 respuestas y un índice general de satisfacción de 90 %. Como ajuste menor, se recomienda corregir las referencias que aún indican “segundo trimestre” dentro del informe y aclarar la diferencia entre el promedio institucional de 90 % y la referencia de 92,9 % utilizada en el análisis de padres y acudientes. También conviene mantener la estrategia de divulgación focalizada para egresados, administrativos y padres/acudientes, dada su menor participación.</t>
  </si>
  <si>
    <t>Se evidencia la formulación de acciones de mejora derivadas del análisis de la encuesta de satisfacción, incluyendo responsables, cronograma y evidencias previstas. No obstante, la información suministrada corresponde principalmente a la etapa de planeación, sin que se observen soportes que permitan verificar la ejecución efectiva de las acciones programadas. Se recomienda fortalecer el seguimiento y documentar los avances alcanzados, incorporando evidencias de cumplimiento y resultados obtenidos.</t>
  </si>
  <si>
    <t xml:space="preserve">Las acciones están bien formuladas y articuladas con los hallazgos: fortalecimiento de competencias del personal, socialización de resultados y aumento de la participación en la encuesta. Se aportan soportes de capacitación, asistencia, acta de socialización del protocolo, piezas comunicativas y correos masivos. </t>
  </si>
  <si>
    <t>No se evidencian mecanismos, herramientas o informes que permitan verificar el monitoreo de las acciones de mejora implementadas, ni la evaluación de su impacto en la experiencia ciudadana. Tampoco se observan lecciones aprendidas o ajustes derivados del seguimiento realizado. Se recomienda establecer indicadores de seguimiento, mecanismos de evaluación periódica y herramientas de medición de impacto que permitan evidenciar el cierre del ciclo de mejora continua del Modelo de Voz de la Ciudadanía.</t>
  </si>
  <si>
    <t xml:space="preserve">La matriz de monitoreo constituye una buena práctica, pues incorpora indicadores, fórmula, meta, resultado, análisis, decisión, nueva acción y fecha de medición. La calificación es alta porque el seguimiento no se limita a relacionar actividades ejecutadas, sino que analiza sus resultados y define continuidad para diciembre. Para fortalecerla, se recomienda cerrar en el próximo corte la capacitación pendiente de octubre y verificar el cumplimiento final de la meta del 100 %. </t>
  </si>
  <si>
    <t>Luego de varias mesas de trabajo se logró generar el diagnostico integral del contexto institucional, se recibió el diagnostico final el 18 de agosto de 2026</t>
  </si>
  <si>
    <t>Luego de varias mesas de trabajo se logró establecer el plan de trabajo al, se recibió el plan de trabajo final el 18 de agosto de 2026 con 8 actividades pactadas</t>
  </si>
  <si>
    <t>Las actividades del tercer trimestre cumplen parcialmente para la evaluacion del segundo trimestre</t>
  </si>
  <si>
    <t>La ETITC evidencia la implementación efectiva de un modelo tecnológico de seguimiento al Plan de Acción Institucional, soportado en herramientas Microsoft y mecanismos de automatización que fortalecen la gestión institucional, la trazabilidad de productos y la toma de decisiones basada en datos. Se destacan la formalización metodológica, los procesos de apropiación institucional y los avances en organización documental. No obstante, se recomienda completar la planeación de metas que aún no cuentan con acciones asociadas y continuar fortaleciendo la adopción institucional de la herramienta para asegurar su sostenibilidad y aprovechamiento integral por todas las dependencias.</t>
  </si>
  <si>
    <t>Durante el tercer trimestre, y conforme a lo establecido en el plan, no se registró ejecución de actividades. Esta situación responde a la programación inicial, en la cual no se contemplaron acciones operativas para este periodo.</t>
  </si>
  <si>
    <t xml:space="preserve">La entidad muestra una buena alineación con la Política de Gestión del Conocimiento y la Innovación. Ejecutó acciones en el trimestre con participación sectorial y uso de herramientas tecnológicas, y documentó una lección aprendida con resultados medibles y propuestas de institucionalización. </t>
  </si>
  <si>
    <t>INFOTEP SAN JUAN|Cultura organizacional 01</t>
  </si>
  <si>
    <t>INFOTEP SAN JUAN|Cultura organizacional 02</t>
  </si>
  <si>
    <t>INFOTEP SAN JUAN|Cultura organizacional 03</t>
  </si>
  <si>
    <t>INFOTEP SAN JUAN|Cultura organizacional 04</t>
  </si>
  <si>
    <t>INFOTEP SAN JUAN|Modelo de voz de la ciudadanía 01</t>
  </si>
  <si>
    <t>INFOTEP SAN JUAN|Modelo de voz de la ciudadanía 02</t>
  </si>
  <si>
    <t>INFOTEP SAN JUAN|Modelo de voz de la ciudadanía 03</t>
  </si>
  <si>
    <t>INFOTEP SAN JUAN|Modelo de voz de la ciudadanía 04</t>
  </si>
  <si>
    <t>INFOTEP SAN JUAN|Modelos operativos flexibles	 01</t>
  </si>
  <si>
    <t>INFOTEP SAN JUAN|Modelos operativos flexibles	 02</t>
  </si>
  <si>
    <t>INFOTEP SAN JUAN|Modelos operativos flexibles	 03</t>
  </si>
  <si>
    <t>INFOTEP SAN JUAN|Gestión del conocimiento 01</t>
  </si>
  <si>
    <t>INFOTEP SAN JUAN|Gestión del conocimiento 02</t>
  </si>
  <si>
    <t>INFOTEP SAN JUAN|Gestión del conocimiento 03</t>
  </si>
  <si>
    <t xml:space="preserve">
En primer lugar, no se evidencian los diagnósticos relacionados con la ejecución de las herramientas brindadas por el Ministerio, particularmente en lo referente a la encuesta de cultura organizacional, la identificación de brechas y, a partir de ello, la formulación del respectivo plan de trabajo.
Es importante aplicar esta herramienta, ya que permite identificar el tipo de cultura organizacional existente actualmente en la entidad, así como la cultura deseada. Con esta información es posible reconocer las brechas, su impacto y el nivel de prioridad de intervención.
Si bien el documento suministrado constituye un avance en materia de clima organizacional, es necesario complementar el ejercicio con la identificación de la cultura organizacional, dado que este componente resulta fundamental para orientar adecuadamente el análisis y la toma de decisiones.
Por otro lado, el plan de trabajo se encuentra bien encaminado; no obstante, es indispensable contar previamente con la identificación de las brechas de cultura, con el fin de fortalecerlo y asegurar que las acciones propuestas respondan de manera más precisa a las necesidades identificadas.</t>
  </si>
  <si>
    <t>De acuerdo con la revisión realizada al Plan de Trabajo de Cultura Organizacional y a los informes remitidos como evidencia de avance, se identificó la ejecución de diferentes actividades relacionadas con recreación, deporte, reconocimiento institucional, bienestar e inclusión.
No obstante, los soportes presentados permiten establecer un cumplimiento parcial, debido a que, en su mayoría, se concentran en descripciones generales y registros fotográficos, sin incluir información suficiente para medir el cumplimiento, la cobertura y la efectividad de las actividades.
En este sentido, agradecemos realizar los siguientes ajustes y complementaciones:
Incluir en cada informe la fecha de ejecución, población convocada, número de participantes, dependencias involucradas y porcentaje de cobertura.
Incorporar los indicadores, las metas programadas y los resultados alcanzados, indicando la fórmula utilizada y el porcentaje de cumplimiento.
Relacionar de manera clara cada actividad con la brecha identificada en el Plan de Trabajo y explicar su contribución al fortalecimiento de la cultura organizacional.
Complementar los informes con conclusiones, aprendizajes, resultados obtenidos y acciones de mejora.
Revisar la coherencia de la actividad “Tómate un café contigo”, dado que en el plan se encuentra relacionada con la participación de los equipos en la toma de decisiones, mientras que el informe presentado corresponde a una actividad dirigida a estudiantes para el manejo del estrés y la ansiedad. Se recomienda ajustar la actividad dentro del plan o remitir la evidencia correspondiente a la población y propósito inicialmente definidos.
Remitir los soportes relacionados con el apoyo financiero para estudios de posgrado, tales como convocatoria, actos administrativos, número de postulados, beneficiarios, tipo de apoyo otorgado y porcentaje de cobertura.
Verificar que los avances se registren en la columna correspondiente al segundo trimestre, considerando que varios de los informes fueron elaborados o consolidados durante junio y julio de 2026.
Fortalecer las evidencias de las actividades recreativas, deportivas, de cumpleaños e inclusión con listados de asistencia, evaluaciones de satisfacción y resultados cuantitativos que permitan verificar su cumplimiento.
Con la información actualmente remitida se evidencia la realización de actividades; sin embargo, aún no es posible validar su cumplimiento total ni determinar su efectividad frente a las metas y brechas del plan.
Agradecemos remitir los ajustes y soportes complementarios, con el fin de consolidar adecuadamente el seguimiento correspondiente al segundo trimestre de 2026.</t>
  </si>
  <si>
    <t xml:space="preserve">Hola INFOTEP San Juan del Cesar buen día.
Muchas gracias por compartir el Plan de Trabajo de Cultura Organizacional y los informes de soporte. Ya los revisé, y se nota un avance importante en la ejecución de acciones de trabajo en equipo, bienestar, integración, valores institucionales, reconocimiento, inclusión y diversidad.
Como recomendación general, sugiero fortalecer un poco la estructura del plan, incluyendo para cada dimensión un objetivo, indicador y meta claros. Esto permitiría ver no solo si la actividad se realizó, sino qué resultado dejó y cómo aportó al cierre de la brecha cultural.
En varios informes la actividad y la evidencia fotográfica están muy bien descritas, pero valdría la pena complementarlas con: fecha, número de participantes, población convocada, resultados, nivel de satisfacción o apropiación, y una breve conclusión sobre su aporte a la dimensión. Por ejemplo, en el taller de trabajo en equipo se explica muy bien la metodología, pero faltaría una medición del resultado alcanzado con los participantes.
También sugiero revisar algunas ubicaciones dentro del plan:
•	Las actividades deportivas están más ligadas a integración y trabajo en equipo que a Gestión del Cambio; valdría la pena reubicarlas o justificar mejor esa relación.
•	La celebración de cumpleaños se relaciona más con reconocimiento y sentido de pertenencia que con Aprendizaje Organizacional; sugeriría revisar su ubicación o fortalecer la justificación.
•	En Vive Saludable, conviene diferenciar claramente las actividades para servidores de las dirigidas a estudiantes (como el Día del Estudiante), para mantener enfocado el seguimiento en la cultura interna.
En Inclusión, Equidad y Diversidad, hay buena articulación con Inclúyeme Más. Para fortalecerlo, recomendaría incluir participantes, resultados y compromisos de los talleres, de modo que se vea cómo esto se traduce en prácticas más inclusivas.
Hay un buen número de actividades y un esfuerzo de documentación importante. Para el cierre de la vigencia, lo clave sería dar el siguiente paso hacia la medición de resultados: qué brecha se trabajó, qué se hizo, cuántos participaron, qué se logró y qué debe seguir fortaleciéndose.
</t>
  </si>
  <si>
    <t>En el tercer trimestre, se aportó un informe de diagnóstico del trámite PQRSD, con 43 respuestas, caracterización de participantes, análisis de resultados, conclusiones y una propuesta de mejora derivada de los hallazgos. Sin embargo, la evidencia corresponde a una encuesta de percepción y no demuestra la realización de grupos focales: faltan convocatoria, metodología, agenda, acta o relatoría, lista de participantes y fecha de ejecución. Por tanto, soporta parcialmente el diagnóstico participativo, pero no acredita plenamente la actividad formulada ni permite verificar que se realizó en el primer trimestre. Se recomienda complementar el expediente con dichos soportes o emitir una certificación que precise la metodología aplicada, la fecha y la relación entre los hallazgos y el plan de mejora.</t>
  </si>
  <si>
    <t>La entidad presenta un diagnóstico estructurado del trámite de PQRSD, basado en la aplicación de una encuesta a 43 participantes pertenecientes a diferentes grupos de valor, incluyendo estudiantes, funcionarios, contratistas, docentes y ciudadanos. Se evidencia caracterización de usuarios, análisis de accesibilidad, oportunidad, calidad de respuesta, satisfacción y recopilación de sugerencias ciudadanas.
El informe contiene tabulación de resultados, gráficos y conclusiones, lo que permite identificar oportunidades de mejora relacionadas con tiempos de respuesta, divulgación del procedimiento, fortalecimiento de canales de atención y accesibilidad.
Sin embargo, no se observa una ficha técnica completa de la encuesta que permita validar representatividad estadística, universo, margen de error, método de selección de muestra, periodo de aplicación ni porcentaje de cobertura respecto al total de usuarios de la entidad.</t>
  </si>
  <si>
    <t>Se recomienda anexar la ficha técnica: fecha de aplicación, instrumento, universo, muestra, método de convocatoria, cobertura, tasa de respuesta, meta y resultado. Con ello también se acreditaría su ejecución dentro del periodo correspondiente.</t>
  </si>
  <si>
    <t>La entidad elaboró una propuesta formal de mejora derivada de los hallazgos identificados en la encuesta. Se establecieron cinco líneas de acción:
Difusión del procedimiento PQRSD.
Capacitación.
Oportunidad en las respuestas.
Fortalecimiento de canales de atención.
Inclusión y accesibilidad.
Además, se asignaron responsables, plazos e indicadores para cada acción.
Como evidencia de implementación, se aporta el informe de puesta en funcionamiento del chatbot institucional, herramienta orientada a fortalecer la atención ciudadana, disponibilidad de información y acceso a servicios institucionales.
No obstante, la mayoría de las acciones definidas en el plan tienen fechas de ejecución entre agosto y noviembre de 2026, por lo que aún no se evidencia una implementación integral de las mejoras propuestas.</t>
  </si>
  <si>
    <t>Se evidencian acciones pertinentes: campaña informativa sobre PQRSD, capacitación en atención diferencial y diálogos con estudiantes. La evidencia de capacitación es sólida y corresponde al tercer trimestre. Se recomienda consolidar una matriz de trazabilidad que relacione hallazgo, acción, responsable, indicador, meta, resultado y evidencia; reportar el número de participantes y el cumplimiento de cada indicador. El encuentro con el sector externo registra fecha de junio, por lo que no acredita ejecución del tercer trimestre.</t>
  </si>
  <si>
    <t>Aunque el informe del chatbot menciona actividades de monitoreo y ajustes continuos derivados de la retroalimentación de usuarios, no se presentan indicadores de desempeño, mediciones de satisfacción posteriores, análisis comparativos ni evidencias que permitan demostrar el impacto real de las mejoras implementadas sobre la experiencia ciudadana.
Tampoco se evidencia un mecanismo formal de seguimiento al plan de mejora ni un informe de lecciones aprendidas derivadas de la implementación de las acciones.
Por lo anterior, la actividad se encuentra en una etapa inicial y su nivel de desarrollo es limitado para el segundo trimestre.</t>
  </si>
  <si>
    <t>El archivo presenta descripciones de avance, pero no un mecanismo de monitoreo que permita medir la efectividad de las acciones. Se recomienda implementar una matriz de seguimiento por acción con línea base, fórmula del indicador, meta, resultado trimestral, análisis, decisión, responsable y evidencia. También debe documentarse qué funcionó, qué debe ajustarse y las acciones de continuidad.</t>
  </si>
  <si>
    <t>El documento cumple con los lineamientos establecidos, ya que incluye el diagnóstico realizado, el análisis correspondiente y el plan de acción para el desarrollo de las actividades durante la vigencia.
No obstante, queda pendiente por parte de INFOTEP San Juan el envío de la herramienta utilizada para la elaboración del diagnóstico, toda vez que no se empleó el instrumento remitido previamente. Sin embargo, la entidad realizó el ejercicio de actualización de sus partes interesadas.</t>
  </si>
  <si>
    <t xml:space="preserve">INFOTEP San Juan evidencia avances significativos en la ejecución del plan de trabajo asociado al Modelo Operativo Flexible. Las evidencias aportadas permiten verificar la implementación de acciones orientadas al fortalecimiento institucional, el bienestar y permanencia estudiantil, la cualificación del talento humano, la proyección social y el mejoramiento de la infraestructura. Se destaca especialmente la adecuada estructuración de informes de foros, talleres de orientación psicológica, actividades recreativas y los apoyos económicos para estudios de posgrado. 
No obstante, persisten debilidades relacionadas con la gestión del seguimiento institucional, principalmente por la ausencia de una ficha técnica completa del indicador, la falta de reportes formales para algunos entregables y la inexistencia de evidencias para la totalidad de las actividades contempladas en el plan. Asimismo, varias acciones se soportan mediante registros o fotografías cuando el entregable exigía informes estructurados. </t>
  </si>
  <si>
    <t>INFOTEP San Juan del Cesar evidencia una ejecución satisfactoria de las acciones contempladas dentro del componente Modelos Operativos Flexibles, presentando resultados verificables en fortalecimiento académico, investigación, emprendimiento, bienestar institucional, inclusión, infraestructura y aseguramiento de la calidad.
Las evidencias permiten verificar un nivel de ejecución alto de las actividades programadas, con avances consistentes en los procesos institucionales y una adecuada contribución a la mejora continua. No obstante, se recomienda fortalecer la calidad documental de algunas evidencias mediante informes técnicos y mecanismos de medición de impacto que faciliten la trazabilidad y evaluación de resultados en futuros seguimientos.</t>
  </si>
  <si>
    <r>
      <t xml:space="preserve">Se evidencia que la propuesta está orientada principalmente al fortalecimiento de las competencias digitales y al uso de herramientas tecnológicas. Sin embargo, para consolidarla como una estrategia de </t>
    </r>
    <r>
      <rPr>
        <b/>
        <sz val="11"/>
        <color theme="1"/>
        <rFont val="Aptos Narrow"/>
        <family val="2"/>
        <scheme val="minor"/>
      </rPr>
      <t>gestión del conocimiento</t>
    </r>
    <r>
      <rPr>
        <sz val="11"/>
        <color theme="1"/>
        <rFont val="Aptos Narrow"/>
        <family val="2"/>
        <scheme val="minor"/>
      </rPr>
      <t>, se recomienda incorporar acciones que promuevan la documentación, el intercambio, la conservación y la transferencia del conocimiento generado por docentes y administrativos, de manera que las experiencias y buenas prácticas se conviertan en un activo institucional que contribuya a la mejora continua y a la sostenibilidad de los procesos.</t>
    </r>
  </si>
  <si>
    <t>Se valoran positivamente las iniciativas relacionadas con la investigación aplicada, el fortalecimiento de los sistemas de información, la actualización de indicadores y la participación en espacios de divulgación académica, las cuales favorecen la generación y transferencia del conocimiento institucional.
Para continuar fortaleciendo estos avances, se sugiere precisar los componentes técnicos del indicador y sistematizar los aprendizajes derivados de las experiencias desarrolladas, de manera que puedan incorporarse en futuros ejercicios de planeación y mejoramiento institucional.</t>
  </si>
  <si>
    <t>INTENALCO|Cultura organizacional 01</t>
  </si>
  <si>
    <t>INTENALCO|Cultura organizacional 02</t>
  </si>
  <si>
    <t>INTENALCO|Cultura organizacional 03</t>
  </si>
  <si>
    <t>INTENALCO|Cultura organizacional 04</t>
  </si>
  <si>
    <t>INTENALCO|Modelo de voz de la ciudadanía 01</t>
  </si>
  <si>
    <t>INTENALCO|Modelo de voz de la ciudadanía 02</t>
  </si>
  <si>
    <t>INTENALCO|Modelo de voz de la ciudadanía 03</t>
  </si>
  <si>
    <t>INTENALCO|Modelo de voz de la ciudadanía 04</t>
  </si>
  <si>
    <t>INTENALCO|Modelos operativos flexibles 01</t>
  </si>
  <si>
    <t>INTENALCO|Modelos operativos flexibles 02</t>
  </si>
  <si>
    <t>INTENALCO|Modelos operativos flexibles 03</t>
  </si>
  <si>
    <t>INTENALCO|Gestión del conocimiento 01</t>
  </si>
  <si>
    <t>INTENALCO|Gestión del conocimiento 02</t>
  </si>
  <si>
    <t>INTENALCO|Gestión del conocimiento 03</t>
  </si>
  <si>
    <t>Hola equipó INTENALCO buenas tardes
Gracias por compartir la herramienta de asistencia técnica asociada al Modelo de Cultura Organizacional, así como el diagnóstico, la matriz de brechas y el plan de trabajo formulado.
Una vez realizada la revisión general del documento, se evidencia que la entidad avanzó en la aplicación de la herramienta y cuenta con una base importante para orientar el fortalecimiento de la cultura organizacional. Sin embargo, se identifican algunos aspectos que requieren ajuste antes de considerar el documento como versión final, especialmente en lo relacionado con la coherencia entre el diagnóstico, las brechas identificadas y las acciones definidas en el plan de trabajo.
En primer lugar, frente al diagnóstico, es importante precisar con mayor claridad los resultados obtenidos en el consolidado del modelo OCAI. De acuerdo con la información registrada, la cultura actual predominante corresponde a una cultura de tipo Jerarquía, asociada al control, la estructura, los procedimientos y la formalidad institucional. Por su parte, la cultura deseada se orienta principalmente hacia una cultura tipo Clan, relacionada con la participación, la confianza, el trabajo colaborativo, el sentido de pertenencia y el desarrollo de las personas.
En ese sentido, se recomienda ajustar la interpretación del diagnóstico para que la lectura institucional refleje de manera explícita esta transición cultural: pasar de una cultura actual con predominio jerárquico hacia una cultura deseada más participativa, colaborativa y centrada en las personas. Esta precisión es clave para que el análisis de brechas y el plan de trabajo respondan directamente a los resultados obtenidos.
Frente a la matriz de brechas, se observa que las dimensiones abordadas guardan una relación general con los resultados del diagnóstico; no obstante, algunas brechas se encuentran formuladas de manera amplia y requieren mayor nivel de precisión. Se recomienda que cada brecha incorpore de forma explícita la diferencia entre la cultura actual y la cultura deseada, sustentando el análisis con los resultados cuantitativos del diagnóstico y, cuando aplique, con hallazgos cualitativos o evidencias institucionales.
De manera particular, se sugiere fortalecer la brecha general institucional, señalando que el principal reto consiste en evolucionar de una cultura centrada en el control, la estructura y los procedimientos, hacia una cultura que promueva mayor confianza, participación, comunicación, trabajo colaborativo y liderazgo cercano. Esta formulación permitiría dar mayor trazabilidad entre el diagnóstico y las acciones planteadas.
También se recomienda revisar la dimensión de innovación y adaptación, dado que en algunos apartes se plantea como cultura deseada una orientación innovadora; sin embargo, el consolidado evidencia que la cultura deseada predominante es Clan. Por lo tanto, sería conveniente ajustar el enfoque hacia una innovación colaborativa, construida desde la participación, el aprendizaje compartido y el trabajo en equipo.
En cuanto al plan de trabajo, se reconoce que la estructura propuesta retoma las dimensiones definidas en la matriz de brechas; sin embargo, se considera necesario fortalecer la alineación técnica entre cada brecha, el objetivo, las actividades, los productos y los indicadores. Actualmente, varias acciones se encuentran formuladas de manera general y algunas evidencias se limitan a listados de asistencia o registros fotográficos, los cuales no son suficientes para demostrar el cierre efectivo de una brecha cultural.
Por lo anterior, se recomienda ajustar los indicadores del plan de trabajo, procurando que no solo midan la realización de actividades, sino también el avance o impacto esperado frente a la brecha identificada. Para ello, sería importante incluir fórmula de cálculo, meta, fuente de verificación, periodicidad, responsable directo y producto esperado.
Por ejemplo, en lugar de indicadores únicamente asociados al número de jornadas realizadas, se podrían incluir mediciones como porcentaje de participantes que reconocen mejoras en la comunicación interna, nivel de apropiación de valores institucionales, porcentaje de acciones de mejora implementadas, variación en percepción de liderazgo participativo, número de buenas prácticas documentadas o nivel de satisfacción frente a espacios de trabajo colaborativo.
Adicionalmente, se recomienda fortalecer las evidencias del plan de trabajo. Además de listados de asistencia y registros fotográficos, deberían incorporarse productos como actas, informes de resultados, matrices de seguimiento, encuestas pre y post, relatorías, piezas de comunicación, instrumentos aplicados, reportes de avance, análisis de resultados y soportes de implementación.
También se identificó la necesidad de revisar las fechas del plan, dado que algunas actividades parecen extenderse hasta el año 2027, lo cual no sería coherente si el plan corresponde a la vigencia 2026. Se sugiere verificar y ajustar estas fechas para garantizar que el cronograma sea realista, medible y alineado con la vigencia del ejercicio.
Agradecemos realizar los ajustes correspondientes y remitir una nueva versión del documento para revisión. Hay que recordar que producto de estas 4 herramientas es el documento en Word con el análisis del mismo
Quedo atento a cualquier inquietud o espacio de acompañamiento que se requiera para orientar los ajustes.
Cordialmente,</t>
  </si>
  <si>
    <t>Cordial saludo equipo INTENALCO
De acuerdo con la revisión realizada al Informe de Cultura Organizacional correspondiente al segundo trimestre de 2026 y su cruce con la herramienta de asistencia técnica, el diagnóstico OCAI, la matriz de brechas y el plan de trabajo, se concluye que la información presenta un cumplimiento parcial y requiere ajustes antes de considerarse aprobada o cerrada a satisfacción.
Se reconoce que el informe presenta avances en la implementación del Plan de Fortalecimiento de la Cultura Organizacional, especialmente en las dimensiones relacionadas con comunicación, integridad, reconocimiento, motivación y sentido de pertenencia. Asimismo, la interpretación general del diagnóstico OCAI es coherente, al identificar una cultura actual predominantemente jerárquica y una cultura deseada orientada hacia el tipo clan, caracterizada por una mayor participación, confianza, colaboración y cercanía en el liderazgo.
No obstante, se identificaron los siguientes aspectos que deben ser revisados y complementados:
Resultados cuantitativos del diagnóstico OCAI
El informe presenta una interpretación cualitativa del diagnóstico; sin embargo, es necesario incorporar los resultados numéricos, la cantidad de participantes, la ficha técnica y, preferiblemente, una gráfica comparativa entre la cultura actual y la cultura deseada.
De acuerdo con la herramienta revisada, el diagnóstico contó con 40 respuestas y presentó los siguientes resultados:
Cultura Clan: actual 21,93 % y deseada 29,83 %.
Cultura Adhocrática: actual 19,85 % y deseada 23,31 %.
Cultura de Mercado: actual 25,86 % y deseada 22,50 %.
Cultura Jerárquica: actual 32,36 % y deseada 24,36 %.
Estos resultados permitirían evidenciar de manera clara las brechas culturales y sustentar las acciones propuestas.
Coherencia del periodo reportado
El documento corresponde al segundo trimestre de 2026, es decir, al periodo comprendido entre abril y junio. Sin embargo, en la dimensión de comunicación y confianza se reporta una actividad realizada durante el mes de julio.
Teniendo en cuenta que julio corresponde al tercer trimestre, se recomienda retirar esta actividad del informe o ajustar el periodo y la denominación del documento.
Seguimiento al plan de trabajo
Aunque se presentan diferentes actividades, el informe no establece claramente su relación con las actividades, metas, responsables, fechas e indicadores definidos en el plan de trabajo.
Se recomienda incorporar una matriz de seguimiento que contenga, como mínimo, la siguiente información:
Dimensión.
Actividad programada.
Fecha prevista y fecha de ejecución.
Responsable.
Número de personas convocadas.
Número de participantes.
Porcentaje de cobertura.
Resultado del indicador.
Meta establecida.
Estado de cumplimiento.
Evidencia correspondiente.
Acciones de mejora.
Cálculo de indicadores y cumplimiento de metas
El principal aspecto pendiente corresponde a la ausencia del cálculo de los indicadores. El informe presenta fotografías y descripciones de las actividades, pero no evidencia los resultados alcanzados frente a las metas establecidas en el plan.
Por ejemplo, para la dimensión de integridad y coherencia ética se establece como indicador el porcentaje de funcionarios que demuestran apropiación de los valores institucionales, con una meta superior al 80 %. No obstante, las fotografías del Día del Servidor Público demuestran la realización de la actividad, pero no permiten comprobar la apropiación de los valores.
Para validar el cumplimiento de esta meta se requiere una encuesta, evaluación, actividad de verificación, instrumento de percepción o medición posterior.
Evidencias de las actividades
Las evidencias presentadas permiten verificar parcialmente la realización de algunas actividades; sin embargo, deben complementarse con:
Listados de asistencia completos.
Actas o memorias de las jornadas.
Piezas de convocatoria.
Evaluaciones o encuestas de satisfacción.
Resultados de aprendizaje o apropiación.
Número de participantes y población total convocada.
Porcentaje de cobertura.
Enlaces o ubicación de los soportes documentales.
Es importante precisar que las fotografías constituyen un soporte de ejecución, pero no son suficientes para demostrar el cumplimiento de los indicadores ni los resultados de las actividades.
Seguimiento a las brechas identificadas
El informe desarrolla tres dimensiones, pero no presenta el avance frente a la totalidad de las brechas identificadas en la herramienta.
Se recomienda incluir una matriz que permita identificar:
Brecha cultural.
Acción definida.
Actividad ejecutada.
Resultado alcanzado.
Nivel de avance.
Actividad pendiente.
Responsable.
Fecha de cumplimiento.
Conclusiones y acciones de mejora
Las conclusiones actuales son generales y no permiten establecer el porcentaje real de avance del plan. Se recomienda complementarlas con:
Número de actividades programadas.
Número de actividades ejecutadas.
Porcentaje de cumplimiento.
Metas alcanzadas y no alcanzadas.
Principales resultados.
Dificultades identificadas.
Actividades pendientes.
Acciones de mejora.
Responsables y fechas de cumplimiento.
En conclusión, el informe puede reconocerse como un avance descriptivo y documental; sin embargo, no cuenta todavía con información suficiente para certificar el cumplimiento de las metas e indicadores del Plan de Cultura Organizacional.</t>
  </si>
  <si>
    <t xml:space="preserve">Hola INTENALCO buen día
Espero que se encuentren muy bien.
Una vez revisado el informe quiero compartirles mis comentarios.
En general, el documento tiene una buena estructura y recoge de manera clara varias de las actividades que se ejecutaron durante el periodo. Se nota también una relación entre el diagnóstico de cultura organizacional, las brechas identificadas y algunas de las acciones implementadas, lo cual es un buen punto de partida.
Con el ánimo de fortalecer el informe y facilitar su trazabilidad frente al Plan de Trabajo de Cultura Organizacional, me gustaría sugerirles algunos ajustes:
•	Incluir en la matriz de seguimiento todas las dimensiones contempladas en el Plan de Trabajo, incluso las que durante el trimestre no tuvieron ejecución o están reprogramadas. Actualmente el informe hace seguimiento principalmente a toma de decisiones, comunicación y confianza, aprendizaje organizacional, reconocimiento y motivación, y orientación al servicio público.
•	Incorporar explícitamente los componentes de liderazgo, trabajo colaborativo, gestión del cambio e integridad y coherencia ética, indicando para cada uno su estado de avance, actividad pendiente y fecha estimada de ejecución.
•	Revisar los porcentajes de cumplimiento reportados, de modo que cada uno tenga una relación directa con una meta previamente definida. Por ejemplo, si se programaron dos mesas de trabajo y se ejecutó una, el avance sería del 50%. Así el indicador será más fácil de verificar y entender.
•	Diferenciar con mayor claridad entre actividad ejecutada, resultado alcanzado y efectividad de la acción. En algunos casos se evidencian talleres o encuentros realizados, pero valdría la pena precisar qué cambio o resultado generaron frente a la brecha cultural que se buscaba intervenir.
•	Incluir mecanismos sencillos para medir efectividad, como encuestas posteriores, evaluación de percepción, nivel de apropiación, participación o cambios observados. Esto nos permitiría pasar de medir solo la ejecución a medir también los resultados.
•	Si es posible, agregar una columna de estado de la brecha, que indique si continúa igual, está en proceso de mejora, presenta avance significativo o puede considerarse cerrada.
•	Fortalecer las conclusiones incluyendo no solo las actividades desarrolladas, sino también los principales avances frente a las brechas, lo que aún queda pendiente y las prioridades para el cuarto trimestre.
De igual manera, considero importante que las actividades pendientes que ya identificó el informe —como el taller de liderazgo y delegación efectiva, las acciones de sensibilización en gestión del cambio, las estrategias de gestión del conocimiento, las mesas de trabajo participativas y las acciones de reconocimiento y motivación— queden incluidas en la programación y seguimiento del siguiente trimestre.
Finalmente, pensando en el cierre de la vigencia, sería muy valioso hacer una medición de efectividad del Plan de Cultura Organizacional, que nos permita comparar las brechas identificadas al inicio con los resultados obtenidos durante el año, y así definir qué acciones deberán tener continuidad en 2027.
En general, el informe tiene una muy buena base. Estos ajustes buscan, sobre todo, fortalecer la relación entre el diagnóstico, las actividades, los indicadores, los resultados y el cierre de brechas, de manera que el documento no solo muestre qué se hizo, sino también qué impacto tuvo sobre la cultura organizacional.
Quedo atento a sus comentarios o inquietudes.
Muchas gracias.
</t>
  </si>
  <si>
    <t>No se recibió información por parte de la entidad</t>
  </si>
  <si>
    <r>
      <t xml:space="preserve">La entidad reporta como mecanismo de escucha una "encuesta de servicios en diferentes áreas de la institución"; sin embargo, no se aportan evidencias de su diseño metodológico, instrumento aplicado, tamaño de muestra, cobertura, población objetivo, periodo de aplicación ni resultados consolidados de satisfacción.
Los soportes suministrados corresponden principalmente al análisis estadístico de PQRSDF y no a una encuesta de satisfacción formal.
Existe un ejercicio de caracterización y análisis de las solicitudes ciudadanas por origen, proceso involucrado y tipología, lo cual aporta elementos de escucha institucional y análisis de necesidades ciudadanas.
No se evidencia una ficha técnica del indicador ni una metodología que permita verificar representatividad, confiabilidad y trazabilidad de los resultados obtenidos.
Se observa una intención institucional de incorporar mecanismos de escucha y análisis de información ciudadana, pero la evidencia presentada resulta insuficiente para acreditar plenamente el diseño, aplicación y análisis de una encuesta de satisfacción.
</t>
    </r>
    <r>
      <rPr>
        <b/>
        <sz val="11"/>
        <color theme="1"/>
        <rFont val="Aptos Narrow"/>
        <family val="2"/>
        <scheme val="minor"/>
      </rPr>
      <t>Recomendación</t>
    </r>
    <r>
      <rPr>
        <sz val="11"/>
        <color theme="1"/>
        <rFont val="Aptos Narrow"/>
        <family val="2"/>
        <scheme val="minor"/>
      </rPr>
      <t xml:space="preserve">
Formalizar el proceso de medición de satisfacción mediante encuestas estructuradas, incorporando ficha técnica, metodología de muestreo, indicadores de satisfacción, análisis estadístico de resultados y segmentación por grupos de valor.</t>
    </r>
  </si>
  <si>
    <t>La entidad identifica como acción de mejora la realización de capacitaciones de servicio en diferentes áreas de la institución.
El análisis desarrollado sobre PQRSDF permite identificar procesos críticos, especialmente Gestión Académica, que concentra el mayor volumen de requerimientos ciudadanos, así como temáticas recurrentes relacionadas con reintegros, solicitudes de información, cancelación de semestre y solicitudes de aprendices.
Aunque se formulan recomendaciones y posibles líneas de acción dentro del análisis, no se evidencia un plan de mejoramiento formal que relacione hallazgos, acciones específicas, responsables, cronograma y estado de ejecución.
Tampoco se aportan evidencias documentales que permitan verificar la implementación efectiva de los cambios derivados de los hallazgos identificados.
Se observa una adecuada identificación de oportunidades de mejora, pero la trazabilidad entre hallazgo, acción ejecutada y resultado obtenido es limitada.
Recomendación
Implementar una matriz de mejoramiento derivada de los mecanismos de escucha ciudadana que permita documentar hallazgos, acciones correctivas, responsables, fechas de ejecución y evidencias de implementación.</t>
  </si>
  <si>
    <t>No se evidencia ficha técnica del indicador para las actividades del Modelo de Voz de la Ciudadanía. Lo aportado corresponde a una ponderación por actividad, que no constituye una medición, y a una ficha de indicadores perteneciente a otro plan institucional, cuyos indicadores no miden satisfacción, escucha ciudadana ni acciones derivadas de ella.</t>
  </si>
  <si>
    <r>
      <t xml:space="preserve">Se evidencia la realización de análisis estadísticos periódicos de PQRSDF, identificando tendencias, variaciones, grupos de interés predominantes, procesos involucrados y principales causas de interacción ciudadana.
El Plan de Trabajo establece mecanismos de seguimiento trimestral mediante revisión de indicadores, análisis de riesgos, verificación de evidencias y evaluación de metas, lo que demuestra una intención institucional de monitoreo y mejora continua.
Los informes contienen conclusiones y recomendaciones derivadas de los análisis realizados, constituyendo un insumo para la toma de decisiones institucionales.
No obstante, no se presentan indicadores de impacto asociados a las mejoras implementadas ni evidencia de mediciones comparativas que permitan verificar cambios en la percepción ciudadana.
Tampoco se identifican actas de seguimiento, tableros de control o reportes de cierre de acciones que permitan evidenciar el ciclo completo de mejora.
</t>
    </r>
    <r>
      <rPr>
        <b/>
        <sz val="11"/>
        <color theme="1"/>
        <rFont val="Aptos Narrow"/>
        <family val="2"/>
        <scheme val="minor"/>
      </rPr>
      <t>Recomendación</t>
    </r>
    <r>
      <rPr>
        <sz val="11"/>
        <color theme="1"/>
        <rFont val="Aptos Narrow"/>
        <family val="2"/>
        <scheme val="minor"/>
      </rPr>
      <t xml:space="preserve">
Fortalecer el monitoreo mediante indicadores de impacto, tableros de seguimiento, reportes periódicos de cumplimiento y evidencias que demuestren la efectividad de las acciones implementadas sobre la experiencia ciudadana.</t>
    </r>
  </si>
  <si>
    <t>Se evidencia seguimiento a estudiantes con necesidades tecnológicas y de conectividad, con cifras y conclusiones. Sin embargo, este seguimiento no está vinculado a las seis acciones del plan ni mide su efecto sobre inscripción, matrícula, plataforma, canales, bienestar o certificados.
Integrar el seguimiento existente en una matriz de monitoreo del Modelo de Voz. Debe relacionar hallazgo–acción–indicador–línea base–meta–resultado–decisión–evidencia.
La entidad cuenta con hallazgos y una hoja de ruta. La brecha está en demostrar la ejecución, medir los resultados y cerrar el ciclo con evidencia de impacto y retroalimentación a la comunidad.</t>
  </si>
  <si>
    <t>Se valida el documento diagnostico con la formulación de actividades e indicadores</t>
  </si>
  <si>
    <t>Se valida la matriz remitida por Intenalco con el consolidado de las actividades proyectadas para la vigencia, se realizaron observaciones a las actividades concretando aquellas que se alinean con el eje</t>
  </si>
  <si>
    <t xml:space="preserve">INTENALCO demuestra una adecuada alineación con el eje de Modelos Operativos Flexibles, evidenciando avances relevantes en gestión por procesos, transformación digital, gobierno del dato, apertura de datos, seguridad de la información y seguimiento institucional. Sin embargo, al contrastar las acciones de mejoramiento con los productos comprometidos, se evidencia que varios entregables aún no cuentan con soportes suficientes para acreditar su implementación o aprobación formal. En consecuencia, aunque existe una ejecución importante del plan y una contribución positiva a la adaptación de procesos y la mejora continua institucional, la evidencia disponible permite concluir un cumplimiento medio, requiriéndose fortalecer la trazabilidad documental y la presentación de productos finales en los siguientes cortes de seguimiento. </t>
  </si>
  <si>
    <t>El balance de ejecución del tercer trimestre de 2026 para INTENALCO Educación Superior arroja un resultado altamente positivo en la consolidación de su arquitectura organizacional de base. La institución ha demostrado un salto cualitativo excepcional en la madurez de sus procesos internos, logrando estructurar marcos normativos, financieros y tecnológicos de primer nivel, evidenciado en la robustez de sus manuales contables, los procedimientos de recuperación de cartera y los ambiciosos planes de transformación y seguridad digital. Toda esta base documental garantiza un alto blindaje frente al cumplimiento normativo ante entidades de control (MinTIC, CGN, MEN) y asegura la transparencia y eficiencia operativa. 
No obstante, la consolidación del Modelo Operativo Flexible se encuentra actualmente frente a un riesgo de medición estratégica. La excelencia demostrada en la fase operativa del "Hacer" materializada en la estandarización de procedimientos críticos como los pagos, cierres contables y la inducción de personal contrasta con una ausencia crítica en la fase directiva del "Verificar". Al no contar con las evidencias de los tableros de control y las fichas técnicas de los indicadores, la Alta Dirección carece de las herramientas cuantitativas necesarias para medir el impacto real de estas implementaciones operativas y certificar matemáticamente el porcentaje de avance de la meta del plan de acción. 
INTENALCO ha construido exitosamente el motor operativo y tecnológico requerido para su modernización institucional. El imperativo estratégico para el cierre de la vigencia 2026 es materializar el panel de control de dicho motor. Se recomienda concentrar los esfuerzos en la consolidación del Tablero Institucional articulado (PDI, SIAC, FURAG) y en el despliegue del repositorio de indicadores estratégicos. Esta acción será el paso definitivo para que la institución transite de una gestión basada en el cumplimiento normativo/documental hacia una verdadera cultura organizacional orientada a resultados medibles y gobernanza de datos.</t>
  </si>
  <si>
    <t xml:space="preserve">Las evidencias presentadas para el segundo trimestre no permiten verificar la ejecución de las actividades programadas en el plan de trabajo ni el cumplimiento de los productos, indicadores y metas del eje de Gestión del Conocimiento. Se recomienda fortalecer los soportes que evidencien los avances alcanzados.
</t>
  </si>
  <si>
    <t xml:space="preserve"> calificación de 33 sobre 35 puntos (94,3 %).
Se resaltan los avances en la actualización de documentos institucionales, el fortalecimiento de competencias mediante capacitación en inteligencia artificial y pensamiento computacional, así como las estrategias de difusión del conocimiento a través de canales digitales.
Como oportunidad de mejora, se recomienda complementar los componentes técnicos de los indicadores, procurando una mayor precisión en la medición y verificación de los resultados. Asimismo, se invita a continuar con la documentación de buenas prácticas y lecciones aprendidas previstas para el cuarto trimestre, aprovechando las experiencias desarrolladas durante la vigencia.</t>
  </si>
  <si>
    <t>Modelos operativos flexibles - Erwin Ramírez</t>
  </si>
  <si>
    <t xml:space="preserve">T1 </t>
  </si>
  <si>
    <t xml:space="preserve">T2 </t>
  </si>
  <si>
    <t xml:space="preserve">T3 </t>
  </si>
  <si>
    <t xml:space="preserve">T4 </t>
  </si>
  <si>
    <t>Subdirección de Gestión Corporativa</t>
  </si>
  <si>
    <t>Martha Ximena Martínez Vidarte</t>
  </si>
  <si>
    <t>Durante el mes de marzo se realizó la evaluación integral del modelo de cultura organizacional teniendo en cuenta la herramienta socializada por el MEN,  identificando fortalezas y áreas de mejora mediante instrumentos de medición y análisis participativo.
Se adjunta informe de resultados.</t>
  </si>
  <si>
    <t>UAPA|Cultura organizacional	01</t>
  </si>
  <si>
    <t>Se analizaron los resultados de la evaluación determinando las siguientes brechas: Liderazgo: De "jefe controlador" a "Líder mentor".
Confianza: De "Silencio por miedo" a "Seguridad psicológica".
Coherencia: De "Valores en papel" a "Valores en la conducta".
Colaboración: De "Trabajo en silos" a "Sinergia UApA".
Se adjunta informe de resultados y herramienta cultura organizaciona</t>
  </si>
  <si>
    <t>UAPA|Cultura organizacional	02</t>
  </si>
  <si>
    <t>Se estructuró el plan de trabajo en el documento: Herramienta Asistencia Técnica Cultura Organizacional, el cual fue aprobado en la socialización realizada el 31 de marzo al equipo directivo.
Se adjunta la herramienta y el listado de asistencia.</t>
  </si>
  <si>
    <t>UAPA|Cultura organizacional	03</t>
  </si>
  <si>
    <t>Se ejecutó la fase 1 "Oxigenación y Reconocimiento", definida en el plan de trabajo anual para desarrollarse durante el segundo trimestre con la ejecución de las siguientes actividades:  El Safari de la Empatía (Personal Maps), Casino del Reconocimiento (Kudo Cards) y Radio Transmisión en Vivo (Podcast), asegurando la participación activa del personal y el seguimiento a los resultados esperados, lo cual se encuentra plasmado en el respectivo informe, de acuerdo a las evidencias establecidas en el plan de trabajo.</t>
  </si>
  <si>
    <t>UAPA|Cultura organizacional	04</t>
  </si>
  <si>
    <t>Dirección General - Planeación</t>
  </si>
  <si>
    <t>Karina Paola Tapia Pérez</t>
  </si>
  <si>
    <t>El 26 de marzo se llevó a cabo una actividad de grupo focal liderada por la Dirección General – Planeación, con la participación de 10 enlaces líderes/coordinadores de los equipos PAE de las Entidades Territoriales Certificadas (ETC), quienes representan uno de los principales grupos de valor de la UApA.
El ejercicio se desarrolló en modalidad virtual y permitió identificar un diagnóstico de oportunidades clave y aspectos de mejora en el servicio de asistencia técnica integral para la gestión del PAE. Este insumo se constituye en una hoja de ruta para la definición de acciones orientadas a fortalecer el relacionamiento con los líderes/coordinadores de los equipos PAE de las ETC, con el propósito de mejorar los niveles de satisfacción y la percepción frente a este servicio misional de la entidad.
Lo anterior contribuye, de manera especial, a la garantía de los derechos de los niños, niñas, adolescentes y jóvenes, a través del adecuado desarrollo del Programa de Alimentación Escolar (PAE).
Se adjunta informe, presentación y listado de asistencia</t>
  </si>
  <si>
    <t>UAPA|Modelo de voz de la ciudadanía 01</t>
  </si>
  <si>
    <t>Se diseñaron las propuestas de la Encuesta de Percepción y Satisfacción de los Canales de Atención y Servicios a la Ciudadanía y de la Encuesta de Satisfacción para los Espacios de Participación Ciudadana, así como el fomulario forms, con el propósito de facilitar su aplicación por diferentes medios y canales a través de los cuales se desarrollan los espacios de participación.
De igual manera, estos instrumentos, se remitieron a las áreas misionales para su aplicación en los diferentes canales de atención y  espacios de participación. El análisis se adelantará a partir del tercer trimestre de 2026. 
A la fecha, se han aplicado 4 encuestas de Percepción y Satisfacción de los Canales de Atención y Servicios a la Ciudadanía</t>
  </si>
  <si>
    <t>UAPA|Modelo de voz de la ciudadanía 02</t>
  </si>
  <si>
    <t xml:space="preserve">Teniendo en cuenta que las áreas misionales están aplicando las Encuestas de Percepción y Satisfacción de los Canales de Atención y Servicios a la Ciudadanía y la Encuesta de satisfacción para los espacios de participación ciudadana desde el mes de junio, se espera que para el mes julio, a partir de los resultados, ya se puedan evidenciar las acciones de mejora a ejecutar para el fortalecimiento de la experiencia de la ciudadanía y los grupos de valor que interactúan con la entidad. </t>
  </si>
  <si>
    <t>UAPA|Modelo de voz de la ciudadanía 03</t>
  </si>
  <si>
    <t>UAPA|Modelo de voz de la ciudadanía 04</t>
  </si>
  <si>
    <t>Fabián Enrique González Hernández</t>
  </si>
  <si>
    <t>En el marco del ejercicio de evaluación institucional y en cumplimiento de las orientaciones emitidas por el MEN, se aplicó el instrumento para el análisis del contexto interno y externo, con el fin de contar con el diagnóstico correspondiente a la vigencia actual de la Unidad.
Este proceso permitió recopilar, analizar y valorar de manera sistemática la información relevante, garantizando la coherencia con los criterios técnicos y metodológicos definidos, y aportando insumos objetivos para la toma de decisiones y el fortalecimiento de la gestión institucional.
Se adjunta informe ejecutivo respecto a las acciones adelantadas en la vigencia 2025 y herramienta MEN diligenciada</t>
  </si>
  <si>
    <t>UAPA|Modelos operativos flexibles 01</t>
  </si>
  <si>
    <t>Se elaboró y puso en marcha el plan de trabajo orientado a consolidar las acciones estratégicas identificadas a partir del diagnóstico del contexto estratégico institucional, priorizando aquellas iniciativas con mayor impacto en el fortalecimiento de la gestión operativa. Este ejercicio permitió organizar y articular actividades, responsables y tiempos de ejecución, promoviendo el cierre de brechas identificadas, la mejora de los procesos institucionales y el cumplimiento de los objetivos estratégicos definidos para la vigencia.</t>
  </si>
  <si>
    <t>UAPA|Modelos operativos flexibles 02</t>
  </si>
  <si>
    <t>Conforme a la ejecución del plan de trabajo derivado del diagnóstico del contexto estratégico institucional, se han desarrollado acciones orientadas a la adaptación de procesos y al fortalecimiento de la gestión institucional, en concordancia con las prioridades establecidas. Estas actividades han sido objeto de seguimiento permanente mediante la recopilación y organización de las evidencias que soportan su implementación y los avances obtenidos. Asimismo, dado que el plan contempla acciones de carácter gradual y continuo, su ejecución se mantendrá durante el transcurso de la vigencia, promoviendo la mejora continua de los procesos, el fortalecimiento de la capacidad institucional y el cumplimiento de los objetivos estratégicos definidos.</t>
  </si>
  <si>
    <t>UAPA|Modelos operativos flexibles 03</t>
  </si>
  <si>
    <t>Katherine Liliana Hernández Molano</t>
  </si>
  <si>
    <t xml:space="preserve">Se elaboró el plan de trabajo para la vigencia 2026, conforme a las necesidades institucionales y las recomendaciones realizadas en la Mesa Técnica Sectorial llevada a cabo el 17 de diciembre de 2025.
Se adjunta plan de trabajo y correo electrónico del 21/01/2026 para conocimiento del MEN </t>
  </si>
  <si>
    <t>UAPA|Gestión del conocimiento 01</t>
  </si>
  <si>
    <r>
      <rPr>
        <sz val="9"/>
        <color rgb="FF000000"/>
        <rFont val="Aptos Narrow"/>
        <family val="2"/>
        <scheme val="minor"/>
      </rPr>
      <t xml:space="preserve">Para el primer trimestre de la vigencia 2026 se programaron (3) actividades, las cuales se ejecutaron en su totalidad, así:
 1. Matriz de autodiagnóstico diligenciada,
2. Diagnóstico de gestión del conocimiento - Identificación y clasificación de documentos clave, 
 3. Generación de espacios de ideación e innovación..
Se adjunta plan de trabajo, informe correspondiente al primer trimestre 2026 y evidencias
</t>
    </r>
    <r>
      <rPr>
        <sz val="9"/>
        <color rgb="FFFF6699"/>
        <rFont val="Aptos Narrow"/>
        <family val="2"/>
        <scheme val="minor"/>
      </rPr>
      <t>Para el segundo trimestre de la vigencia 2026 se programaron cinco (5) actividades, las cuales se ejecutaron en su totalidad, así:
1. Revisión y actualización de la documentación del Sistema Integrado de Gestión (SIG) para la implementación de la Política de Gestión del Conocimiento y la Innovación.
2. Diseño e implementación de la herramienta para diagnosticar el nivel de apropiación de la Política de Gestión del Conocimiento y la Innovación.
3. Aplicación de la herramienta para obtener el diagnóstico de apropiación al interior de la Entidad.
4. Inicio del proceso de identificación y documentación de buenas prácticas institucionales.
5. Inicio del proceso de identificación y documentación de lecciones aprendidas.
Se adjuntan el plan de trabajo, informe y las evidencias que soportan el cumplimiento de las actividades programadas.</t>
    </r>
  </si>
  <si>
    <t>UAPA|Gestión del conocimiento 02</t>
  </si>
  <si>
    <t>UAPA|Gestión del conocimiento 03</t>
  </si>
  <si>
    <t>Excelente entregable, especialmente en lo relacionado con el diagnóstico realizado, el análisis de la información, las brechas identificadas y la definición de actividades para cada una de las dimensiones.</t>
  </si>
  <si>
    <t>Una vez revisada la información, se evidencia avance positivo en la ejecución de la Fase 1: Oxigenación y Reconocimiento, orientada a fortalecer la transición de un liderazgo controlador hacia un liderazgo mentor, más cercano, empático y orientado al reconocimiento.
De acuerdo con los soportes remitidos, se reporta la ejecución de las tres actividades previstas para esta fase: El Safari de la Empatía, Casino del Reconocimiento y Radio Transmisión en Vivo / Podcast. En este sentido, se identifica un cumplimiento del 100% para el periodo evaluado y un avance acumulado del 33,3% frente al plan anual, considerando que el plan contempla tres fases y a la fecha se reporta una fase ejecutada.
Se destaca la coherencia metodológica entre la brecha identificada, el objetivo de intervención y las acciones desarrolladas. Así mismo, se valora el enfoque experiencial y pedagógico utilizado para fortalecer el liderazgo, la confianza, el reconocimiento y la seguridad psicológica dentro de la entidad.
No obstante, con el fin de robustecer el seguimiento técnico y facilitar la trazabilidad del avance, se recomienda complementar el informe con los siguientes elementos:
1.	Precisar los datos de participación por actividad: personas convocadas, participantes y porcentaje de cobertura.
2.	Soportar las afirmaciones de impacto con evidencias objetivas, tales como encuestas, mediciones, rúbricas, testimonios sistematizados o resultados de percepción.
3.	Incluir conclusiones de la Fase 1 y recomendaciones para el desarrollo de la Fase 2: Liderazgo de Proximidad.</t>
  </si>
  <si>
    <t xml:space="preserve">Hola UAPA buen día 
Muchas gracias por compartir el plan de trabajo y el informe de seguimiento de Cultura Organizacional de la UAPA.
Considero que hay un avance importante en la forma como se vienen documentando las actividades, los resultados obtenidos y las brechas que aún requieren continuidad. Se evidencia una estructura clara por fases y una buena relación entre las acciones desarrolladas y los temas priorizados de liderazgo, comunicación, confianza, integridad y reconocimiento. Se nota el esfuerzo detrás de este trabajo.
Como recomendación principal, sería valioso complementar los indicadores de ejecución con algunos indicadores de resultado o eficacia, de manera que no solo se evidencie cuántas actividades se realizaron, sino también qué cambios se están generando frente a las brechas identificadas. Por ejemplo, se podría medir la evolución en aspectos como seguridad psicológica, confianza, efectividad de las reuniones, colaboración entre áreas o apropiación de las herramientas trabajadas.
También sugiero revisar y unificar algunos datos del informe, especialmente los relacionados con el número de participantes y las calificaciones de las actividades, ya que encontré algunas diferencias entre las fichas técnicas y el consolidado general.
De igual manera, sería conveniente dejar un poco más clara la metodología utilizada para determinar el porcentaje de cierre de brechas y la clasificación entre mitigadas, en tránsito y abiertas, indicando qué evidencia o criterio respalda cada valoración. Esto ayudaría bastante a fortalecer la trazabilidad del informe y a mostrar con mayor claridad el impacto de las acciones desarrolladas.
Finalmente, para la siguiente fase del plan, recomendaría tomar como punto de partida las brechas que aún continúan abiertas y definir, para cada una, actividades concretas, metas, responsables, evidencias e instrumentos de medición que permitan comparar los avances frente a la línea base.
Quedo atento a cualquier comentario o si requieren apoyo para revisar los ajustes.
Muchas gracias.
</t>
  </si>
  <si>
    <t>SI bien no se diligenció el instrumento diagnóstico, la entidad realizó un informe con las evidencias sobre el grupo focal realizado. Sin embargo, dentro del informe no se relacionaron fechas de cumplimiento de las acciones de mejora identificadas</t>
  </si>
  <si>
    <t>La entidad evidencia el diseño y puesta en marcha de instrumentos para medir la percepción y satisfacción de la ciudadanía respecto a los canales de atención, servicios institucionales y espacios de participación ciudadana. Se observa una adecuada estructuración metodológica del instrumento y mecanismos para su aplicación; sin embargo, se recomienda fortalecer la documentación de resultados y análisis que permitan evidenciar el comportamiento de los indicadores y las oportunidades de mejora identificadas.
Recomendaciones
Incorporar informe consolidado de resultados.
Documentar tamaño de muestra y cobertura.
Definir indicadores de satisfacción y percepción.
Incluir análisis por grupo de valor.
Implementar análisis comparativos entre mediciones.</t>
  </si>
  <si>
    <t>Se evidenció la aplicación de la encuesta, la consolidación de 18 respuestas válidas y la divulgación de resultados. Para fortalecer la actividad, se recomienda formalizar la ficha técnica del indicador, precisando objetivo, fórmula, meta, frecuencia, fuente, responsable, universo, cobertura esperada y criterio de interpretación. También se debe indicar el número de asistentes a los espacios evaluados, para establecer la tasa de respuesta y representatividad de los resultados.</t>
  </si>
  <si>
    <t>Aunque la encuesta contempla la identificación de oportunidades de mejora, no se aportan soportes que permitan verificar la formulación o ejecución de acciones derivadas de los resultados obtenidos. En consecuencia, no es posible evidenciar la materialización de mejoras orientadas al fortalecimiento de la experiencia ciudadana.
Recomendaciones
Elaborar plan de mejora derivado de los resultados de la encuesta.
Definir responsables y cronogramas.
Establecer indicadores de cumplimiento.
Documentar evidencias de ejecución.</t>
  </si>
  <si>
    <t>El plan responde adecuadamente a los hallazgos y define acciones, responsables, productos y plazos. Se recomienda completar las columnas de avance por cuatrimestre, definir indicadores y metas para cada acción, y asociar una evidencia específica y verificable a cada producto. Asimismo, debe corregirse la trazabilidad entre las evidencias enlazadas y las acciones correspondientes, dado que algunas invitaciones son anteriores a los periodos definidos en el plan o no evidencian directamente el resultado esperado.</t>
  </si>
  <si>
    <t>No se evidencian mecanismos de seguimiento, medición de impacto, lecciones aprendidas o ajustes derivados de los ejercicios de percepción y satisfacción ciudadana. Por tanto, no es posible verificar el cierre del ciclo de mejora continua previsto en el Modelo de Voz de la Ciudadanía.
Recomendaciones
Implementar una matriz de seguimiento de acciones.
Definir indicadores de impacto sobre la experiencia ciudadana.
Realizar mediciones periódicas de satisfacción.
Documentar lecciones aprendidas y buenas prácticas.
Incorporar análisis de resultados que permitan ajustar las acciones implementadas.</t>
  </si>
  <si>
    <t>Se aportaron soportes de convocatoria y participación territorial; no obstante, el monitoreo no presenta porcentaje de avance, análisis de cumplimiento, alertas ni decisiones frente a las desviaciones. Se recomienda estructurar una matriz de seguimiento con estado, porcentaje de avance, evidencia, resultado, dificultades, acción correctiva, responsable y fecha de actualización. El seguimiento debe demostrar no solo que se realizaron actividades, sino también que estas atendieron las recomendaciones de la ciudadanía y mejoraron los espacios de participación.</t>
  </si>
  <si>
    <t>Aunque se utilizó la herramienta, el análisis presenta oportunidades de mejora.</t>
  </si>
  <si>
    <t>La Unidad Administrativa Especial de Alimentación Escolar – UAPA evidencia un avance satisfactorio en la ejecución de las acciones formuladas dentro del componente de Modelos Operativos Flexibles, observándose una adecuada alineación con los objetivos del eje sectorial y con las metas definidas para la vigencia. Las evidencias presentadas permiten verificar la implementación de acciones orientadas al fortalecimiento institucional, la mejora de la gestión basada en datos, la consolidación de mecanismos de gobierno de información, el desarrollo de herramientas analíticas para la toma de decisiones y la estructuración de estrategias de seguridad y privacidad de la información. De igual manera, se evidencian avances significativos en la documentación de procesos, construcción de lineamientos, inventarios de información y generación de instrumentos de seguimiento y control, los cuales fortalecen la capacidad institucional y promueven la mejora continua. Aunque algunas actividades continúan en fase de implementación y consolidación, el nivel de avance reportado es coherente con el cronograma establecido para el periodo evaluado y permite concluir un cumplimiento alto de las acciones programadas, con resultados que favorecen la sostenibilidad y modernización de la gestión institucional.</t>
  </si>
  <si>
    <t xml:space="preserve">La UApA evidencia un nivel alto de cumplimiento en la ejecución de las acciones definidas dentro del componente de Modelos Operativos Flexibles. Las evidencias revisadas permiten verificar avances reales y verificables en gestión institucional, fortalecimiento del Sistema Integrado de Gestión, analítica de datos, gobierno del dato y seguridad de la información. La entidad demuestra capacidad de seguimiento, medición, documentación y mejora continua, consolidando herramientas y metodologías que fortalecen la toma de decisiones basada en información y la transformación institucional. </t>
  </si>
  <si>
    <t>evidencia un cumplimiento satisfactorio de las acciones previstas en el Plan de Trabajo de Gestión del Conocimiento y la Innovación durante el tercer trimestre de 2026. Se destaca la alineación de las actividades con el objetivo del eje, la claridad de los entregables, el desarrollo de las acciones programadas y la presentación de evidencias que respaldan los avances alcanzados. Asimismo, se reconoce el fortalecimiento de las capacidades institucionales, la participación de los servidores y el aprovechamiento de herramientas tecnológicas, aspectos que contribuyen al aprendizaje organizacional y a la mejora continua.
Como oportunidad de mejora, se recomienda complementar la ficha técnica del indicador, precisando los elementos de medición, seguimiento y verificación de resultados, con el propósito de fortalecer la trazabilidad del cumplimiento de las metas trimestrales.</t>
  </si>
  <si>
    <t xml:space="preserve"> UAPA</t>
  </si>
  <si>
    <t>TRIMESTRE 1</t>
  </si>
  <si>
    <t>TRIMESTRE 2</t>
  </si>
  <si>
    <t>TRIMESTRE 3</t>
  </si>
  <si>
    <t>TRIMESTRE 4</t>
  </si>
  <si>
    <t>Recepción de información</t>
  </si>
  <si>
    <t>Análisis técnico de información</t>
  </si>
  <si>
    <t>Ajustes y validación de revisión</t>
  </si>
  <si>
    <t>Publicación informe sectorial</t>
  </si>
  <si>
    <t>Comité Sectorial T1</t>
  </si>
  <si>
    <t>Comité Sectorial T2</t>
  </si>
  <si>
    <t>Comité Sectorial T3</t>
  </si>
  <si>
    <t>Comité Sectorial T4</t>
  </si>
  <si>
    <t xml:space="preserve">7 y  8 de abril </t>
  </si>
  <si>
    <t> </t>
  </si>
  <si>
    <t>7 y 8 de julio</t>
  </si>
  <si>
    <t>7 y 8 de octubre</t>
  </si>
  <si>
    <t>7 y 8 de enero de 2027</t>
  </si>
  <si>
    <t>Realizar un diagnóstico participativo a través de grupos focales para identificar oportunidades de mejora en la experiencia de servicio de la entidad, consolidando hallazgos y recomendaciones.</t>
  </si>
  <si>
    <t>AVANCE</t>
  </si>
  <si>
    <t>TOTAL</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</si>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</sst>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Aptos Narrow"/>
      <family val="2"/>
      <scheme val="minor"/>
    </font>
    <font>
      <sz val="11"/>
      <color theme="1"/>
      <name val="Aptos Narrow"/>
      <family val="2"/>
      <scheme val="minor"/>
    </font>
    <font>
      <b/>
      <sz val="11"/>
      <name val="Calibri"/>
      <family val="2"/>
    </font>
    <font>
      <b/>
      <sz val="11"/>
      <color rgb="FFFFFFFF"/>
      <name val="Calibri"/>
      <family val="2"/>
    </font>
    <font>
      <u/>
      <sz val="11"/>
      <color theme="10"/>
      <name val="Aptos Narrow"/>
      <family val="2"/>
      <scheme val="minor"/>
    </font>
    <font>
      <b/>
      <i/>
      <sz val="11"/>
      <color theme="1"/>
      <name val="Aptos Narrow"/>
      <family val="2"/>
      <scheme val="minor"/>
    </font>
    <font>
      <b/>
      <sz val="18"/>
      <color rgb="FFFFFFFF"/>
      <name val="Calibri"/>
      <family val="2"/>
    </font>
    <font>
      <b/>
      <sz val="20"/>
      <color rgb="FFFFFFFF"/>
      <name val="Calibri"/>
      <family val="2"/>
    </font>
    <font>
      <b/>
      <sz val="26"/>
      <color rgb="FFFFFFFF"/>
      <name val="Calibri"/>
      <family val="2"/>
    </font>
    <font>
      <b/>
      <sz val="26"/>
      <color theme="0"/>
      <name val="Calibri"/>
      <family val="2"/>
    </font>
    <font>
      <b/>
      <sz val="16"/>
      <color theme="1"/>
      <name val="Aptos Narrow"/>
      <family val="2"/>
      <scheme val="minor"/>
    </font>
    <font>
      <sz val="12"/>
      <color theme="1"/>
      <name val="Aptos Narrow"/>
      <family val="2"/>
      <scheme val="minor"/>
    </font>
    <font>
      <b/>
      <sz val="16"/>
      <name val="Calibri"/>
      <family val="2"/>
    </font>
    <font>
      <b/>
      <sz val="24"/>
      <color rgb="FFFFFFFF"/>
      <name val="Calibri"/>
      <family val="2"/>
    </font>
    <font>
      <sz val="14"/>
      <color theme="1"/>
      <name val="Aptos Narrow"/>
      <family val="2"/>
      <scheme val="minor"/>
    </font>
    <font>
      <sz val="11"/>
      <color rgb="FF000000"/>
      <name val="Aptos Narrow"/>
      <family val="2"/>
      <charset val="1"/>
    </font>
    <font>
      <sz val="11"/>
      <color rgb="FF000000"/>
      <name val="Aptos Narrow"/>
      <family val="2"/>
    </font>
    <font>
      <sz val="9"/>
      <color rgb="FF000000"/>
      <name val="Lucida Grande"/>
      <charset val="1"/>
    </font>
    <font>
      <sz val="11"/>
      <color theme="0"/>
      <name val="Aptos Narrow"/>
      <family val="2"/>
      <scheme val="minor"/>
    </font>
    <font>
      <b/>
      <sz val="14"/>
      <color rgb="FFFFFFFF"/>
      <name val="Calibri"/>
      <family val="2"/>
    </font>
    <font>
      <b/>
      <sz val="11"/>
      <color rgb="FF000000"/>
      <name val="Aptos Narrow"/>
      <family val="2"/>
    </font>
    <font>
      <b/>
      <sz val="16"/>
      <color rgb="FF000000"/>
      <name val="Aptos Narrow"/>
      <family val="2"/>
    </font>
    <font>
      <b/>
      <sz val="11"/>
      <color rgb="FFFFFFFF"/>
      <name val="Aptos Narrow"/>
      <family val="2"/>
    </font>
    <font>
      <b/>
      <sz val="16"/>
      <color rgb="FFFFFFFF"/>
      <name val="Aptos Narrow"/>
      <family val="2"/>
    </font>
    <font>
      <b/>
      <sz val="11"/>
      <name val="Aptos Narrow"/>
      <family val="2"/>
    </font>
    <font>
      <b/>
      <sz val="16"/>
      <name val="Aptos Narrow"/>
      <family val="2"/>
    </font>
    <font>
      <b/>
      <sz val="14"/>
      <color rgb="FF000000"/>
      <name val="Aptos Narrow"/>
      <family val="2"/>
    </font>
    <font>
      <b/>
      <sz val="11"/>
      <color theme="1"/>
      <name val="Aptos Narrow"/>
      <family val="2"/>
      <scheme val="minor"/>
    </font>
    <font>
      <sz val="10"/>
      <color theme="1"/>
      <name val="Aptos Narrow"/>
      <family val="2"/>
      <scheme val="minor"/>
    </font>
    <font>
      <sz val="11"/>
      <color rgb="FFFF6699"/>
      <name val="Aptos Narrow"/>
      <family val="2"/>
      <scheme val="minor"/>
    </font>
    <font>
      <b/>
      <sz val="10"/>
      <color rgb="FFFFFFFF"/>
      <name val="Calibri"/>
      <family val="2"/>
    </font>
    <font>
      <sz val="9"/>
      <color theme="1"/>
      <name val="Aptos Narrow"/>
      <family val="2"/>
      <scheme val="minor"/>
    </font>
    <font>
      <sz val="9"/>
      <color rgb="FFFF6699"/>
      <name val="Aptos Narrow"/>
      <family val="2"/>
      <scheme val="minor"/>
    </font>
    <font>
      <sz val="9"/>
      <color rgb="FF000000"/>
      <name val="Aptos Narrow"/>
      <family val="2"/>
      <scheme val="minor"/>
    </font>
    <font>
      <b/>
      <sz val="11"/>
      <color rgb="FFFFFFFF"/>
      <name val="Calibri"/>
    </font>
  </fonts>
  <fills count="100">
    <fill>
      <patternFill patternType="none"/>
    </fill>
    <fill>
      <patternFill patternType="gray125"/>
    </fill>
    <fill>
      <patternFill patternType="solid">
        <fgColor rgb="FF004C97"/>
        <bgColor rgb="FF004C97"/>
      </patternFill>
    </fill>
    <fill>
      <patternFill patternType="solid">
        <fgColor theme="4" tint="0.79998168889431442"/>
        <bgColor theme="4" tint="0.79998168889431442"/>
      </patternFill>
    </fill>
    <fill>
      <patternFill patternType="solid">
        <fgColor theme="4"/>
        <bgColor theme="4"/>
      </patternFill>
    </fill>
    <fill>
      <patternFill patternType="solid">
        <fgColor theme="8" tint="-0.249977111117893"/>
        <bgColor rgb="FF004C97"/>
      </patternFill>
    </fill>
    <fill>
      <patternFill patternType="solid">
        <fgColor theme="6"/>
        <bgColor theme="6"/>
      </patternFill>
    </fill>
    <fill>
      <patternFill patternType="solid">
        <fgColor theme="8" tint="0.59999389629810485"/>
        <bgColor theme="8" tint="0.59999389629810485"/>
      </patternFill>
    </fill>
    <fill>
      <patternFill patternType="solid">
        <fgColor theme="8" tint="0.79998168889431442"/>
        <bgColor theme="8" tint="0.79998168889431442"/>
      </patternFill>
    </fill>
    <fill>
      <patternFill patternType="solid">
        <fgColor theme="8"/>
        <bgColor theme="8"/>
      </patternFill>
    </fill>
    <fill>
      <patternFill patternType="solid">
        <fgColor theme="7" tint="0.39997558519241921"/>
        <bgColor indexed="64"/>
      </patternFill>
    </fill>
    <fill>
      <patternFill patternType="solid">
        <fgColor theme="8" tint="0.79998168889431442"/>
        <bgColor theme="8" tint="0.59999389629810485"/>
      </patternFill>
    </fill>
    <fill>
      <patternFill patternType="solid">
        <fgColor theme="3" tint="0.249977111117893"/>
        <bgColor theme="8"/>
      </patternFill>
    </fill>
    <fill>
      <patternFill patternType="solid">
        <fgColor theme="3" tint="0.249977111117893"/>
        <bgColor rgb="FF004C97"/>
      </patternFill>
    </fill>
    <fill>
      <patternFill patternType="solid">
        <fgColor theme="4" tint="0.59999389629810485"/>
        <bgColor theme="8" tint="0.59999389629810485"/>
      </patternFill>
    </fill>
    <fill>
      <patternFill patternType="solid">
        <fgColor theme="4" tint="0.59999389629810485"/>
        <bgColor theme="8" tint="0.79998168889431442"/>
      </patternFill>
    </fill>
    <fill>
      <patternFill patternType="solid">
        <fgColor theme="3" tint="0.89999084444715716"/>
        <bgColor theme="8" tint="0.59999389629810485"/>
      </patternFill>
    </fill>
    <fill>
      <patternFill patternType="solid">
        <fgColor theme="3" tint="0.89999084444715716"/>
        <bgColor theme="8" tint="0.79998168889431442"/>
      </patternFill>
    </fill>
    <fill>
      <patternFill patternType="solid">
        <fgColor rgb="FFFFFF00"/>
        <bgColor indexed="64"/>
      </patternFill>
    </fill>
    <fill>
      <patternFill patternType="solid">
        <fgColor rgb="FFFFFF00"/>
        <bgColor rgb="FF004C97"/>
      </patternFill>
    </fill>
    <fill>
      <patternFill patternType="solid">
        <fgColor rgb="FFFFFF00"/>
        <bgColor theme="8" tint="0.59999389629810485"/>
      </patternFill>
    </fill>
    <fill>
      <patternFill patternType="solid">
        <fgColor rgb="FFFFFF00"/>
        <bgColor theme="8" tint="0.79998168889431442"/>
      </patternFill>
    </fill>
    <fill>
      <patternFill patternType="solid">
        <fgColor rgb="FFFF0066"/>
        <bgColor theme="8"/>
      </patternFill>
    </fill>
    <fill>
      <patternFill patternType="solid">
        <fgColor rgb="FFFF0066"/>
        <bgColor rgb="FF004C97"/>
      </patternFill>
    </fill>
    <fill>
      <patternFill patternType="solid">
        <fgColor rgb="FFFF6699"/>
        <bgColor theme="8" tint="0.59999389629810485"/>
      </patternFill>
    </fill>
    <fill>
      <patternFill patternType="solid">
        <fgColor rgb="FFFF6699"/>
        <bgColor theme="8" tint="0.79998168889431442"/>
      </patternFill>
    </fill>
    <fill>
      <patternFill patternType="solid">
        <fgColor rgb="FFFF99FF"/>
        <bgColor theme="8" tint="0.59999389629810485"/>
      </patternFill>
    </fill>
    <fill>
      <patternFill patternType="solid">
        <fgColor rgb="FF00B0F0"/>
        <bgColor theme="8"/>
      </patternFill>
    </fill>
    <fill>
      <patternFill patternType="solid">
        <fgColor rgb="FF00B0F0"/>
        <bgColor rgb="FF004C97"/>
      </patternFill>
    </fill>
    <fill>
      <patternFill patternType="solid">
        <fgColor rgb="FF00FFFF"/>
        <bgColor theme="8" tint="0.59999389629810485"/>
      </patternFill>
    </fill>
    <fill>
      <patternFill patternType="solid">
        <fgColor rgb="FF00FFFF"/>
        <bgColor theme="8" tint="0.79998168889431442"/>
      </patternFill>
    </fill>
    <fill>
      <patternFill patternType="solid">
        <fgColor rgb="FF99FFCC"/>
        <bgColor theme="8" tint="0.59999389629810485"/>
      </patternFill>
    </fill>
    <fill>
      <patternFill patternType="solid">
        <fgColor rgb="FF99FFCC"/>
        <bgColor theme="8" tint="0.79998168889431442"/>
      </patternFill>
    </fill>
    <fill>
      <patternFill patternType="solid">
        <fgColor theme="4" tint="-0.49998474074526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4" tint="0.79998168889431442"/>
        <bgColor theme="4" tint="0.59999389629810485"/>
      </patternFill>
    </fill>
    <fill>
      <patternFill patternType="solid">
        <fgColor theme="8" tint="0.59999389629810485"/>
        <bgColor indexed="64"/>
      </patternFill>
    </fill>
    <fill>
      <patternFill patternType="solid">
        <fgColor rgb="FF00FFFF"/>
        <bgColor indexed="64"/>
      </patternFill>
    </fill>
    <fill>
      <patternFill patternType="solid">
        <fgColor rgb="FFFF6699"/>
        <bgColor indexed="64"/>
      </patternFill>
    </fill>
    <fill>
      <patternFill patternType="solid">
        <fgColor theme="4" tint="0.39997558519241921"/>
        <bgColor indexed="64"/>
      </patternFill>
    </fill>
    <fill>
      <patternFill patternType="solid">
        <fgColor rgb="FFFFCCCC"/>
        <bgColor theme="4" tint="0.59999389629810485"/>
      </patternFill>
    </fill>
    <fill>
      <patternFill patternType="solid">
        <fgColor rgb="FFFFCCCC"/>
        <bgColor theme="4" tint="0.79998168889431442"/>
      </patternFill>
    </fill>
    <fill>
      <patternFill patternType="solid">
        <fgColor theme="8" tint="0.59999389629810485"/>
        <bgColor theme="4" tint="0.59999389629810485"/>
      </patternFill>
    </fill>
    <fill>
      <patternFill patternType="solid">
        <fgColor theme="8" tint="0.59999389629810485"/>
        <bgColor theme="4" tint="0.79998168889431442"/>
      </patternFill>
    </fill>
    <fill>
      <patternFill patternType="solid">
        <fgColor rgb="FF00FFFF"/>
        <bgColor theme="4" tint="0.79998168889431442"/>
      </patternFill>
    </fill>
    <fill>
      <patternFill patternType="solid">
        <fgColor rgb="FF00FFFF"/>
        <bgColor theme="4" tint="0.59999389629810485"/>
      </patternFill>
    </fill>
    <fill>
      <patternFill patternType="solid">
        <fgColor theme="0"/>
        <bgColor indexed="64"/>
      </patternFill>
    </fill>
    <fill>
      <patternFill patternType="solid">
        <fgColor rgb="FFFFFF00"/>
        <bgColor theme="4" tint="0.59999389629810485"/>
      </patternFill>
    </fill>
    <fill>
      <patternFill patternType="solid">
        <fgColor rgb="FFFF0066"/>
        <bgColor indexed="64"/>
      </patternFill>
    </fill>
    <fill>
      <patternFill patternType="solid">
        <fgColor theme="8" tint="0.39997558519241921"/>
        <bgColor indexed="64"/>
      </patternFill>
    </fill>
    <fill>
      <patternFill patternType="solid">
        <fgColor theme="5"/>
        <bgColor indexed="64"/>
      </patternFill>
    </fill>
    <fill>
      <patternFill patternType="solid">
        <fgColor rgb="FFFFC000"/>
        <bgColor indexed="64"/>
      </patternFill>
    </fill>
    <fill>
      <patternFill patternType="solid">
        <fgColor rgb="FF00FF00"/>
        <bgColor indexed="64"/>
      </patternFill>
    </fill>
    <fill>
      <patternFill patternType="solid">
        <fgColor theme="9"/>
        <bgColor indexed="64"/>
      </patternFill>
    </fill>
    <fill>
      <patternFill patternType="solid">
        <fgColor rgb="FF0070C0"/>
        <bgColor indexed="64"/>
      </patternFill>
    </fill>
    <fill>
      <patternFill patternType="solid">
        <fgColor rgb="FF156082"/>
        <bgColor rgb="FF156082"/>
      </patternFill>
    </fill>
    <fill>
      <patternFill patternType="solid">
        <fgColor rgb="FF196B24"/>
        <bgColor rgb="FF196B24"/>
      </patternFill>
    </fill>
    <fill>
      <patternFill patternType="solid">
        <fgColor rgb="FF51154A"/>
        <bgColor rgb="FF004C97"/>
      </patternFill>
    </fill>
    <fill>
      <patternFill patternType="solid">
        <fgColor rgb="FF00FF00"/>
        <bgColor rgb="FF004C97"/>
      </patternFill>
    </fill>
    <fill>
      <patternFill patternType="solid">
        <fgColor rgb="FFFF66FF"/>
        <bgColor rgb="FF004C97"/>
      </patternFill>
    </fill>
    <fill>
      <patternFill patternType="solid">
        <fgColor rgb="FF0000FF"/>
        <bgColor rgb="FF004C97"/>
      </patternFill>
    </fill>
    <fill>
      <patternFill patternType="solid">
        <fgColor rgb="FFE49EDD"/>
        <bgColor rgb="FF83CCEB"/>
      </patternFill>
    </fill>
    <fill>
      <patternFill patternType="solid">
        <fgColor rgb="FFE49EDD"/>
        <bgColor rgb="FF000000"/>
      </patternFill>
    </fill>
    <fill>
      <patternFill patternType="solid">
        <fgColor rgb="FFFFFF00"/>
        <bgColor rgb="FF83CCEB"/>
      </patternFill>
    </fill>
    <fill>
      <patternFill patternType="solid">
        <fgColor rgb="FF00FF00"/>
        <bgColor rgb="FF83CCEB"/>
      </patternFill>
    </fill>
    <fill>
      <patternFill patternType="solid">
        <fgColor rgb="FFFF66FF"/>
        <bgColor rgb="FF83CCEB"/>
      </patternFill>
    </fill>
    <fill>
      <patternFill patternType="solid">
        <fgColor rgb="FF0000FF"/>
        <bgColor rgb="FF83CCEB"/>
      </patternFill>
    </fill>
    <fill>
      <patternFill patternType="solid">
        <fgColor rgb="FF00B050"/>
        <bgColor rgb="FF83CCEB"/>
      </patternFill>
    </fill>
    <fill>
      <patternFill patternType="solid">
        <fgColor rgb="FFE49EDD"/>
        <bgColor rgb="FFC0E6F5"/>
      </patternFill>
    </fill>
    <fill>
      <patternFill patternType="solid">
        <fgColor rgb="FFFFFF00"/>
        <bgColor rgb="FFC0E6F5"/>
      </patternFill>
    </fill>
    <fill>
      <patternFill patternType="solid">
        <fgColor rgb="FFFF66FF"/>
        <bgColor rgb="FFC0E6F5"/>
      </patternFill>
    </fill>
    <fill>
      <patternFill patternType="solid">
        <fgColor rgb="FF0000FF"/>
        <bgColor rgb="FFC0E6F5"/>
      </patternFill>
    </fill>
    <fill>
      <patternFill patternType="solid">
        <fgColor rgb="FF00B050"/>
        <bgColor rgb="FFC0E6F5"/>
      </patternFill>
    </fill>
    <fill>
      <patternFill patternType="solid">
        <fgColor rgb="FF00FF00"/>
        <bgColor rgb="FFC0E6F5"/>
      </patternFill>
    </fill>
    <fill>
      <patternFill patternType="solid">
        <fgColor rgb="FFCAEDFB"/>
        <bgColor rgb="FF83CCEB"/>
      </patternFill>
    </fill>
    <fill>
      <patternFill patternType="solid">
        <fgColor rgb="FFCAEDFB"/>
        <bgColor rgb="FF000000"/>
      </patternFill>
    </fill>
    <fill>
      <patternFill patternType="solid">
        <fgColor rgb="FFCAEDFB"/>
        <bgColor rgb="FFC0E6F5"/>
      </patternFill>
    </fill>
    <fill>
      <patternFill patternType="solid">
        <fgColor rgb="FFF7C7AC"/>
        <bgColor rgb="FF000000"/>
      </patternFill>
    </fill>
    <fill>
      <patternFill patternType="solid">
        <fgColor rgb="FFFFFF00"/>
        <bgColor rgb="FF000000"/>
      </patternFill>
    </fill>
    <fill>
      <patternFill patternType="solid">
        <fgColor rgb="FF00FF00"/>
        <bgColor rgb="FF000000"/>
      </patternFill>
    </fill>
    <fill>
      <patternFill patternType="solid">
        <fgColor rgb="FFFF66FF"/>
        <bgColor rgb="FF000000"/>
      </patternFill>
    </fill>
    <fill>
      <patternFill patternType="solid">
        <fgColor rgb="FF0000FF"/>
        <bgColor rgb="FF000000"/>
      </patternFill>
    </fill>
    <fill>
      <patternFill patternType="solid">
        <fgColor rgb="FF00B050"/>
        <bgColor rgb="FF000000"/>
      </patternFill>
    </fill>
    <fill>
      <patternFill patternType="solid">
        <fgColor rgb="FF94DCF8"/>
        <bgColor rgb="FFC0E6F5"/>
      </patternFill>
    </fill>
    <fill>
      <patternFill patternType="solid">
        <fgColor rgb="FF94DCF8"/>
        <bgColor rgb="FF83CCEB"/>
      </patternFill>
    </fill>
    <fill>
      <patternFill patternType="solid">
        <fgColor rgb="FF94DCF8"/>
        <bgColor rgb="FF000000"/>
      </patternFill>
    </fill>
    <fill>
      <patternFill patternType="solid">
        <fgColor rgb="FF002060"/>
        <bgColor indexed="64"/>
      </patternFill>
    </fill>
    <fill>
      <patternFill patternType="solid">
        <fgColor theme="5" tint="0.39997558519241921"/>
        <bgColor indexed="64"/>
      </patternFill>
    </fill>
    <fill>
      <patternFill patternType="solid">
        <fgColor theme="3" tint="0.499984740745262"/>
        <bgColor indexed="64"/>
      </patternFill>
    </fill>
    <fill>
      <patternFill patternType="solid">
        <fgColor rgb="FF00B050"/>
        <bgColor indexed="64"/>
      </patternFill>
    </fill>
    <fill>
      <patternFill patternType="solid">
        <fgColor theme="8" tint="0.39997558519241921"/>
        <bgColor rgb="FF83CCEB"/>
      </patternFill>
    </fill>
    <fill>
      <patternFill patternType="solid">
        <fgColor theme="7" tint="0.79998168889431442"/>
        <bgColor rgb="FF83CCEB"/>
      </patternFill>
    </fill>
    <fill>
      <patternFill patternType="solid">
        <fgColor theme="7" tint="0.79998168889431442"/>
        <bgColor indexed="64"/>
      </patternFill>
    </fill>
    <fill>
      <patternFill patternType="solid">
        <fgColor theme="5" tint="0.79998168889431442"/>
        <bgColor rgb="FF000000"/>
      </patternFill>
    </fill>
    <fill>
      <patternFill patternType="solid">
        <fgColor theme="5" tint="0.79998168889431442"/>
        <bgColor indexed="64"/>
      </patternFill>
    </fill>
    <fill>
      <patternFill patternType="solid">
        <fgColor theme="4" tint="0.59999389629810485"/>
        <bgColor rgb="FF83CCEB"/>
      </patternFill>
    </fill>
    <fill>
      <patternFill patternType="solid">
        <fgColor rgb="FF99FFCC"/>
        <bgColor indexed="64"/>
      </patternFill>
    </fill>
  </fills>
  <borders count="45">
    <border>
      <left/>
      <right/>
      <top/>
      <bottom/>
      <diagonal/>
    </border>
    <border>
      <left/>
      <right style="thin">
        <color theme="0"/>
      </right>
      <top/>
      <bottom style="thick">
        <color theme="0"/>
      </bottom>
      <diagonal/>
    </border>
    <border>
      <left style="thin">
        <color theme="0"/>
      </left>
      <right/>
      <top/>
      <bottom style="thick">
        <color theme="0"/>
      </bottom>
      <diagonal/>
    </border>
    <border>
      <left style="thin">
        <color theme="0"/>
      </left>
      <right/>
      <top style="thin">
        <color theme="0"/>
      </top>
      <bottom/>
      <diagonal/>
    </border>
    <border>
      <left/>
      <right/>
      <top/>
      <bottom style="thick">
        <color theme="0"/>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right style="thin">
        <color theme="0"/>
      </right>
      <top style="thick">
        <color theme="0"/>
      </top>
      <bottom/>
      <diagonal/>
    </border>
    <border>
      <left/>
      <right style="thin">
        <color theme="0"/>
      </right>
      <top/>
      <bottom/>
      <diagonal/>
    </border>
    <border>
      <left/>
      <right style="thin">
        <color theme="0"/>
      </right>
      <top/>
      <bottom style="thin">
        <color theme="0"/>
      </bottom>
      <diagonal/>
    </border>
    <border>
      <left style="thin">
        <color theme="0"/>
      </left>
      <right style="thin">
        <color theme="0"/>
      </right>
      <top/>
      <bottom/>
      <diagonal/>
    </border>
    <border>
      <left style="thin">
        <color theme="0"/>
      </left>
      <right style="thin">
        <color theme="0"/>
      </right>
      <top/>
      <bottom style="thick">
        <color theme="0"/>
      </bottom>
      <diagonal/>
    </border>
    <border>
      <left style="thin">
        <color theme="0"/>
      </left>
      <right style="thin">
        <color theme="0"/>
      </right>
      <top style="thick">
        <color theme="0"/>
      </top>
      <bottom/>
      <diagonal/>
    </border>
    <border>
      <left style="thin">
        <color theme="0"/>
      </left>
      <right/>
      <top style="thick">
        <color theme="0"/>
      </top>
      <bottom style="thick">
        <color theme="0"/>
      </bottom>
      <diagonal/>
    </border>
    <border>
      <left style="thin">
        <color theme="0"/>
      </left>
      <right/>
      <top style="thick">
        <color theme="0"/>
      </top>
      <bottom style="thin">
        <color theme="0"/>
      </bottom>
      <diagonal/>
    </border>
    <border>
      <left/>
      <right/>
      <top style="thick">
        <color theme="0"/>
      </top>
      <bottom style="thin">
        <color theme="0"/>
      </bottom>
      <diagonal/>
    </border>
    <border>
      <left/>
      <right style="thin">
        <color theme="0"/>
      </right>
      <top style="thick">
        <color theme="0"/>
      </top>
      <bottom style="thin">
        <color theme="0"/>
      </bottom>
      <diagonal/>
    </border>
    <border>
      <left/>
      <right/>
      <top style="thick">
        <color theme="0"/>
      </top>
      <bottom style="thick">
        <color theme="0"/>
      </bottom>
      <diagonal/>
    </border>
    <border>
      <left/>
      <right style="thin">
        <color rgb="FFFFFFFF"/>
      </right>
      <top/>
      <bottom/>
      <diagonal/>
    </border>
    <border>
      <left/>
      <right style="thin">
        <color rgb="FFFFFFFF"/>
      </right>
      <top/>
      <bottom style="thick">
        <color rgb="FFFFFFFF"/>
      </bottom>
      <diagonal/>
    </border>
    <border>
      <left style="thin">
        <color rgb="FFFFFFFF"/>
      </left>
      <right/>
      <top/>
      <bottom/>
      <diagonal/>
    </border>
    <border>
      <left style="thin">
        <color rgb="FFFFFFFF"/>
      </left>
      <right style="thin">
        <color rgb="FFFFFFFF"/>
      </right>
      <top/>
      <bottom/>
      <diagonal/>
    </border>
    <border>
      <left style="thin">
        <color rgb="FFFFFFFF"/>
      </left>
      <right style="thin">
        <color rgb="FFFFFFFF"/>
      </right>
      <top/>
      <bottom style="thick">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style="thin">
        <color rgb="FFFFFFFF"/>
      </left>
      <right/>
      <top style="thick">
        <color rgb="FFFFFFFF"/>
      </top>
      <bottom/>
      <diagonal/>
    </border>
    <border>
      <left style="thin">
        <color rgb="FFFFFFFF"/>
      </left>
      <right style="thin">
        <color rgb="FFFFFFFF"/>
      </right>
      <top style="thick">
        <color rgb="FFFFFFFF"/>
      </top>
      <bottom/>
      <diagonal/>
    </border>
    <border>
      <left/>
      <right/>
      <top style="thin">
        <color rgb="FFFFFFFF"/>
      </top>
      <bottom/>
      <diagonal/>
    </border>
    <border>
      <left style="thin">
        <color rgb="FFFFFFFF"/>
      </left>
      <right/>
      <top style="thin">
        <color rgb="FFFFFFFF"/>
      </top>
      <bottom/>
      <diagonal/>
    </border>
    <border>
      <left/>
      <right/>
      <top style="thick">
        <color rgb="FFFFFFFF"/>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diagonal/>
    </border>
    <border>
      <left/>
      <right style="thin">
        <color indexed="64"/>
      </right>
      <top/>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540">
    <xf numFmtId="0" fontId="0" fillId="0" borderId="0" xfId="0"/>
    <xf numFmtId="0" fontId="0" fillId="0" borderId="5" xfId="0" applyBorder="1"/>
    <xf numFmtId="0" fontId="3" fillId="2" borderId="5" xfId="0" applyFont="1" applyFill="1" applyBorder="1" applyAlignment="1">
      <alignment horizontal="center" vertical="center" wrapText="1"/>
    </xf>
    <xf numFmtId="0" fontId="3" fillId="2" borderId="5" xfId="0" applyFont="1" applyFill="1" applyBorder="1"/>
    <xf numFmtId="0" fontId="0" fillId="0" borderId="0" xfId="0" applyAlignment="1">
      <alignment vertical="center"/>
    </xf>
    <xf numFmtId="0" fontId="0" fillId="7" borderId="8" xfId="0" applyFill="1" applyBorder="1" applyAlignment="1">
      <alignment horizontal="center" vertical="center"/>
    </xf>
    <xf numFmtId="0" fontId="0" fillId="7" borderId="10" xfId="0" applyFill="1" applyBorder="1" applyAlignment="1">
      <alignment horizontal="center" vertical="center"/>
    </xf>
    <xf numFmtId="0" fontId="0" fillId="11" borderId="10" xfId="0" applyFill="1" applyBorder="1" applyAlignment="1">
      <alignment horizontal="center" vertical="center"/>
    </xf>
    <xf numFmtId="0" fontId="0" fillId="14" borderId="10" xfId="0" applyFill="1" applyBorder="1" applyAlignment="1">
      <alignment horizontal="center" vertical="center"/>
    </xf>
    <xf numFmtId="0" fontId="0" fillId="26" borderId="10" xfId="0" applyFill="1" applyBorder="1" applyAlignment="1">
      <alignment horizontal="center" vertical="center"/>
    </xf>
    <xf numFmtId="0" fontId="0" fillId="24" borderId="10" xfId="0" applyFill="1" applyBorder="1" applyAlignment="1">
      <alignment horizontal="center" vertical="center"/>
    </xf>
    <xf numFmtId="0" fontId="3" fillId="2" borderId="0" xfId="0" applyFont="1" applyFill="1" applyAlignment="1">
      <alignment horizontal="center" vertical="center" wrapText="1"/>
    </xf>
    <xf numFmtId="0" fontId="0" fillId="34" borderId="0" xfId="0" applyFill="1"/>
    <xf numFmtId="49" fontId="0" fillId="0" borderId="0" xfId="0" applyNumberFormat="1"/>
    <xf numFmtId="49" fontId="4" fillId="0" borderId="0" xfId="2" applyNumberFormat="1"/>
    <xf numFmtId="0" fontId="0" fillId="35" borderId="0" xfId="0" applyFill="1"/>
    <xf numFmtId="0" fontId="0" fillId="36" borderId="0" xfId="0" applyFill="1"/>
    <xf numFmtId="0" fontId="0" fillId="37" borderId="0" xfId="0" applyFill="1"/>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14" fontId="0" fillId="3" borderId="3" xfId="0" applyNumberFormat="1" applyFill="1" applyBorder="1" applyAlignment="1">
      <alignment horizontal="center" vertical="center"/>
    </xf>
    <xf numFmtId="0" fontId="0" fillId="0" borderId="0" xfId="0" applyAlignment="1">
      <alignment horizontal="center" vertical="center"/>
    </xf>
    <xf numFmtId="0" fontId="0" fillId="11" borderId="8" xfId="0" applyFill="1" applyBorder="1" applyAlignment="1">
      <alignment horizontal="center" vertical="center"/>
    </xf>
    <xf numFmtId="0" fontId="0" fillId="8" borderId="3" xfId="0" applyFill="1" applyBorder="1" applyAlignment="1">
      <alignment horizontal="center" vertical="center"/>
    </xf>
    <xf numFmtId="0" fontId="0" fillId="11" borderId="3" xfId="0" applyFill="1" applyBorder="1" applyAlignment="1">
      <alignment horizontal="center" vertical="center"/>
    </xf>
    <xf numFmtId="0" fontId="0" fillId="14" borderId="8" xfId="0" applyFill="1" applyBorder="1" applyAlignment="1">
      <alignment horizontal="center" vertical="center"/>
    </xf>
    <xf numFmtId="0" fontId="0" fillId="15" borderId="3" xfId="0" applyFill="1" applyBorder="1" applyAlignment="1">
      <alignment horizontal="center" vertical="center"/>
    </xf>
    <xf numFmtId="0" fontId="0" fillId="14" borderId="3" xfId="0" applyFill="1" applyBorder="1" applyAlignment="1">
      <alignment horizontal="center" vertical="center"/>
    </xf>
    <xf numFmtId="0" fontId="0" fillId="16" borderId="8" xfId="0" applyFill="1" applyBorder="1" applyAlignment="1">
      <alignment horizontal="center" vertical="center"/>
    </xf>
    <xf numFmtId="0" fontId="0" fillId="17" borderId="3" xfId="0" applyFill="1" applyBorder="1" applyAlignment="1">
      <alignment horizontal="center" vertical="center"/>
    </xf>
    <xf numFmtId="0" fontId="0" fillId="16" borderId="3" xfId="0" applyFill="1" applyBorder="1" applyAlignment="1">
      <alignment horizontal="center" vertical="center"/>
    </xf>
    <xf numFmtId="0" fontId="0" fillId="24" borderId="8" xfId="0" applyFill="1" applyBorder="1" applyAlignment="1">
      <alignment horizontal="center" vertical="center"/>
    </xf>
    <xf numFmtId="0" fontId="0" fillId="25" borderId="3" xfId="0" applyFill="1" applyBorder="1" applyAlignment="1">
      <alignment horizontal="center" vertical="center"/>
    </xf>
    <xf numFmtId="0" fontId="0" fillId="24" borderId="3" xfId="0" applyFill="1" applyBorder="1" applyAlignment="1">
      <alignment horizontal="center" vertical="center"/>
    </xf>
    <xf numFmtId="0" fontId="0" fillId="26" borderId="8" xfId="0" applyFill="1" applyBorder="1" applyAlignment="1">
      <alignment horizontal="center" vertical="center"/>
    </xf>
    <xf numFmtId="0" fontId="0" fillId="29" borderId="8" xfId="0" applyFill="1" applyBorder="1" applyAlignment="1">
      <alignment horizontal="center" vertical="center"/>
    </xf>
    <xf numFmtId="0" fontId="0" fillId="30" borderId="3" xfId="0" applyFill="1" applyBorder="1" applyAlignment="1">
      <alignment horizontal="center" vertical="center"/>
    </xf>
    <xf numFmtId="0" fontId="0" fillId="31" borderId="8" xfId="0" applyFill="1" applyBorder="1" applyAlignment="1">
      <alignment horizontal="center" vertical="center"/>
    </xf>
    <xf numFmtId="0" fontId="0" fillId="32" borderId="3" xfId="0" applyFill="1" applyBorder="1" applyAlignment="1">
      <alignment horizontal="center" vertical="center"/>
    </xf>
    <xf numFmtId="0" fontId="0" fillId="31" borderId="3" xfId="0" applyFill="1" applyBorder="1" applyAlignment="1">
      <alignment horizontal="center" vertical="center"/>
    </xf>
    <xf numFmtId="0" fontId="0" fillId="10" borderId="0" xfId="0" applyFill="1" applyAlignment="1">
      <alignment horizontal="center" vertical="center"/>
    </xf>
    <xf numFmtId="0" fontId="0" fillId="38" borderId="3" xfId="0" applyFill="1" applyBorder="1" applyAlignment="1">
      <alignment horizontal="center" vertical="center"/>
    </xf>
    <xf numFmtId="0" fontId="0" fillId="38" borderId="3" xfId="0" applyFill="1" applyBorder="1" applyAlignment="1">
      <alignment horizontal="center" vertical="center" wrapText="1"/>
    </xf>
    <xf numFmtId="14" fontId="0" fillId="38" borderId="3" xfId="0" applyNumberFormat="1" applyFill="1" applyBorder="1" applyAlignment="1">
      <alignment horizontal="center" vertical="center"/>
    </xf>
    <xf numFmtId="0" fontId="0" fillId="39" borderId="0" xfId="0" applyFill="1" applyAlignment="1">
      <alignment horizontal="center" vertical="center"/>
    </xf>
    <xf numFmtId="0" fontId="0" fillId="39" borderId="0" xfId="0" applyFill="1" applyAlignment="1">
      <alignment horizontal="center" vertical="center" wrapText="1"/>
    </xf>
    <xf numFmtId="0" fontId="0" fillId="40" borderId="0" xfId="0" applyFill="1" applyAlignment="1">
      <alignment horizontal="center" vertical="center"/>
    </xf>
    <xf numFmtId="0" fontId="0" fillId="40" borderId="0" xfId="0" applyFill="1" applyAlignment="1">
      <alignment horizontal="center" vertical="center" wrapText="1"/>
    </xf>
    <xf numFmtId="0" fontId="0" fillId="41" borderId="0" xfId="0" applyFill="1" applyAlignment="1">
      <alignment horizontal="center" vertical="center"/>
    </xf>
    <xf numFmtId="0" fontId="0" fillId="41" borderId="0" xfId="0" applyFill="1" applyAlignment="1">
      <alignment horizontal="center" vertical="center" wrapText="1"/>
    </xf>
    <xf numFmtId="0" fontId="0" fillId="42" borderId="0" xfId="0" applyFill="1" applyAlignment="1">
      <alignment horizontal="center" vertical="center"/>
    </xf>
    <xf numFmtId="0" fontId="0" fillId="42" borderId="0" xfId="0" applyFill="1" applyAlignment="1">
      <alignment horizontal="center" vertical="center" wrapText="1"/>
    </xf>
    <xf numFmtId="0" fontId="0" fillId="43" borderId="3" xfId="0" applyFill="1" applyBorder="1" applyAlignment="1">
      <alignment horizontal="center" vertical="center"/>
    </xf>
    <xf numFmtId="0" fontId="0" fillId="43" borderId="3" xfId="0" applyFill="1" applyBorder="1" applyAlignment="1">
      <alignment horizontal="center" vertical="center" wrapText="1"/>
    </xf>
    <xf numFmtId="14" fontId="0" fillId="43" borderId="3" xfId="0" applyNumberFormat="1" applyFill="1" applyBorder="1" applyAlignment="1">
      <alignment horizontal="center" vertical="center"/>
    </xf>
    <xf numFmtId="0" fontId="0" fillId="44" borderId="3" xfId="0" applyFill="1" applyBorder="1" applyAlignment="1">
      <alignment horizontal="center" vertical="center"/>
    </xf>
    <xf numFmtId="0" fontId="0" fillId="44" borderId="3" xfId="0" applyFill="1" applyBorder="1" applyAlignment="1">
      <alignment horizontal="center" vertical="center" wrapText="1"/>
    </xf>
    <xf numFmtId="14" fontId="0" fillId="44" borderId="3" xfId="0" applyNumberFormat="1" applyFill="1" applyBorder="1" applyAlignment="1">
      <alignment horizontal="center" vertical="center"/>
    </xf>
    <xf numFmtId="0" fontId="0" fillId="45" borderId="7" xfId="0" applyFill="1" applyBorder="1" applyAlignment="1">
      <alignment horizontal="center" vertical="center"/>
    </xf>
    <xf numFmtId="0" fontId="0" fillId="45" borderId="8" xfId="0" applyFill="1" applyBorder="1" applyAlignment="1">
      <alignment horizontal="center" vertical="center"/>
    </xf>
    <xf numFmtId="14" fontId="0" fillId="45" borderId="8" xfId="0" applyNumberFormat="1" applyFill="1" applyBorder="1" applyAlignment="1">
      <alignment horizontal="center" vertical="center"/>
    </xf>
    <xf numFmtId="0" fontId="0" fillId="45" borderId="8" xfId="1" applyNumberFormat="1" applyFont="1" applyFill="1" applyBorder="1" applyAlignment="1">
      <alignment horizontal="center" vertical="center"/>
    </xf>
    <xf numFmtId="0" fontId="0" fillId="46" borderId="9" xfId="0" applyFill="1" applyBorder="1" applyAlignment="1">
      <alignment horizontal="center" vertical="center"/>
    </xf>
    <xf numFmtId="0" fontId="0" fillId="46" borderId="3" xfId="0" applyFill="1" applyBorder="1" applyAlignment="1">
      <alignment horizontal="center" vertical="center"/>
    </xf>
    <xf numFmtId="0" fontId="0" fillId="46" borderId="3" xfId="0" applyFill="1" applyBorder="1" applyAlignment="1">
      <alignment horizontal="center" vertical="center" wrapText="1"/>
    </xf>
    <xf numFmtId="14" fontId="0" fillId="46" borderId="3" xfId="0" applyNumberFormat="1" applyFill="1" applyBorder="1" applyAlignment="1">
      <alignment horizontal="center" vertical="center"/>
    </xf>
    <xf numFmtId="0" fontId="0" fillId="45" borderId="3" xfId="0" applyFill="1" applyBorder="1" applyAlignment="1">
      <alignment horizontal="center" vertical="center"/>
    </xf>
    <xf numFmtId="0" fontId="0" fillId="45" borderId="3" xfId="0" applyFill="1" applyBorder="1" applyAlignment="1">
      <alignment horizontal="center" vertical="center" wrapText="1"/>
    </xf>
    <xf numFmtId="0" fontId="0" fillId="24" borderId="10" xfId="0" applyFill="1" applyBorder="1" applyAlignment="1">
      <alignment horizontal="justify" vertical="center" wrapText="1"/>
    </xf>
    <xf numFmtId="0" fontId="0" fillId="26" borderId="10" xfId="0" applyFill="1" applyBorder="1" applyAlignment="1">
      <alignment horizontal="justify" vertical="center" wrapText="1"/>
    </xf>
    <xf numFmtId="0" fontId="0" fillId="47" borderId="3" xfId="0" applyFill="1" applyBorder="1" applyAlignment="1">
      <alignment horizontal="center" vertical="center"/>
    </xf>
    <xf numFmtId="0" fontId="0" fillId="47" borderId="3" xfId="0" applyFill="1" applyBorder="1" applyAlignment="1">
      <alignment horizontal="center" vertical="center" wrapText="1"/>
    </xf>
    <xf numFmtId="14" fontId="0" fillId="47" borderId="3" xfId="0" applyNumberFormat="1" applyFill="1" applyBorder="1" applyAlignment="1">
      <alignment horizontal="center" vertical="center"/>
    </xf>
    <xf numFmtId="0" fontId="0" fillId="48" borderId="3" xfId="0" applyFill="1" applyBorder="1" applyAlignment="1">
      <alignment horizontal="center" vertical="center"/>
    </xf>
    <xf numFmtId="0" fontId="0" fillId="48" borderId="3" xfId="0" applyFill="1" applyBorder="1" applyAlignment="1">
      <alignment horizontal="center" vertical="center" wrapText="1"/>
    </xf>
    <xf numFmtId="14" fontId="0" fillId="48" borderId="3" xfId="0" applyNumberFormat="1" applyFill="1" applyBorder="1" applyAlignment="1">
      <alignment horizontal="center" vertical="center"/>
    </xf>
    <xf numFmtId="0" fontId="0" fillId="49" borderId="0" xfId="0" applyFill="1" applyAlignment="1">
      <alignment horizontal="center" vertical="center"/>
    </xf>
    <xf numFmtId="0" fontId="2" fillId="49" borderId="0" xfId="0" applyFont="1" applyFill="1"/>
    <xf numFmtId="14" fontId="0" fillId="49" borderId="0" xfId="0" applyNumberFormat="1" applyFill="1" applyAlignment="1">
      <alignment horizontal="center" vertical="center"/>
    </xf>
    <xf numFmtId="0" fontId="0" fillId="49" borderId="0" xfId="0" applyFill="1"/>
    <xf numFmtId="0" fontId="7" fillId="9" borderId="0" xfId="0" applyFont="1" applyFill="1" applyAlignment="1">
      <alignment horizontal="center" vertical="center" wrapText="1"/>
    </xf>
    <xf numFmtId="0" fontId="7" fillId="5" borderId="6" xfId="0" applyFont="1" applyFill="1" applyBorder="1" applyAlignment="1">
      <alignment horizontal="center" vertical="center" wrapText="1"/>
    </xf>
    <xf numFmtId="0" fontId="6" fillId="12" borderId="0" xfId="0" applyFont="1" applyFill="1" applyAlignment="1">
      <alignment horizontal="center" vertical="center" wrapText="1"/>
    </xf>
    <xf numFmtId="0" fontId="6" fillId="22" borderId="0" xfId="0" applyFont="1" applyFill="1" applyAlignment="1">
      <alignment horizontal="center" vertical="center" wrapText="1"/>
    </xf>
    <xf numFmtId="0" fontId="7" fillId="27" borderId="0" xfId="0" applyFont="1" applyFill="1" applyAlignment="1">
      <alignment horizontal="center" vertical="center" wrapText="1"/>
    </xf>
    <xf numFmtId="0" fontId="7" fillId="28" borderId="6" xfId="0" applyFont="1" applyFill="1" applyBorder="1" applyAlignment="1">
      <alignment horizontal="center" vertical="center" wrapText="1"/>
    </xf>
    <xf numFmtId="0" fontId="0" fillId="49" borderId="0" xfId="0" applyFill="1" applyAlignment="1">
      <alignment horizontal="center"/>
    </xf>
    <xf numFmtId="9" fontId="0" fillId="49" borderId="0" xfId="0" applyNumberFormat="1" applyFill="1" applyAlignment="1">
      <alignment horizontal="center" vertical="center"/>
    </xf>
    <xf numFmtId="9" fontId="0" fillId="49" borderId="0" xfId="1" applyFont="1" applyFill="1" applyAlignment="1">
      <alignment horizontal="center" vertical="center"/>
    </xf>
    <xf numFmtId="49" fontId="0" fillId="41" borderId="0" xfId="0" applyNumberFormat="1" applyFill="1" applyAlignment="1">
      <alignment horizontal="center" vertical="center" wrapText="1"/>
    </xf>
    <xf numFmtId="0" fontId="12" fillId="49" borderId="5" xfId="0" applyFont="1" applyFill="1" applyBorder="1"/>
    <xf numFmtId="0" fontId="11" fillId="0" borderId="0" xfId="0" applyFont="1" applyAlignment="1">
      <alignment horizontal="center" vertical="center"/>
    </xf>
    <xf numFmtId="0" fontId="0" fillId="0" borderId="9" xfId="0" applyBorder="1" applyAlignment="1">
      <alignment horizontal="center"/>
    </xf>
    <xf numFmtId="0" fontId="0" fillId="0" borderId="3" xfId="0" applyBorder="1" applyAlignment="1">
      <alignment horizontal="center" vertical="center"/>
    </xf>
    <xf numFmtId="0" fontId="0" fillId="0" borderId="3" xfId="0" applyBorder="1" applyAlignment="1">
      <alignment horizontal="center" vertical="center" wrapText="1"/>
    </xf>
    <xf numFmtId="14" fontId="0" fillId="0" borderId="3" xfId="0" applyNumberFormat="1" applyBorder="1" applyAlignment="1">
      <alignment horizontal="center" vertical="center"/>
    </xf>
    <xf numFmtId="0" fontId="0" fillId="45" borderId="9" xfId="0" applyFill="1" applyBorder="1" applyAlignment="1">
      <alignment horizontal="center" vertical="center"/>
    </xf>
    <xf numFmtId="0" fontId="0" fillId="38" borderId="9" xfId="0" applyFill="1" applyBorder="1" applyAlignment="1">
      <alignment horizontal="center" vertical="center"/>
    </xf>
    <xf numFmtId="0" fontId="0" fillId="3" borderId="9" xfId="0" applyFill="1" applyBorder="1" applyAlignment="1">
      <alignment horizontal="center" vertical="center"/>
    </xf>
    <xf numFmtId="0" fontId="0" fillId="43" borderId="9" xfId="0" applyFill="1" applyBorder="1" applyAlignment="1">
      <alignment horizontal="center" vertical="center"/>
    </xf>
    <xf numFmtId="0" fontId="0" fillId="44" borderId="9" xfId="0" applyFill="1" applyBorder="1" applyAlignment="1">
      <alignment horizontal="center" vertical="center"/>
    </xf>
    <xf numFmtId="0" fontId="0" fillId="47" borderId="9" xfId="0" applyFill="1" applyBorder="1" applyAlignment="1">
      <alignment horizontal="center" vertical="center"/>
    </xf>
    <xf numFmtId="0" fontId="0" fillId="48" borderId="9" xfId="0" applyFill="1" applyBorder="1" applyAlignment="1">
      <alignment horizontal="center" vertical="center"/>
    </xf>
    <xf numFmtId="0" fontId="0" fillId="29" borderId="10" xfId="0" applyFill="1" applyBorder="1" applyAlignment="1">
      <alignment vertical="center"/>
    </xf>
    <xf numFmtId="0" fontId="0" fillId="29" borderId="10" xfId="0" applyFill="1" applyBorder="1" applyAlignment="1">
      <alignment vertical="center" wrapText="1"/>
    </xf>
    <xf numFmtId="0" fontId="0" fillId="14" borderId="10" xfId="0" applyFill="1" applyBorder="1" applyAlignment="1">
      <alignment horizontal="justify" vertical="center" wrapText="1"/>
    </xf>
    <xf numFmtId="0" fontId="0" fillId="7" borderId="10" xfId="0" applyFill="1" applyBorder="1" applyAlignment="1">
      <alignment horizontal="justify" vertical="center" wrapText="1"/>
    </xf>
    <xf numFmtId="0" fontId="0" fillId="11" borderId="10" xfId="0" applyFill="1" applyBorder="1" applyAlignment="1">
      <alignment horizontal="justify" vertical="center" wrapText="1"/>
    </xf>
    <xf numFmtId="0" fontId="0" fillId="39" borderId="0" xfId="0" applyFill="1" applyAlignment="1">
      <alignment horizontal="justify" vertical="center" wrapText="1"/>
    </xf>
    <xf numFmtId="0" fontId="0" fillId="42" borderId="0" xfId="0" applyFill="1" applyAlignment="1">
      <alignment horizontal="justify" vertical="center" wrapText="1"/>
    </xf>
    <xf numFmtId="0" fontId="0" fillId="41" borderId="0" xfId="0" applyFill="1" applyAlignment="1">
      <alignment horizontal="justify" vertical="center" wrapText="1"/>
    </xf>
    <xf numFmtId="0" fontId="0" fillId="40" borderId="0" xfId="0" applyFill="1" applyAlignment="1">
      <alignment horizontal="justify" vertical="center" wrapText="1"/>
    </xf>
    <xf numFmtId="0" fontId="0" fillId="45" borderId="8" xfId="0" applyFill="1" applyBorder="1" applyAlignment="1">
      <alignment horizontal="justify" vertical="center" wrapText="1"/>
    </xf>
    <xf numFmtId="0" fontId="0" fillId="46" borderId="3" xfId="0" applyFill="1" applyBorder="1" applyAlignment="1">
      <alignment horizontal="justify" vertical="center" wrapText="1"/>
    </xf>
    <xf numFmtId="0" fontId="0" fillId="45" borderId="3" xfId="0" applyFill="1" applyBorder="1" applyAlignment="1">
      <alignment horizontal="justify" vertical="center" wrapText="1"/>
    </xf>
    <xf numFmtId="0" fontId="0" fillId="38" borderId="3" xfId="0" applyFill="1" applyBorder="1" applyAlignment="1">
      <alignment horizontal="justify" vertical="center" wrapText="1"/>
    </xf>
    <xf numFmtId="0" fontId="0" fillId="3" borderId="3" xfId="0" applyFill="1" applyBorder="1" applyAlignment="1">
      <alignment horizontal="justify" vertical="center" wrapText="1"/>
    </xf>
    <xf numFmtId="0" fontId="0" fillId="43" borderId="3" xfId="0" applyFill="1" applyBorder="1" applyAlignment="1">
      <alignment horizontal="justify" vertical="center" wrapText="1"/>
    </xf>
    <xf numFmtId="0" fontId="0" fillId="44" borderId="3" xfId="0" applyFill="1" applyBorder="1" applyAlignment="1">
      <alignment horizontal="justify" vertical="center" wrapText="1"/>
    </xf>
    <xf numFmtId="0" fontId="0" fillId="48" borderId="3" xfId="0" applyFill="1" applyBorder="1" applyAlignment="1">
      <alignment horizontal="justify" vertical="center" wrapText="1"/>
    </xf>
    <xf numFmtId="0" fontId="0" fillId="47" borderId="3" xfId="0" applyFill="1" applyBorder="1" applyAlignment="1">
      <alignment horizontal="justify" vertical="center" wrapText="1"/>
    </xf>
    <xf numFmtId="0" fontId="0" fillId="29" borderId="10" xfId="0" applyFill="1" applyBorder="1" applyAlignment="1">
      <alignment horizontal="justify" vertical="center" wrapText="1"/>
    </xf>
    <xf numFmtId="0" fontId="0" fillId="45" borderId="8" xfId="0" applyFill="1" applyBorder="1" applyAlignment="1">
      <alignment horizontal="center" vertical="center" wrapText="1"/>
    </xf>
    <xf numFmtId="0" fontId="7" fillId="23" borderId="6" xfId="0" applyFont="1" applyFill="1" applyBorder="1" applyAlignment="1">
      <alignment horizontal="center" vertical="center" wrapText="1"/>
    </xf>
    <xf numFmtId="0" fontId="7" fillId="13" borderId="6" xfId="0" applyFont="1" applyFill="1" applyBorder="1" applyAlignment="1">
      <alignment horizontal="center" vertical="center" wrapText="1"/>
    </xf>
    <xf numFmtId="0" fontId="3" fillId="4" borderId="0" xfId="0" applyFont="1" applyFill="1" applyAlignment="1">
      <alignment horizontal="center" vertical="center" wrapText="1"/>
    </xf>
    <xf numFmtId="0" fontId="3" fillId="2" borderId="6" xfId="0" applyFont="1" applyFill="1" applyBorder="1" applyAlignment="1">
      <alignment horizontal="center" vertical="center" wrapText="1"/>
    </xf>
    <xf numFmtId="0" fontId="3" fillId="0" borderId="0" xfId="0" applyFont="1" applyAlignment="1">
      <alignment horizontal="center" vertical="center" wrapText="1"/>
    </xf>
    <xf numFmtId="0" fontId="3" fillId="9" borderId="0" xfId="0" applyFont="1" applyFill="1" applyAlignment="1">
      <alignment horizontal="center" vertical="center" wrapText="1"/>
    </xf>
    <xf numFmtId="0" fontId="3" fillId="5" borderId="6" xfId="0" applyFont="1" applyFill="1" applyBorder="1" applyAlignment="1">
      <alignment horizontal="center" vertical="center" wrapText="1"/>
    </xf>
    <xf numFmtId="9" fontId="3" fillId="5" borderId="6" xfId="1" applyFont="1" applyFill="1" applyBorder="1" applyAlignment="1">
      <alignment horizontal="center" vertical="center" wrapText="1"/>
    </xf>
    <xf numFmtId="0" fontId="3" fillId="12" borderId="0" xfId="0" applyFont="1" applyFill="1" applyAlignment="1">
      <alignment horizontal="center" vertical="center" wrapText="1"/>
    </xf>
    <xf numFmtId="0" fontId="3" fillId="13" borderId="6" xfId="0" applyFont="1" applyFill="1" applyBorder="1" applyAlignment="1">
      <alignment horizontal="center" vertical="center" wrapText="1"/>
    </xf>
    <xf numFmtId="9" fontId="3" fillId="13" borderId="6" xfId="1" applyFont="1" applyFill="1" applyBorder="1" applyAlignment="1">
      <alignment horizontal="center" vertical="center" wrapText="1"/>
    </xf>
    <xf numFmtId="0" fontId="3" fillId="22" borderId="0" xfId="0" applyFont="1" applyFill="1" applyAlignment="1">
      <alignment horizontal="center" vertical="center" wrapText="1"/>
    </xf>
    <xf numFmtId="0" fontId="3" fillId="23" borderId="6" xfId="0" applyFont="1" applyFill="1" applyBorder="1" applyAlignment="1">
      <alignment horizontal="center" vertical="center" wrapText="1"/>
    </xf>
    <xf numFmtId="9" fontId="3" fillId="23" borderId="6" xfId="1" applyFont="1" applyFill="1" applyBorder="1" applyAlignment="1">
      <alignment horizontal="center" vertical="center" wrapText="1"/>
    </xf>
    <xf numFmtId="0" fontId="3" fillId="27"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3" fillId="28" borderId="6" xfId="0" applyFont="1" applyFill="1" applyBorder="1" applyAlignment="1">
      <alignment horizontal="center" vertical="center" wrapText="1"/>
      <extLst>
        <ext xmlns:xfpb="http://schemas.microsoft.com/office/spreadsheetml/2022/featurepropertybag" uri="{C7286773-470A-42A8-94C5-96B5CB345126}">
          <xfpb:xfComplement i="0"/>
        </ext>
      </extLst>
    </xf>
    <xf numFmtId="9" fontId="3" fillId="28" borderId="6" xfId="1" applyFont="1" applyFill="1" applyBorder="1" applyAlignment="1">
      <alignment horizontal="center" vertical="center" wrapText="1"/>
    </xf>
    <xf numFmtId="0" fontId="0" fillId="45" borderId="8" xfId="0" applyFill="1" applyBorder="1" applyAlignment="1" applyProtection="1">
      <alignment horizontal="center" vertical="center"/>
      <protection locked="0"/>
    </xf>
    <xf numFmtId="0" fontId="0" fillId="46" borderId="3" xfId="0" applyFill="1" applyBorder="1" applyAlignment="1" applyProtection="1">
      <alignment horizontal="center" vertical="center"/>
      <protection locked="0"/>
    </xf>
    <xf numFmtId="0" fontId="0" fillId="45" borderId="3" xfId="0" applyFill="1" applyBorder="1" applyAlignment="1" applyProtection="1">
      <alignment horizontal="center" vertical="center"/>
      <protection locked="0"/>
    </xf>
    <xf numFmtId="0" fontId="0" fillId="38" borderId="3"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43" borderId="3" xfId="0" applyFill="1" applyBorder="1" applyAlignment="1" applyProtection="1">
      <alignment horizontal="center" vertical="center"/>
      <protection locked="0"/>
    </xf>
    <xf numFmtId="0" fontId="0" fillId="44" borderId="3" xfId="0" applyFill="1" applyBorder="1" applyAlignment="1" applyProtection="1">
      <alignment horizontal="center" vertical="center"/>
      <protection locked="0"/>
    </xf>
    <xf numFmtId="0" fontId="0" fillId="47" borderId="3" xfId="0" applyFill="1" applyBorder="1" applyAlignment="1" applyProtection="1">
      <alignment horizontal="center" vertical="center"/>
      <protection locked="0"/>
    </xf>
    <xf numFmtId="0" fontId="0" fillId="48" borderId="3" xfId="0" applyFill="1" applyBorder="1" applyAlignment="1" applyProtection="1">
      <alignment horizontal="center" vertical="center"/>
      <protection locked="0"/>
    </xf>
    <xf numFmtId="0" fontId="0" fillId="39" borderId="0" xfId="0" applyFill="1" applyAlignment="1" applyProtection="1">
      <alignment horizontal="center" vertical="center"/>
      <protection locked="0"/>
    </xf>
    <xf numFmtId="0" fontId="0" fillId="42" borderId="0" xfId="0" applyFill="1" applyAlignment="1" applyProtection="1">
      <alignment horizontal="center" vertical="center"/>
      <protection locked="0"/>
    </xf>
    <xf numFmtId="0" fontId="0" fillId="41" borderId="0" xfId="0" applyFill="1" applyAlignment="1" applyProtection="1">
      <alignment horizontal="center" vertical="center"/>
      <protection locked="0"/>
    </xf>
    <xf numFmtId="0" fontId="0" fillId="40" borderId="0" xfId="0" applyFill="1" applyAlignment="1" applyProtection="1">
      <alignment horizontal="center" vertical="center"/>
      <protection locked="0"/>
    </xf>
    <xf numFmtId="0" fontId="0" fillId="7" borderId="8" xfId="0" applyFill="1" applyBorder="1" applyAlignment="1" applyProtection="1">
      <alignment horizontal="center" vertical="center"/>
      <protection locked="0"/>
    </xf>
    <xf numFmtId="0" fontId="0" fillId="11" borderId="8" xfId="0" applyFill="1" applyBorder="1" applyAlignment="1" applyProtection="1">
      <alignment horizontal="center" vertical="center"/>
      <protection locked="0"/>
    </xf>
    <xf numFmtId="0" fontId="0" fillId="11" borderId="3" xfId="0"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3" fillId="13" borderId="6" xfId="0" applyFont="1" applyFill="1" applyBorder="1" applyAlignment="1" applyProtection="1">
      <alignment horizontal="center" vertical="center" wrapText="1"/>
      <protection locked="0"/>
    </xf>
    <xf numFmtId="0" fontId="0" fillId="14" borderId="8" xfId="0" applyFill="1" applyBorder="1" applyAlignment="1" applyProtection="1">
      <alignment horizontal="center" vertical="center"/>
      <protection locked="0"/>
    </xf>
    <xf numFmtId="0" fontId="0" fillId="16" borderId="8" xfId="0" applyFill="1" applyBorder="1" applyAlignment="1" applyProtection="1">
      <alignment horizontal="center" vertical="center"/>
      <protection locked="0"/>
    </xf>
    <xf numFmtId="0" fontId="0" fillId="17" borderId="3" xfId="0" applyFill="1" applyBorder="1" applyAlignment="1" applyProtection="1">
      <alignment horizontal="center" vertical="center"/>
      <protection locked="0"/>
    </xf>
    <xf numFmtId="0" fontId="0" fillId="16" borderId="3" xfId="0" applyFill="1" applyBorder="1" applyAlignment="1" applyProtection="1">
      <alignment horizontal="center" vertical="center"/>
      <protection locked="0"/>
    </xf>
    <xf numFmtId="0" fontId="0" fillId="14" borderId="3" xfId="0" applyFill="1" applyBorder="1" applyAlignment="1" applyProtection="1">
      <alignment horizontal="center" vertical="center"/>
      <protection locked="0"/>
    </xf>
    <xf numFmtId="0" fontId="3" fillId="23" borderId="6" xfId="0" applyFont="1" applyFill="1" applyBorder="1" applyAlignment="1" applyProtection="1">
      <alignment horizontal="center" vertical="center" wrapText="1"/>
      <protection locked="0"/>
    </xf>
    <xf numFmtId="0" fontId="0" fillId="26" borderId="8" xfId="0" applyFill="1" applyBorder="1" applyAlignment="1" applyProtection="1">
      <alignment horizontal="center" vertical="center"/>
      <protection locked="0"/>
    </xf>
    <xf numFmtId="0" fontId="0" fillId="24" borderId="8" xfId="0" applyFill="1" applyBorder="1" applyAlignment="1" applyProtection="1">
      <alignment horizontal="center" vertical="center"/>
      <protection locked="0"/>
    </xf>
    <xf numFmtId="0" fontId="0" fillId="24" borderId="3" xfId="0" applyFill="1" applyBorder="1" applyAlignment="1" applyProtection="1">
      <alignment horizontal="center" vertical="center"/>
      <protection locked="0"/>
    </xf>
    <xf numFmtId="0" fontId="0" fillId="49" borderId="0" xfId="0" applyFill="1" applyAlignment="1" applyProtection="1">
      <alignment horizontal="center" vertical="center"/>
      <protection locked="0"/>
    </xf>
    <xf numFmtId="0" fontId="3" fillId="28" borderId="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29" borderId="8" xfId="0" applyFill="1" applyBorder="1" applyAlignment="1" applyProtection="1">
      <alignment horizontal="center" vertical="center"/>
      <protection locked="0"/>
    </xf>
    <xf numFmtId="0" fontId="0" fillId="31" borderId="8" xfId="0" applyFill="1" applyBorder="1" applyAlignment="1" applyProtection="1">
      <alignment horizontal="center" vertical="center"/>
      <protection locked="0"/>
    </xf>
    <xf numFmtId="0" fontId="0" fillId="32" borderId="3" xfId="0" applyFill="1" applyBorder="1" applyAlignment="1" applyProtection="1">
      <alignment horizontal="center" vertical="center"/>
      <protection locked="0"/>
    </xf>
    <xf numFmtId="0" fontId="0" fillId="31" borderId="3" xfId="0" applyFill="1" applyBorder="1" applyAlignment="1" applyProtection="1">
      <alignment horizontal="center" vertical="center"/>
      <protection locked="0"/>
    </xf>
    <xf numFmtId="0" fontId="0" fillId="30" borderId="3" xfId="0" applyFill="1" applyBorder="1" applyAlignment="1" applyProtection="1">
      <alignment horizontal="center" vertical="center"/>
      <protection locked="0"/>
    </xf>
    <xf numFmtId="0" fontId="0" fillId="20" borderId="8" xfId="0" applyFill="1" applyBorder="1" applyAlignment="1" applyProtection="1">
      <alignment horizontal="center" vertical="center"/>
      <protection locked="0"/>
    </xf>
    <xf numFmtId="0" fontId="2" fillId="19" borderId="6" xfId="0" applyFont="1" applyFill="1" applyBorder="1" applyAlignment="1" applyProtection="1">
      <alignment horizontal="center" vertical="center" wrapText="1"/>
      <protection locked="0"/>
    </xf>
    <xf numFmtId="0" fontId="0" fillId="21" borderId="3" xfId="0" applyFill="1" applyBorder="1" applyAlignment="1" applyProtection="1">
      <alignment horizontal="center" vertical="center"/>
      <protection locked="0"/>
    </xf>
    <xf numFmtId="0" fontId="14" fillId="11" borderId="8" xfId="0" applyFont="1" applyFill="1" applyBorder="1" applyAlignment="1">
      <alignment horizontal="center" vertical="center"/>
    </xf>
    <xf numFmtId="0" fontId="14" fillId="7" borderId="8" xfId="0" applyFont="1" applyFill="1" applyBorder="1" applyAlignment="1">
      <alignment horizontal="center" vertical="center"/>
    </xf>
    <xf numFmtId="0" fontId="10" fillId="51" borderId="5" xfId="0" applyFont="1" applyFill="1" applyBorder="1" applyAlignment="1">
      <alignment horizontal="center" vertical="center"/>
    </xf>
    <xf numFmtId="0" fontId="10" fillId="52" borderId="5" xfId="0" applyFont="1" applyFill="1" applyBorder="1" applyAlignment="1">
      <alignment horizontal="center" vertical="center"/>
    </xf>
    <xf numFmtId="0" fontId="10" fillId="53" borderId="5" xfId="0" applyFont="1" applyFill="1" applyBorder="1" applyAlignment="1">
      <alignment horizontal="center" vertical="center"/>
    </xf>
    <xf numFmtId="0" fontId="10" fillId="54" borderId="5" xfId="0" applyFont="1" applyFill="1" applyBorder="1" applyAlignment="1">
      <alignment horizontal="center" vertical="center"/>
    </xf>
    <xf numFmtId="0" fontId="10" fillId="40" borderId="5" xfId="0" applyFont="1" applyFill="1" applyBorder="1" applyAlignment="1">
      <alignment horizontal="center" vertical="center"/>
    </xf>
    <xf numFmtId="0" fontId="10" fillId="55" borderId="5" xfId="0" applyFont="1" applyFill="1" applyBorder="1" applyAlignment="1">
      <alignment horizontal="center" vertical="center"/>
    </xf>
    <xf numFmtId="0" fontId="10" fillId="18" borderId="5" xfId="0" applyFont="1" applyFill="1" applyBorder="1" applyAlignment="1">
      <alignment horizontal="center" vertical="center"/>
    </xf>
    <xf numFmtId="0" fontId="10" fillId="56" borderId="5" xfId="0" applyFont="1" applyFill="1" applyBorder="1" applyAlignment="1">
      <alignment horizontal="center" vertical="center"/>
    </xf>
    <xf numFmtId="14" fontId="10" fillId="52" borderId="5" xfId="0" applyNumberFormat="1" applyFont="1" applyFill="1" applyBorder="1" applyAlignment="1">
      <alignment horizontal="center" vertical="center"/>
    </xf>
    <xf numFmtId="14" fontId="10" fillId="53" borderId="5" xfId="0" applyNumberFormat="1" applyFont="1" applyFill="1" applyBorder="1" applyAlignment="1">
      <alignment horizontal="center" vertical="center"/>
    </xf>
    <xf numFmtId="14" fontId="10" fillId="40" borderId="5" xfId="0" applyNumberFormat="1" applyFont="1" applyFill="1" applyBorder="1" applyAlignment="1">
      <alignment horizontal="center" vertical="center"/>
    </xf>
    <xf numFmtId="0" fontId="10" fillId="57" borderId="5" xfId="0" applyFont="1" applyFill="1" applyBorder="1" applyAlignment="1">
      <alignment horizontal="center" vertical="center"/>
    </xf>
    <xf numFmtId="14" fontId="10" fillId="57" borderId="5" xfId="0" applyNumberFormat="1" applyFont="1" applyFill="1" applyBorder="1" applyAlignment="1">
      <alignment horizontal="center" vertical="center"/>
    </xf>
    <xf numFmtId="14" fontId="10" fillId="55" borderId="5" xfId="0" applyNumberFormat="1" applyFont="1" applyFill="1" applyBorder="1" applyAlignment="1">
      <alignment horizontal="center" vertical="center"/>
    </xf>
    <xf numFmtId="14" fontId="10" fillId="18" borderId="5" xfId="0" applyNumberFormat="1" applyFont="1" applyFill="1" applyBorder="1" applyAlignment="1">
      <alignment horizontal="center" vertical="center"/>
    </xf>
    <xf numFmtId="14" fontId="10" fillId="56" borderId="5" xfId="0" applyNumberFormat="1" applyFont="1" applyFill="1" applyBorder="1" applyAlignment="1">
      <alignment horizontal="center" vertical="center"/>
    </xf>
    <xf numFmtId="14" fontId="10" fillId="51" borderId="5" xfId="0" applyNumberFormat="1" applyFont="1" applyFill="1" applyBorder="1" applyAlignment="1">
      <alignment horizontal="center" vertical="center"/>
    </xf>
    <xf numFmtId="14" fontId="10" fillId="54" borderId="5" xfId="0" applyNumberFormat="1" applyFont="1" applyFill="1" applyBorder="1" applyAlignment="1">
      <alignment horizontal="center" vertical="center"/>
    </xf>
    <xf numFmtId="0" fontId="15" fillId="38" borderId="3" xfId="0" applyFont="1" applyFill="1" applyBorder="1" applyAlignment="1" applyProtection="1">
      <alignment horizontal="center" vertical="center"/>
      <protection locked="0"/>
    </xf>
    <xf numFmtId="0" fontId="15" fillId="3" borderId="3" xfId="0" applyFont="1" applyFill="1" applyBorder="1" applyAlignment="1" applyProtection="1">
      <alignment horizontal="center" vertical="center"/>
      <protection locked="0"/>
    </xf>
    <xf numFmtId="0" fontId="15" fillId="43" borderId="3" xfId="0" applyFont="1" applyFill="1" applyBorder="1" applyAlignment="1" applyProtection="1">
      <alignment horizontal="center" vertical="center"/>
      <protection locked="0"/>
    </xf>
    <xf numFmtId="0" fontId="15" fillId="44" borderId="3" xfId="0" applyFont="1" applyFill="1" applyBorder="1" applyAlignment="1" applyProtection="1">
      <alignment horizontal="center" vertical="center"/>
      <protection locked="0"/>
    </xf>
    <xf numFmtId="0" fontId="0" fillId="7" borderId="8" xfId="0" applyFill="1" applyBorder="1" applyAlignment="1" applyProtection="1">
      <alignment horizontal="center" vertical="center" wrapText="1"/>
      <protection locked="0"/>
    </xf>
    <xf numFmtId="0" fontId="0" fillId="0" borderId="0" xfId="0" applyAlignment="1">
      <alignment horizontal="center"/>
    </xf>
    <xf numFmtId="0" fontId="19" fillId="61" borderId="0" xfId="0" applyFont="1" applyFill="1" applyAlignment="1">
      <alignment horizontal="center" vertical="center" wrapText="1"/>
    </xf>
    <xf numFmtId="0" fontId="19" fillId="61" borderId="23" xfId="0" applyFont="1" applyFill="1" applyBorder="1" applyAlignment="1">
      <alignment horizontal="center" vertical="center" wrapText="1"/>
    </xf>
    <xf numFmtId="0" fontId="19" fillId="62" borderId="0" xfId="0" applyFont="1" applyFill="1" applyAlignment="1">
      <alignment horizontal="center" vertical="center" wrapText="1"/>
    </xf>
    <xf numFmtId="0" fontId="19" fillId="62" borderId="23" xfId="0" applyFont="1" applyFill="1" applyBorder="1" applyAlignment="1">
      <alignment horizontal="center" vertical="center" wrapText="1"/>
    </xf>
    <xf numFmtId="0" fontId="19" fillId="63" borderId="0" xfId="0" applyFont="1" applyFill="1" applyAlignment="1">
      <alignment horizontal="center" vertical="center" wrapText="1"/>
    </xf>
    <xf numFmtId="0" fontId="19" fillId="63" borderId="23" xfId="0" applyFont="1" applyFill="1" applyBorder="1" applyAlignment="1">
      <alignment horizontal="center" vertical="center" wrapText="1"/>
    </xf>
    <xf numFmtId="16" fontId="20" fillId="67" borderId="31" xfId="0" applyNumberFormat="1" applyFont="1" applyFill="1" applyBorder="1" applyAlignment="1">
      <alignment vertical="center"/>
    </xf>
    <xf numFmtId="0" fontId="20" fillId="67" borderId="31" xfId="0" applyFont="1" applyFill="1" applyBorder="1" applyAlignment="1">
      <alignment vertical="center"/>
    </xf>
    <xf numFmtId="0" fontId="20" fillId="77" borderId="30" xfId="0" applyFont="1" applyFill="1" applyBorder="1" applyAlignment="1">
      <alignment vertical="center"/>
    </xf>
    <xf numFmtId="0" fontId="20" fillId="68" borderId="31" xfId="0" applyFont="1" applyFill="1" applyBorder="1" applyAlignment="1">
      <alignment vertical="center"/>
    </xf>
    <xf numFmtId="0" fontId="22" fillId="69" borderId="31" xfId="0" applyFont="1" applyFill="1" applyBorder="1" applyAlignment="1">
      <alignment vertical="center"/>
    </xf>
    <xf numFmtId="0" fontId="24" fillId="70" borderId="31" xfId="0" applyFont="1" applyFill="1" applyBorder="1" applyAlignment="1">
      <alignment vertical="center"/>
    </xf>
    <xf numFmtId="16" fontId="20" fillId="67" borderId="28" xfId="0" applyNumberFormat="1" applyFont="1" applyFill="1" applyBorder="1" applyAlignment="1">
      <alignment vertical="center"/>
    </xf>
    <xf numFmtId="0" fontId="20" fillId="67" borderId="28" xfId="0" applyFont="1" applyFill="1" applyBorder="1" applyAlignment="1">
      <alignment vertical="center"/>
    </xf>
    <xf numFmtId="0" fontId="20" fillId="64" borderId="0" xfId="0" applyFont="1" applyFill="1" applyAlignment="1">
      <alignment vertical="center"/>
    </xf>
    <xf numFmtId="0" fontId="20" fillId="68" borderId="28" xfId="0" applyFont="1" applyFill="1" applyBorder="1" applyAlignment="1">
      <alignment vertical="center"/>
    </xf>
    <xf numFmtId="0" fontId="22" fillId="69" borderId="28" xfId="0" applyFont="1" applyFill="1" applyBorder="1" applyAlignment="1">
      <alignment vertical="center"/>
    </xf>
    <xf numFmtId="0" fontId="24" fillId="70" borderId="28" xfId="0" applyFont="1" applyFill="1" applyBorder="1" applyAlignment="1">
      <alignment vertical="center"/>
    </xf>
    <xf numFmtId="0" fontId="20" fillId="71" borderId="30" xfId="0" applyFont="1" applyFill="1" applyBorder="1" applyAlignment="1">
      <alignment vertical="center"/>
    </xf>
    <xf numFmtId="0" fontId="20" fillId="73" borderId="31" xfId="0" applyFont="1" applyFill="1" applyBorder="1" applyAlignment="1">
      <alignment vertical="center"/>
    </xf>
    <xf numFmtId="0" fontId="22" fillId="74" borderId="31" xfId="0" applyFont="1" applyFill="1" applyBorder="1" applyAlignment="1">
      <alignment vertical="center"/>
    </xf>
    <xf numFmtId="0" fontId="24" fillId="75" borderId="31" xfId="0" applyFont="1" applyFill="1" applyBorder="1" applyAlignment="1">
      <alignment vertical="center"/>
    </xf>
    <xf numFmtId="0" fontId="20" fillId="64" borderId="30" xfId="0" applyFont="1" applyFill="1" applyBorder="1" applyAlignment="1">
      <alignment vertical="center"/>
    </xf>
    <xf numFmtId="0" fontId="20" fillId="76" borderId="31" xfId="0" applyFont="1" applyFill="1" applyBorder="1" applyAlignment="1">
      <alignment vertical="center"/>
    </xf>
    <xf numFmtId="16" fontId="20" fillId="73" borderId="31" xfId="0" applyNumberFormat="1" applyFont="1" applyFill="1" applyBorder="1" applyAlignment="1">
      <alignment vertical="center"/>
    </xf>
    <xf numFmtId="16" fontId="22" fillId="74" borderId="31" xfId="0" applyNumberFormat="1" applyFont="1" applyFill="1" applyBorder="1" applyAlignment="1">
      <alignment vertical="center"/>
    </xf>
    <xf numFmtId="16" fontId="24" fillId="75" borderId="31" xfId="0" applyNumberFormat="1" applyFont="1" applyFill="1" applyBorder="1" applyAlignment="1">
      <alignment vertical="center"/>
    </xf>
    <xf numFmtId="0" fontId="24" fillId="75" borderId="31" xfId="0" applyFont="1" applyFill="1" applyBorder="1" applyAlignment="1">
      <alignment vertical="center" wrapText="1"/>
    </xf>
    <xf numFmtId="0" fontId="20" fillId="79" borderId="30" xfId="0" applyFont="1" applyFill="1" applyBorder="1" applyAlignment="1">
      <alignment vertical="center"/>
    </xf>
    <xf numFmtId="16" fontId="20" fillId="82" borderId="31" xfId="0" applyNumberFormat="1" applyFont="1" applyFill="1" applyBorder="1" applyAlignment="1">
      <alignment vertical="center"/>
    </xf>
    <xf numFmtId="0" fontId="20" fillId="82" borderId="31" xfId="0" applyFont="1" applyFill="1" applyBorder="1" applyAlignment="1">
      <alignment vertical="center"/>
    </xf>
    <xf numFmtId="0" fontId="20" fillId="80" borderId="30" xfId="0" applyFont="1" applyFill="1" applyBorder="1" applyAlignment="1">
      <alignment vertical="center"/>
    </xf>
    <xf numFmtId="0" fontId="20" fillId="83" borderId="31" xfId="0" applyFont="1" applyFill="1" applyBorder="1" applyAlignment="1">
      <alignment vertical="center"/>
    </xf>
    <xf numFmtId="0" fontId="22" fillId="84" borderId="31" xfId="0" applyFont="1" applyFill="1" applyBorder="1" applyAlignment="1">
      <alignment vertical="center"/>
    </xf>
    <xf numFmtId="0" fontId="24" fillId="85" borderId="31" xfId="0" applyFont="1" applyFill="1" applyBorder="1" applyAlignment="1">
      <alignment vertical="center"/>
    </xf>
    <xf numFmtId="16" fontId="20" fillId="76" borderId="31" xfId="0" applyNumberFormat="1" applyFont="1" applyFill="1" applyBorder="1" applyAlignment="1">
      <alignment vertical="center"/>
    </xf>
    <xf numFmtId="0" fontId="20" fillId="86" borderId="30" xfId="0" applyFont="1" applyFill="1" applyBorder="1" applyAlignment="1">
      <alignment vertical="center"/>
    </xf>
    <xf numFmtId="0" fontId="20" fillId="87" borderId="30" xfId="0" applyFont="1" applyFill="1" applyBorder="1" applyAlignment="1">
      <alignment vertical="center"/>
    </xf>
    <xf numFmtId="0" fontId="0" fillId="0" borderId="0" xfId="0" applyAlignment="1">
      <alignment wrapText="1"/>
    </xf>
    <xf numFmtId="0" fontId="0" fillId="0" borderId="0" xfId="0" applyAlignment="1">
      <alignment horizontal="center" wrapText="1"/>
    </xf>
    <xf numFmtId="0" fontId="0" fillId="51" borderId="33" xfId="0" applyFill="1" applyBorder="1" applyAlignment="1">
      <alignment horizontal="center" vertical="center" wrapText="1"/>
    </xf>
    <xf numFmtId="0" fontId="0" fillId="11" borderId="8" xfId="0" applyFill="1" applyBorder="1" applyAlignment="1" applyProtection="1">
      <alignment horizontal="center" vertical="center" wrapText="1"/>
      <protection locked="0"/>
    </xf>
    <xf numFmtId="9" fontId="0" fillId="51" borderId="33" xfId="0" applyNumberFormat="1" applyFill="1" applyBorder="1" applyAlignment="1">
      <alignment horizontal="center" vertical="center" wrapText="1"/>
    </xf>
    <xf numFmtId="0" fontId="18" fillId="89" borderId="33" xfId="0" applyFont="1" applyFill="1" applyBorder="1" applyAlignment="1">
      <alignment horizontal="center" vertical="center" wrapText="1"/>
    </xf>
    <xf numFmtId="9" fontId="0" fillId="52" borderId="36" xfId="0" applyNumberFormat="1" applyFill="1" applyBorder="1" applyAlignment="1">
      <alignment horizontal="center" wrapText="1"/>
    </xf>
    <xf numFmtId="0" fontId="18" fillId="89" borderId="35" xfId="0" applyFont="1" applyFill="1" applyBorder="1" applyAlignment="1">
      <alignment horizontal="center" vertical="center" wrapText="1"/>
    </xf>
    <xf numFmtId="9" fontId="0" fillId="90" borderId="5" xfId="0" applyNumberFormat="1" applyFill="1" applyBorder="1" applyAlignment="1">
      <alignment horizontal="center" wrapText="1"/>
    </xf>
    <xf numFmtId="0" fontId="0" fillId="52" borderId="36" xfId="0" applyFill="1" applyBorder="1" applyAlignment="1">
      <alignment horizontal="center" vertical="center" wrapText="1"/>
    </xf>
    <xf numFmtId="0" fontId="0" fillId="90" borderId="5" xfId="0" applyFill="1" applyBorder="1" applyAlignment="1">
      <alignment horizontal="center" vertical="center" wrapText="1"/>
    </xf>
    <xf numFmtId="0" fontId="0" fillId="54" borderId="5" xfId="0" applyFill="1" applyBorder="1" applyAlignment="1">
      <alignment horizontal="center" vertical="center" wrapText="1"/>
    </xf>
    <xf numFmtId="9" fontId="0" fillId="54" borderId="5" xfId="0" applyNumberFormat="1" applyFill="1" applyBorder="1" applyAlignment="1">
      <alignment horizontal="center" wrapText="1"/>
    </xf>
    <xf numFmtId="9" fontId="0" fillId="40" borderId="5" xfId="0" applyNumberFormat="1" applyFill="1" applyBorder="1" applyAlignment="1">
      <alignment horizontal="center" wrapText="1"/>
    </xf>
    <xf numFmtId="0" fontId="0" fillId="40" borderId="5" xfId="0" applyFill="1" applyBorder="1" applyAlignment="1">
      <alignment horizontal="center" vertical="center" wrapText="1"/>
    </xf>
    <xf numFmtId="9" fontId="0" fillId="91" borderId="5" xfId="0" applyNumberFormat="1" applyFill="1" applyBorder="1" applyAlignment="1">
      <alignment horizontal="center" wrapText="1"/>
    </xf>
    <xf numFmtId="0" fontId="0" fillId="91" borderId="5" xfId="0" applyFill="1" applyBorder="1" applyAlignment="1">
      <alignment horizontal="center" vertical="center" wrapText="1"/>
    </xf>
    <xf numFmtId="9" fontId="0" fillId="55" borderId="5" xfId="0" applyNumberFormat="1" applyFill="1" applyBorder="1" applyAlignment="1">
      <alignment horizontal="center" wrapText="1"/>
    </xf>
    <xf numFmtId="0" fontId="0" fillId="55" borderId="5" xfId="0" applyFill="1" applyBorder="1" applyAlignment="1">
      <alignment horizontal="center" vertical="center" wrapText="1"/>
    </xf>
    <xf numFmtId="9" fontId="0" fillId="18" borderId="5" xfId="0" applyNumberFormat="1" applyFill="1" applyBorder="1" applyAlignment="1">
      <alignment horizontal="center" wrapText="1"/>
    </xf>
    <xf numFmtId="0" fontId="0" fillId="18" borderId="5" xfId="0" applyFill="1" applyBorder="1" applyAlignment="1">
      <alignment horizontal="center" vertical="center" wrapText="1"/>
    </xf>
    <xf numFmtId="9" fontId="0" fillId="92" borderId="5" xfId="0" applyNumberFormat="1" applyFill="1" applyBorder="1" applyAlignment="1">
      <alignment horizontal="center" wrapText="1"/>
    </xf>
    <xf numFmtId="16" fontId="20" fillId="67" borderId="32" xfId="0" applyNumberFormat="1" applyFont="1" applyFill="1" applyBorder="1" applyAlignment="1">
      <alignment vertical="center"/>
    </xf>
    <xf numFmtId="0" fontId="20" fillId="76" borderId="30" xfId="0" applyFont="1" applyFill="1" applyBorder="1" applyAlignment="1">
      <alignment vertical="center"/>
    </xf>
    <xf numFmtId="16" fontId="20" fillId="67" borderId="30" xfId="0" applyNumberFormat="1" applyFont="1" applyFill="1" applyBorder="1" applyAlignment="1">
      <alignment vertical="center"/>
    </xf>
    <xf numFmtId="0" fontId="20" fillId="67" borderId="30" xfId="0" applyFont="1" applyFill="1" applyBorder="1" applyAlignment="1">
      <alignment vertical="center"/>
    </xf>
    <xf numFmtId="16" fontId="20" fillId="82" borderId="30" xfId="0" applyNumberFormat="1" applyFont="1" applyFill="1" applyBorder="1" applyAlignment="1">
      <alignment vertical="center"/>
    </xf>
    <xf numFmtId="0" fontId="20" fillId="82" borderId="30" xfId="0" applyFont="1" applyFill="1" applyBorder="1" applyAlignment="1">
      <alignment vertical="center"/>
    </xf>
    <xf numFmtId="16" fontId="20" fillId="76" borderId="30" xfId="0" applyNumberFormat="1" applyFont="1" applyFill="1" applyBorder="1" applyAlignment="1">
      <alignment vertical="center"/>
    </xf>
    <xf numFmtId="0" fontId="0" fillId="92" borderId="5" xfId="0" applyFill="1" applyBorder="1" applyAlignment="1">
      <alignment horizontal="center" vertical="center" wrapText="1"/>
    </xf>
    <xf numFmtId="0" fontId="0" fillId="52" borderId="0" xfId="0" applyFill="1"/>
    <xf numFmtId="0" fontId="0" fillId="52" borderId="0" xfId="0" applyFill="1" applyAlignment="1">
      <alignment horizontal="center"/>
    </xf>
    <xf numFmtId="0" fontId="0" fillId="52" borderId="0" xfId="0" applyFill="1" applyAlignment="1">
      <alignment horizontal="center" vertical="center"/>
    </xf>
    <xf numFmtId="0" fontId="0" fillId="95" borderId="0" xfId="0" applyFill="1"/>
    <xf numFmtId="0" fontId="0" fillId="95" borderId="0" xfId="0" applyFill="1" applyAlignment="1">
      <alignment horizontal="center"/>
    </xf>
    <xf numFmtId="0" fontId="0" fillId="95" borderId="0" xfId="0" applyFill="1" applyAlignment="1">
      <alignment horizontal="center" vertical="center"/>
    </xf>
    <xf numFmtId="0" fontId="0" fillId="97" borderId="0" xfId="0" applyFill="1"/>
    <xf numFmtId="0" fontId="0" fillId="97" borderId="0" xfId="0" applyFill="1" applyAlignment="1">
      <alignment horizontal="center"/>
    </xf>
    <xf numFmtId="0" fontId="0" fillId="97" borderId="0" xfId="0" applyFill="1" applyAlignment="1">
      <alignment horizontal="center" vertical="center"/>
    </xf>
    <xf numFmtId="0" fontId="0" fillId="34" borderId="0" xfId="0" applyFill="1" applyAlignment="1">
      <alignment horizontal="center"/>
    </xf>
    <xf numFmtId="0" fontId="0" fillId="34" borderId="0" xfId="0" applyFill="1" applyAlignment="1">
      <alignment horizontal="center" vertical="center"/>
    </xf>
    <xf numFmtId="0" fontId="18" fillId="89" borderId="41" xfId="0" applyFont="1" applyFill="1" applyBorder="1" applyAlignment="1">
      <alignment horizontal="center" vertical="center" wrapText="1"/>
    </xf>
    <xf numFmtId="9" fontId="0" fillId="37" borderId="0" xfId="0" applyNumberFormat="1" applyFill="1" applyAlignment="1">
      <alignment horizontal="center"/>
    </xf>
    <xf numFmtId="0" fontId="20" fillId="93" borderId="0" xfId="0" applyFont="1" applyFill="1" applyAlignment="1">
      <alignment horizontal="center" vertical="center"/>
    </xf>
    <xf numFmtId="0" fontId="20" fillId="93" borderId="23" xfId="0" applyFont="1" applyFill="1" applyBorder="1" applyAlignment="1">
      <alignment vertical="center" wrapText="1"/>
    </xf>
    <xf numFmtId="0" fontId="20" fillId="94" borderId="31" xfId="0" applyFont="1" applyFill="1" applyBorder="1" applyAlignment="1">
      <alignment horizontal="center" vertical="center" wrapText="1"/>
    </xf>
    <xf numFmtId="0" fontId="20" fillId="94" borderId="31" xfId="0" applyFont="1" applyFill="1" applyBorder="1" applyAlignment="1">
      <alignment vertical="center" wrapText="1"/>
    </xf>
    <xf numFmtId="0" fontId="20" fillId="96" borderId="31" xfId="0" applyFont="1" applyFill="1" applyBorder="1" applyAlignment="1">
      <alignment horizontal="center" vertical="center" wrapText="1"/>
    </xf>
    <xf numFmtId="0" fontId="20" fillId="96" borderId="31" xfId="0" applyFont="1" applyFill="1" applyBorder="1" applyAlignment="1">
      <alignment vertical="center" wrapText="1"/>
    </xf>
    <xf numFmtId="0" fontId="20" fillId="98" borderId="31" xfId="0" applyFont="1" applyFill="1" applyBorder="1" applyAlignment="1">
      <alignment horizontal="center" vertical="center" wrapText="1"/>
    </xf>
    <xf numFmtId="0" fontId="20" fillId="98" borderId="31" xfId="0" applyFont="1" applyFill="1" applyBorder="1" applyAlignment="1">
      <alignment vertical="center" wrapText="1"/>
    </xf>
    <xf numFmtId="9" fontId="0" fillId="37" borderId="33" xfId="0" applyNumberFormat="1" applyFill="1" applyBorder="1" applyAlignment="1">
      <alignment horizontal="center"/>
    </xf>
    <xf numFmtId="9" fontId="0" fillId="0" borderId="0" xfId="0" applyNumberFormat="1"/>
    <xf numFmtId="0" fontId="16" fillId="80" borderId="27" xfId="0" applyFont="1" applyFill="1" applyBorder="1" applyAlignment="1">
      <alignment vertical="center" wrapText="1"/>
    </xf>
    <xf numFmtId="0" fontId="0" fillId="24" borderId="8" xfId="0" applyFill="1" applyBorder="1" applyAlignment="1" applyProtection="1">
      <alignment horizontal="center" vertical="center" wrapText="1"/>
      <protection locked="0"/>
    </xf>
    <xf numFmtId="0" fontId="0" fillId="26" borderId="8" xfId="0" applyFill="1" applyBorder="1" applyAlignment="1">
      <alignment horizontal="center" vertical="center" wrapText="1"/>
    </xf>
    <xf numFmtId="0" fontId="16" fillId="64" borderId="0" xfId="0" applyFont="1" applyFill="1" applyAlignment="1">
      <alignment horizontal="center" vertical="center"/>
    </xf>
    <xf numFmtId="0" fontId="16" fillId="64" borderId="23" xfId="0" applyFont="1" applyFill="1" applyBorder="1" applyAlignment="1">
      <alignment vertical="center" wrapText="1"/>
    </xf>
    <xf numFmtId="0" fontId="16" fillId="65" borderId="26" xfId="0" applyFont="1" applyFill="1" applyBorder="1" applyAlignment="1">
      <alignment vertical="center" wrapText="1"/>
    </xf>
    <xf numFmtId="0" fontId="16" fillId="65" borderId="27" xfId="0" applyFont="1" applyFill="1" applyBorder="1" applyAlignment="1">
      <alignment vertical="center"/>
    </xf>
    <xf numFmtId="0" fontId="16" fillId="65" borderId="27" xfId="0" applyFont="1" applyFill="1" applyBorder="1" applyAlignment="1">
      <alignment vertical="center" wrapText="1"/>
    </xf>
    <xf numFmtId="0" fontId="16" fillId="65" borderId="27" xfId="0" quotePrefix="1" applyFont="1" applyFill="1" applyBorder="1" applyAlignment="1">
      <alignment horizontal="center" vertical="center" wrapText="1"/>
    </xf>
    <xf numFmtId="0" fontId="16" fillId="65" borderId="27" xfId="0" applyFont="1" applyFill="1" applyBorder="1" applyAlignment="1">
      <alignment horizontal="center" vertical="center"/>
    </xf>
    <xf numFmtId="14" fontId="16" fillId="64" borderId="0" xfId="0" applyNumberFormat="1" applyFont="1" applyFill="1" applyAlignment="1">
      <alignment horizontal="center" vertical="center"/>
    </xf>
    <xf numFmtId="14" fontId="16" fillId="64" borderId="23" xfId="0" applyNumberFormat="1" applyFont="1" applyFill="1" applyBorder="1" applyAlignment="1">
      <alignment horizontal="center" vertical="center"/>
    </xf>
    <xf numFmtId="0" fontId="16" fillId="66" borderId="23" xfId="0" applyFont="1" applyFill="1" applyBorder="1" applyAlignment="1">
      <alignment horizontal="center" vertical="center"/>
    </xf>
    <xf numFmtId="0" fontId="16" fillId="64" borderId="23" xfId="0" applyFont="1" applyFill="1" applyBorder="1" applyAlignment="1">
      <alignment horizontal="center" vertical="center"/>
    </xf>
    <xf numFmtId="0" fontId="16" fillId="71" borderId="30" xfId="0" applyFont="1" applyFill="1" applyBorder="1" applyAlignment="1">
      <alignment horizontal="center" vertical="center"/>
    </xf>
    <xf numFmtId="0" fontId="16" fillId="71" borderId="31" xfId="0" applyFont="1" applyFill="1" applyBorder="1" applyAlignment="1">
      <alignment vertical="center" wrapText="1"/>
    </xf>
    <xf numFmtId="14" fontId="16" fillId="71" borderId="30" xfId="0" applyNumberFormat="1" applyFont="1" applyFill="1" applyBorder="1" applyAlignment="1">
      <alignment horizontal="center" vertical="center"/>
    </xf>
    <xf numFmtId="14" fontId="16" fillId="71" borderId="31" xfId="0" applyNumberFormat="1" applyFont="1" applyFill="1" applyBorder="1" applyAlignment="1">
      <alignment horizontal="center" vertical="center"/>
    </xf>
    <xf numFmtId="0" fontId="16" fillId="72" borderId="31" xfId="0" applyFont="1" applyFill="1" applyBorder="1" applyAlignment="1">
      <alignment horizontal="center" vertical="center"/>
    </xf>
    <xf numFmtId="0" fontId="16" fillId="71" borderId="31" xfId="0" applyFont="1" applyFill="1" applyBorder="1" applyAlignment="1">
      <alignment horizontal="center" vertical="center"/>
    </xf>
    <xf numFmtId="0" fontId="16" fillId="64" borderId="30" xfId="0" applyFont="1" applyFill="1" applyBorder="1" applyAlignment="1">
      <alignment horizontal="center" vertical="center"/>
    </xf>
    <xf numFmtId="0" fontId="16" fillId="64" borderId="31" xfId="0" applyFont="1" applyFill="1" applyBorder="1" applyAlignment="1">
      <alignment vertical="center" wrapText="1"/>
    </xf>
    <xf numFmtId="14" fontId="16" fillId="64" borderId="32" xfId="0" applyNumberFormat="1" applyFont="1" applyFill="1" applyBorder="1" applyAlignment="1">
      <alignment horizontal="center" vertical="center"/>
    </xf>
    <xf numFmtId="14" fontId="16" fillId="64" borderId="28" xfId="0" applyNumberFormat="1" applyFont="1" applyFill="1" applyBorder="1" applyAlignment="1">
      <alignment horizontal="center" vertical="center"/>
    </xf>
    <xf numFmtId="0" fontId="16" fillId="66" borderId="31" xfId="0" applyFont="1" applyFill="1" applyBorder="1" applyAlignment="1">
      <alignment horizontal="center" vertical="center"/>
    </xf>
    <xf numFmtId="0" fontId="16" fillId="64" borderId="31" xfId="0" applyFont="1" applyFill="1" applyBorder="1" applyAlignment="1">
      <alignment horizontal="center" vertical="center"/>
    </xf>
    <xf numFmtId="0" fontId="16" fillId="77" borderId="30" xfId="0" applyFont="1" applyFill="1" applyBorder="1" applyAlignment="1">
      <alignment horizontal="center" vertical="center"/>
    </xf>
    <xf numFmtId="0" fontId="16" fillId="77" borderId="31" xfId="0" applyFont="1" applyFill="1" applyBorder="1" applyAlignment="1">
      <alignment vertical="center" wrapText="1"/>
    </xf>
    <xf numFmtId="0" fontId="16" fillId="78" borderId="26" xfId="0" applyFont="1" applyFill="1" applyBorder="1" applyAlignment="1">
      <alignment vertical="center" wrapText="1"/>
    </xf>
    <xf numFmtId="0" fontId="16" fillId="78" borderId="27" xfId="0" applyFont="1" applyFill="1" applyBorder="1" applyAlignment="1">
      <alignment vertical="center"/>
    </xf>
    <xf numFmtId="0" fontId="16" fillId="78" borderId="27" xfId="0" applyFont="1" applyFill="1" applyBorder="1" applyAlignment="1">
      <alignment vertical="center" wrapText="1"/>
    </xf>
    <xf numFmtId="0" fontId="16" fillId="78" borderId="27" xfId="0" quotePrefix="1" applyFont="1" applyFill="1" applyBorder="1" applyAlignment="1">
      <alignment horizontal="center" vertical="center" wrapText="1"/>
    </xf>
    <xf numFmtId="0" fontId="16" fillId="78" borderId="27" xfId="0" applyFont="1" applyFill="1" applyBorder="1" applyAlignment="1">
      <alignment horizontal="center" vertical="center"/>
    </xf>
    <xf numFmtId="14" fontId="16" fillId="77" borderId="30" xfId="0" applyNumberFormat="1" applyFont="1" applyFill="1" applyBorder="1" applyAlignment="1">
      <alignment horizontal="center" vertical="center"/>
    </xf>
    <xf numFmtId="14" fontId="16" fillId="77" borderId="31" xfId="0" applyNumberFormat="1" applyFont="1" applyFill="1" applyBorder="1" applyAlignment="1">
      <alignment horizontal="center" vertical="center"/>
    </xf>
    <xf numFmtId="0" fontId="16" fillId="77" borderId="31" xfId="0" applyFont="1" applyFill="1" applyBorder="1" applyAlignment="1">
      <alignment horizontal="center" vertical="center"/>
    </xf>
    <xf numFmtId="0" fontId="16" fillId="79" borderId="30" xfId="0" applyFont="1" applyFill="1" applyBorder="1" applyAlignment="1">
      <alignment horizontal="center" vertical="center"/>
    </xf>
    <xf numFmtId="0" fontId="16" fillId="79" borderId="31" xfId="0" applyFont="1" applyFill="1" applyBorder="1" applyAlignment="1">
      <alignment vertical="center" wrapText="1"/>
    </xf>
    <xf numFmtId="14" fontId="16" fillId="79" borderId="30" xfId="0" applyNumberFormat="1" applyFont="1" applyFill="1" applyBorder="1" applyAlignment="1">
      <alignment horizontal="center" vertical="center"/>
    </xf>
    <xf numFmtId="14" fontId="16" fillId="79" borderId="31" xfId="0" applyNumberFormat="1" applyFont="1" applyFill="1" applyBorder="1" applyAlignment="1">
      <alignment horizontal="center" vertical="center"/>
    </xf>
    <xf numFmtId="0" fontId="16" fillId="79" borderId="31" xfId="0" applyFont="1" applyFill="1" applyBorder="1" applyAlignment="1">
      <alignment horizontal="center" vertical="center"/>
    </xf>
    <xf numFmtId="0" fontId="16" fillId="80" borderId="30" xfId="0" applyFont="1" applyFill="1" applyBorder="1" applyAlignment="1">
      <alignment horizontal="center" vertical="center"/>
    </xf>
    <xf numFmtId="0" fontId="16" fillId="80" borderId="31" xfId="0" applyFont="1" applyFill="1" applyBorder="1" applyAlignment="1">
      <alignment vertical="center" wrapText="1"/>
    </xf>
    <xf numFmtId="0" fontId="16" fillId="80" borderId="26" xfId="0" applyFont="1" applyFill="1" applyBorder="1" applyAlignment="1">
      <alignment vertical="center" wrapText="1"/>
    </xf>
    <xf numFmtId="0" fontId="16" fillId="80" borderId="27" xfId="0" applyFont="1" applyFill="1" applyBorder="1" applyAlignment="1">
      <alignment vertical="center"/>
    </xf>
    <xf numFmtId="0" fontId="16" fillId="80" borderId="27" xfId="0" quotePrefix="1" applyFont="1" applyFill="1" applyBorder="1" applyAlignment="1">
      <alignment horizontal="center" vertical="center" wrapText="1"/>
    </xf>
    <xf numFmtId="0" fontId="16" fillId="80" borderId="27" xfId="0" applyFont="1" applyFill="1" applyBorder="1" applyAlignment="1">
      <alignment horizontal="center" vertical="center"/>
    </xf>
    <xf numFmtId="14" fontId="16" fillId="80" borderId="30" xfId="0" applyNumberFormat="1" applyFont="1" applyFill="1" applyBorder="1" applyAlignment="1">
      <alignment horizontal="center" vertical="center"/>
    </xf>
    <xf numFmtId="14" fontId="16" fillId="80" borderId="31" xfId="0" applyNumberFormat="1" applyFont="1" applyFill="1" applyBorder="1" applyAlignment="1">
      <alignment horizontal="center" vertical="center"/>
    </xf>
    <xf numFmtId="0" fontId="16" fillId="81" borderId="31" xfId="0" applyFont="1" applyFill="1" applyBorder="1" applyAlignment="1">
      <alignment horizontal="center" vertical="center"/>
    </xf>
    <xf numFmtId="0" fontId="16" fillId="80" borderId="31" xfId="0" applyFont="1" applyFill="1" applyBorder="1" applyAlignment="1">
      <alignment horizontal="center" vertical="center"/>
    </xf>
    <xf numFmtId="0" fontId="16" fillId="86" borderId="30" xfId="0" applyFont="1" applyFill="1" applyBorder="1" applyAlignment="1">
      <alignment horizontal="center" vertical="center"/>
    </xf>
    <xf numFmtId="0" fontId="16" fillId="86" borderId="31" xfId="0" applyFont="1" applyFill="1" applyBorder="1" applyAlignment="1">
      <alignment vertical="center" wrapText="1"/>
    </xf>
    <xf numFmtId="0" fontId="16" fillId="87" borderId="31" xfId="0" applyFont="1" applyFill="1" applyBorder="1" applyAlignment="1">
      <alignment vertical="center" wrapText="1"/>
    </xf>
    <xf numFmtId="0" fontId="16" fillId="88" borderId="26" xfId="0" applyFont="1" applyFill="1" applyBorder="1" applyAlignment="1">
      <alignment vertical="center"/>
    </xf>
    <xf numFmtId="0" fontId="16" fillId="88" borderId="27" xfId="0" applyFont="1" applyFill="1" applyBorder="1" applyAlignment="1">
      <alignment vertical="center"/>
    </xf>
    <xf numFmtId="0" fontId="16" fillId="88" borderId="27" xfId="0" applyFont="1" applyFill="1" applyBorder="1" applyAlignment="1">
      <alignment vertical="center" wrapText="1"/>
    </xf>
    <xf numFmtId="0" fontId="16" fillId="88" borderId="27" xfId="0" quotePrefix="1" applyFont="1" applyFill="1" applyBorder="1" applyAlignment="1">
      <alignment horizontal="center" vertical="center" wrapText="1"/>
    </xf>
    <xf numFmtId="0" fontId="16" fillId="88" borderId="27" xfId="0" applyFont="1" applyFill="1" applyBorder="1" applyAlignment="1">
      <alignment horizontal="center" vertical="center"/>
    </xf>
    <xf numFmtId="14" fontId="16" fillId="86" borderId="30" xfId="0" applyNumberFormat="1" applyFont="1" applyFill="1" applyBorder="1" applyAlignment="1">
      <alignment horizontal="center" vertical="center"/>
    </xf>
    <xf numFmtId="14" fontId="16" fillId="86" borderId="31" xfId="0" applyNumberFormat="1" applyFont="1" applyFill="1" applyBorder="1" applyAlignment="1">
      <alignment horizontal="center" vertical="center"/>
    </xf>
    <xf numFmtId="0" fontId="16" fillId="86" borderId="31" xfId="0" applyFont="1" applyFill="1" applyBorder="1" applyAlignment="1">
      <alignment horizontal="center" vertical="center"/>
    </xf>
    <xf numFmtId="0" fontId="16" fillId="87" borderId="30" xfId="0" applyFont="1" applyFill="1" applyBorder="1" applyAlignment="1">
      <alignment horizontal="center" vertical="center"/>
    </xf>
    <xf numFmtId="14" fontId="16" fillId="87" borderId="30" xfId="0" applyNumberFormat="1" applyFont="1" applyFill="1" applyBorder="1" applyAlignment="1">
      <alignment horizontal="center" vertical="center"/>
    </xf>
    <xf numFmtId="14" fontId="16" fillId="87" borderId="31" xfId="0" applyNumberFormat="1" applyFont="1" applyFill="1" applyBorder="1" applyAlignment="1">
      <alignment horizontal="center" vertical="center"/>
    </xf>
    <xf numFmtId="0" fontId="16" fillId="87" borderId="31" xfId="0" applyFont="1" applyFill="1" applyBorder="1" applyAlignment="1">
      <alignment horizontal="center" vertical="center"/>
    </xf>
    <xf numFmtId="0" fontId="16" fillId="88" borderId="24" xfId="0" applyFont="1" applyFill="1" applyBorder="1" applyAlignment="1">
      <alignment vertical="center"/>
    </xf>
    <xf numFmtId="0" fontId="16" fillId="88" borderId="21" xfId="0" applyFont="1" applyFill="1" applyBorder="1" applyAlignment="1">
      <alignment vertical="center"/>
    </xf>
    <xf numFmtId="0" fontId="16" fillId="88" borderId="21" xfId="0" applyFont="1" applyFill="1" applyBorder="1" applyAlignment="1">
      <alignment vertical="center" wrapText="1"/>
    </xf>
    <xf numFmtId="0" fontId="16" fillId="88" borderId="21" xfId="0" quotePrefix="1" applyFont="1" applyFill="1" applyBorder="1" applyAlignment="1">
      <alignment horizontal="center" vertical="center" wrapText="1"/>
    </xf>
    <xf numFmtId="0" fontId="16" fillId="88" borderId="21" xfId="0" applyFont="1" applyFill="1" applyBorder="1" applyAlignment="1">
      <alignment horizontal="center" vertical="center"/>
    </xf>
    <xf numFmtId="0" fontId="0" fillId="14" borderId="8" xfId="0" applyFill="1" applyBorder="1" applyAlignment="1" applyProtection="1">
      <alignment horizontal="center" vertical="center" wrapText="1"/>
      <protection locked="0"/>
    </xf>
    <xf numFmtId="0" fontId="0" fillId="26" borderId="8" xfId="0" applyFill="1" applyBorder="1" applyAlignment="1" applyProtection="1">
      <alignment horizontal="center" vertical="center" wrapText="1"/>
      <protection locked="0"/>
    </xf>
    <xf numFmtId="0" fontId="0" fillId="29" borderId="8" xfId="0" applyFill="1" applyBorder="1" applyAlignment="1" applyProtection="1">
      <alignment horizontal="center" vertical="center" wrapText="1"/>
      <protection locked="0"/>
    </xf>
    <xf numFmtId="0" fontId="0" fillId="31" borderId="8" xfId="0" applyFill="1" applyBorder="1" applyAlignment="1" applyProtection="1">
      <alignment horizontal="center" vertical="center" wrapText="1"/>
      <protection locked="0"/>
    </xf>
    <xf numFmtId="0" fontId="0" fillId="49" borderId="0" xfId="0" applyFill="1" applyAlignment="1">
      <alignment horizontal="center" vertical="center" wrapText="1"/>
    </xf>
    <xf numFmtId="0" fontId="0" fillId="0" borderId="0" xfId="0" applyAlignment="1">
      <alignment horizontal="center" vertical="center" wrapText="1"/>
    </xf>
    <xf numFmtId="0" fontId="0" fillId="39" borderId="0" xfId="0" applyFill="1" applyAlignment="1" applyProtection="1">
      <alignment horizontal="center" vertical="center" wrapText="1"/>
      <protection locked="0"/>
    </xf>
    <xf numFmtId="0" fontId="0" fillId="42" borderId="0" xfId="0" applyFill="1" applyAlignment="1" applyProtection="1">
      <alignment horizontal="center" vertical="center" wrapText="1"/>
      <protection locked="0"/>
    </xf>
    <xf numFmtId="0" fontId="0" fillId="41" borderId="0" xfId="0" applyFill="1" applyAlignment="1" applyProtection="1">
      <alignment horizontal="center" vertical="center" wrapText="1"/>
      <protection locked="0"/>
    </xf>
    <xf numFmtId="0" fontId="0" fillId="40" borderId="0" xfId="0" applyFill="1" applyAlignment="1" applyProtection="1">
      <alignment horizontal="center" vertical="center" wrapText="1"/>
      <protection locked="0"/>
    </xf>
    <xf numFmtId="0" fontId="0" fillId="8" borderId="3" xfId="0" applyFill="1" applyBorder="1" applyAlignment="1" applyProtection="1">
      <alignment horizontal="center" vertical="center" wrapText="1"/>
      <protection locked="0"/>
    </xf>
    <xf numFmtId="0" fontId="0" fillId="11" borderId="3" xfId="0"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16" borderId="8" xfId="0" applyFill="1" applyBorder="1" applyAlignment="1" applyProtection="1">
      <alignment horizontal="center" vertical="center" wrapText="1"/>
      <protection locked="0"/>
    </xf>
    <xf numFmtId="0" fontId="0" fillId="17" borderId="3" xfId="0" applyFill="1" applyBorder="1" applyAlignment="1" applyProtection="1">
      <alignment horizontal="center" vertical="center" wrapText="1"/>
      <protection locked="0"/>
    </xf>
    <xf numFmtId="0" fontId="0" fillId="16" borderId="3" xfId="0" applyFill="1" applyBorder="1" applyAlignment="1" applyProtection="1">
      <alignment horizontal="center" vertical="center" wrapText="1"/>
      <protection locked="0"/>
    </xf>
    <xf numFmtId="0" fontId="0" fillId="14" borderId="3" xfId="0" applyFill="1" applyBorder="1" applyAlignment="1" applyProtection="1">
      <alignment horizontal="center" vertical="center" wrapText="1"/>
      <protection locked="0"/>
    </xf>
    <xf numFmtId="0" fontId="0" fillId="25" borderId="3" xfId="0" applyFill="1" applyBorder="1" applyAlignment="1" applyProtection="1">
      <alignment horizontal="center" vertical="center" wrapText="1"/>
      <protection locked="0"/>
    </xf>
    <xf numFmtId="0" fontId="0" fillId="24" borderId="3" xfId="0" applyFill="1" applyBorder="1" applyAlignment="1" applyProtection="1">
      <alignment horizontal="center" vertical="center" wrapText="1"/>
      <protection locked="0"/>
    </xf>
    <xf numFmtId="0" fontId="0" fillId="49" borderId="0" xfId="0" applyFill="1" applyAlignment="1" applyProtection="1">
      <alignment horizontal="center" vertical="center" wrapText="1"/>
      <protection locked="0"/>
    </xf>
    <xf numFmtId="0" fontId="0" fillId="32" borderId="3" xfId="0" applyFill="1" applyBorder="1" applyAlignment="1" applyProtection="1">
      <alignment horizontal="center" vertical="center" wrapText="1"/>
      <protection locked="0"/>
    </xf>
    <xf numFmtId="0" fontId="0" fillId="31" borderId="3" xfId="0" applyFill="1" applyBorder="1" applyAlignment="1" applyProtection="1">
      <alignment horizontal="center" vertical="center" wrapText="1"/>
      <protection locked="0"/>
    </xf>
    <xf numFmtId="0" fontId="0" fillId="30" borderId="3" xfId="0" applyFill="1" applyBorder="1" applyAlignment="1" applyProtection="1">
      <alignment horizontal="center" vertical="center" wrapText="1"/>
      <protection locked="0"/>
    </xf>
    <xf numFmtId="0" fontId="0" fillId="14" borderId="8" xfId="0" applyFill="1" applyBorder="1" applyAlignment="1" applyProtection="1">
      <alignment horizontal="left" vertical="center" wrapText="1"/>
      <protection locked="0"/>
    </xf>
    <xf numFmtId="0" fontId="28" fillId="24" borderId="8" xfId="0" applyFont="1" applyFill="1" applyBorder="1" applyAlignment="1" applyProtection="1">
      <alignment horizontal="center" vertical="center" wrapText="1"/>
      <protection locked="0"/>
    </xf>
    <xf numFmtId="0" fontId="28" fillId="26" borderId="8" xfId="0" applyFont="1" applyFill="1" applyBorder="1" applyAlignment="1" applyProtection="1">
      <alignment horizontal="center" vertical="center" wrapText="1"/>
      <protection locked="0"/>
    </xf>
    <xf numFmtId="0" fontId="0" fillId="16" borderId="8" xfId="0" applyFill="1" applyBorder="1" applyAlignment="1" applyProtection="1">
      <alignment horizontal="left" vertical="center" wrapText="1"/>
      <protection locked="0"/>
    </xf>
    <xf numFmtId="9" fontId="27" fillId="0" borderId="5" xfId="0" applyNumberFormat="1" applyFont="1" applyBorder="1" applyAlignment="1">
      <alignment horizontal="center"/>
    </xf>
    <xf numFmtId="0" fontId="20" fillId="93" borderId="5" xfId="0" applyFont="1" applyFill="1" applyBorder="1" applyAlignment="1">
      <alignment vertical="center" wrapText="1"/>
    </xf>
    <xf numFmtId="0" fontId="20" fillId="94" borderId="5" xfId="0" applyFont="1" applyFill="1" applyBorder="1" applyAlignment="1">
      <alignment vertical="center" wrapText="1"/>
    </xf>
    <xf numFmtId="0" fontId="20" fillId="96" borderId="5" xfId="0" applyFont="1" applyFill="1" applyBorder="1" applyAlignment="1">
      <alignment vertical="center" wrapText="1"/>
    </xf>
    <xf numFmtId="0" fontId="20" fillId="98" borderId="5" xfId="0" applyFont="1" applyFill="1" applyBorder="1" applyAlignment="1">
      <alignment vertical="center" wrapText="1"/>
    </xf>
    <xf numFmtId="9" fontId="0" fillId="0" borderId="5" xfId="0" applyNumberFormat="1" applyBorder="1" applyAlignment="1">
      <alignment horizontal="center" vertical="center"/>
    </xf>
    <xf numFmtId="9" fontId="27" fillId="37" borderId="5" xfId="0" applyNumberFormat="1" applyFont="1" applyFill="1" applyBorder="1" applyAlignment="1">
      <alignment horizontal="center" vertical="center"/>
    </xf>
    <xf numFmtId="9" fontId="0" fillId="0" borderId="39" xfId="0" applyNumberFormat="1" applyBorder="1" applyAlignment="1">
      <alignment horizontal="center" vertical="center"/>
    </xf>
    <xf numFmtId="0" fontId="3" fillId="28" borderId="6" xfId="0" applyFont="1" applyFill="1" applyBorder="1" applyAlignment="1">
      <alignment horizontal="center" vertical="center"/>
      <extLst>
        <ext xmlns:xfpb="http://schemas.microsoft.com/office/spreadsheetml/2022/featurepropertybag" uri="{C7286773-470A-42A8-94C5-96B5CB345126}">
          <xfpb:xfComplement i="0"/>
        </ext>
      </extLst>
    </xf>
    <xf numFmtId="0" fontId="30" fillId="28" borderId="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0" fillId="0" borderId="6" xfId="0" applyBorder="1" applyAlignment="1">
      <alignment horizontal="center" vertical="center"/>
    </xf>
    <xf numFmtId="0" fontId="31" fillId="50" borderId="5" xfId="0" applyFont="1" applyFill="1" applyBorder="1" applyAlignment="1" applyProtection="1">
      <alignment vertical="center" wrapText="1"/>
      <protection locked="0"/>
    </xf>
    <xf numFmtId="0" fontId="0" fillId="50" borderId="5" xfId="0" applyFill="1" applyBorder="1" applyAlignment="1" applyProtection="1">
      <alignment vertical="center"/>
      <protection locked="0"/>
    </xf>
    <xf numFmtId="0" fontId="32" fillId="50" borderId="5" xfId="0" applyFont="1" applyFill="1" applyBorder="1" applyAlignment="1" applyProtection="1">
      <alignment vertical="center" wrapText="1"/>
      <protection locked="0"/>
    </xf>
    <xf numFmtId="0" fontId="29" fillId="50" borderId="5" xfId="0" applyFont="1" applyFill="1" applyBorder="1" applyAlignment="1" applyProtection="1">
      <alignment vertical="center" wrapText="1"/>
      <protection locked="0"/>
    </xf>
    <xf numFmtId="0" fontId="29" fillId="50" borderId="5" xfId="0" applyFont="1" applyFill="1" applyBorder="1" applyAlignment="1" applyProtection="1">
      <alignment vertical="center"/>
      <protection locked="0"/>
    </xf>
    <xf numFmtId="0" fontId="31" fillId="50" borderId="5" xfId="0" applyFont="1" applyFill="1" applyBorder="1" applyAlignment="1" applyProtection="1">
      <alignment vertical="center"/>
      <protection locked="0"/>
    </xf>
    <xf numFmtId="0" fontId="0" fillId="15" borderId="3" xfId="0" applyFill="1" applyBorder="1" applyAlignment="1" applyProtection="1">
      <alignment horizontal="left" vertical="center" wrapText="1"/>
      <protection locked="0"/>
    </xf>
    <xf numFmtId="0" fontId="0" fillId="17" borderId="3" xfId="0" applyFill="1" applyBorder="1" applyAlignment="1" applyProtection="1">
      <alignment horizontal="left" vertical="center" wrapText="1"/>
      <protection locked="0"/>
    </xf>
    <xf numFmtId="0" fontId="0" fillId="17" borderId="3" xfId="0" applyFill="1" applyBorder="1" applyAlignment="1" applyProtection="1">
      <alignment horizontal="left" vertical="top" wrapText="1"/>
      <protection locked="0"/>
    </xf>
    <xf numFmtId="0" fontId="0" fillId="14" borderId="8" xfId="0" applyFill="1" applyBorder="1" applyAlignment="1" applyProtection="1">
      <alignment horizontal="left" vertical="top" wrapText="1"/>
      <protection locked="0"/>
    </xf>
    <xf numFmtId="0" fontId="0" fillId="0" borderId="0" xfId="0" applyAlignment="1">
      <alignment wrapText="1" readingOrder="1"/>
    </xf>
    <xf numFmtId="0" fontId="0" fillId="99" borderId="0" xfId="0" applyFill="1" applyAlignment="1">
      <alignment wrapText="1" readingOrder="1"/>
    </xf>
    <xf numFmtId="0" fontId="0" fillId="99" borderId="0" xfId="0" applyFill="1" applyAlignment="1">
      <alignment wrapText="1"/>
    </xf>
    <xf numFmtId="0" fontId="0" fillId="11" borderId="8" xfId="0" applyFill="1" applyBorder="1" applyAlignment="1" applyProtection="1">
      <alignment horizontal="left" vertical="center" wrapText="1"/>
      <protection locked="0"/>
    </xf>
    <xf numFmtId="0" fontId="0" fillId="8" borderId="3" xfId="0" applyFill="1" applyBorder="1" applyAlignment="1" applyProtection="1">
      <alignment horizontal="left" vertical="center" wrapText="1"/>
      <protection locked="0"/>
    </xf>
    <xf numFmtId="0" fontId="0" fillId="16" borderId="8" xfId="0" applyFill="1" applyBorder="1" applyAlignment="1" applyProtection="1">
      <alignment horizontal="left" vertical="center"/>
      <protection locked="0"/>
    </xf>
    <xf numFmtId="0" fontId="0" fillId="14" borderId="8" xfId="0" applyFill="1" applyBorder="1" applyAlignment="1" applyProtection="1">
      <alignment horizontal="left" vertical="center"/>
      <protection locked="0"/>
    </xf>
    <xf numFmtId="0" fontId="0" fillId="15" borderId="3" xfId="0" applyFill="1" applyBorder="1" applyAlignment="1" applyProtection="1">
      <alignment horizontal="left" vertical="top" wrapText="1"/>
      <protection locked="0"/>
    </xf>
    <xf numFmtId="0" fontId="0" fillId="14" borderId="3" xfId="0" applyFill="1" applyBorder="1" applyAlignment="1" applyProtection="1">
      <alignment horizontal="left" vertical="center" wrapText="1"/>
      <protection locked="0"/>
    </xf>
    <xf numFmtId="0" fontId="0" fillId="16" borderId="3" xfId="0" applyFill="1" applyBorder="1" applyAlignment="1" applyProtection="1">
      <alignment horizontal="left" vertical="center" wrapText="1"/>
      <protection locked="0"/>
    </xf>
    <xf numFmtId="9" fontId="34" fillId="5" borderId="6" xfId="1" applyFont="1" applyFill="1" applyBorder="1" applyAlignment="1">
      <alignment horizontal="center" vertical="center" wrapText="1"/>
    </xf>
    <xf numFmtId="0" fontId="0" fillId="99" borderId="0" xfId="0" applyFill="1" applyAlignment="1">
      <alignment horizontal="center" wrapText="1"/>
    </xf>
    <xf numFmtId="0" fontId="0" fillId="31" borderId="10" xfId="0" applyFill="1" applyBorder="1" applyAlignment="1">
      <alignment horizontal="center" vertical="center"/>
    </xf>
    <xf numFmtId="0" fontId="0" fillId="31" borderId="11" xfId="0" applyFill="1" applyBorder="1" applyAlignment="1">
      <alignment horizontal="center" vertical="center"/>
    </xf>
    <xf numFmtId="0" fontId="0" fillId="31" borderId="12" xfId="0" applyFill="1" applyBorder="1" applyAlignment="1">
      <alignment horizontal="center" vertical="center"/>
    </xf>
    <xf numFmtId="0" fontId="0" fillId="31" borderId="10" xfId="0" applyFill="1" applyBorder="1" applyAlignment="1">
      <alignment horizontal="justify" vertical="center" wrapText="1"/>
    </xf>
    <xf numFmtId="0" fontId="0" fillId="31" borderId="11" xfId="0" applyFill="1" applyBorder="1" applyAlignment="1">
      <alignment horizontal="justify" vertical="center" wrapText="1"/>
    </xf>
    <xf numFmtId="0" fontId="0" fillId="31" borderId="12" xfId="0" applyFill="1" applyBorder="1" applyAlignment="1">
      <alignment horizontal="justify" vertical="center" wrapText="1"/>
    </xf>
    <xf numFmtId="0" fontId="0" fillId="16" borderId="10" xfId="0" applyFill="1" applyBorder="1" applyAlignment="1">
      <alignment horizontal="center" vertical="center"/>
    </xf>
    <xf numFmtId="0" fontId="0" fillId="16" borderId="11" xfId="0" applyFill="1" applyBorder="1" applyAlignment="1">
      <alignment horizontal="center" vertical="center"/>
    </xf>
    <xf numFmtId="0" fontId="0" fillId="16" borderId="15" xfId="0" applyFill="1" applyBorder="1" applyAlignment="1">
      <alignment horizontal="justify" vertical="center" wrapText="1"/>
    </xf>
    <xf numFmtId="0" fontId="0" fillId="16" borderId="13" xfId="0" applyFill="1" applyBorder="1" applyAlignment="1">
      <alignment horizontal="justify" vertical="center" wrapText="1"/>
    </xf>
    <xf numFmtId="0" fontId="5" fillId="18" borderId="0" xfId="0" applyFont="1" applyFill="1" applyAlignment="1" applyProtection="1">
      <alignment horizontal="center" vertical="center"/>
      <protection locked="0"/>
    </xf>
    <xf numFmtId="0" fontId="0" fillId="24" borderId="10" xfId="0" applyFill="1" applyBorder="1" applyAlignment="1">
      <alignment horizontal="center" vertical="center"/>
    </xf>
    <xf numFmtId="0" fontId="0" fillId="24" borderId="11" xfId="0" applyFill="1" applyBorder="1" applyAlignment="1">
      <alignment horizontal="center" vertical="center"/>
    </xf>
    <xf numFmtId="0" fontId="0" fillId="24" borderId="15" xfId="0" applyFill="1" applyBorder="1" applyAlignment="1">
      <alignment horizontal="justify" vertical="center" wrapText="1"/>
    </xf>
    <xf numFmtId="0" fontId="0" fillId="24" borderId="13" xfId="0" applyFill="1" applyBorder="1" applyAlignment="1">
      <alignment horizontal="justify" vertical="center" wrapText="1"/>
    </xf>
    <xf numFmtId="0" fontId="0" fillId="14" borderId="10" xfId="0" applyFill="1" applyBorder="1" applyAlignment="1">
      <alignment horizontal="center" vertical="center"/>
    </xf>
    <xf numFmtId="0" fontId="0" fillId="14" borderId="11" xfId="0" applyFill="1" applyBorder="1" applyAlignment="1">
      <alignment horizontal="center" vertical="center"/>
    </xf>
    <xf numFmtId="0" fontId="0" fillId="14" borderId="1" xfId="0" applyFill="1" applyBorder="1" applyAlignment="1">
      <alignment horizontal="center" vertical="center"/>
    </xf>
    <xf numFmtId="0" fontId="0" fillId="14" borderId="15" xfId="0" applyFill="1" applyBorder="1" applyAlignment="1">
      <alignment horizontal="justify" vertical="center" wrapText="1"/>
    </xf>
    <xf numFmtId="0" fontId="0" fillId="14" borderId="13" xfId="0" applyFill="1" applyBorder="1" applyAlignment="1">
      <alignment horizontal="justify" vertical="center" wrapText="1"/>
    </xf>
    <xf numFmtId="0" fontId="0" fillId="14" borderId="14" xfId="0" applyFill="1" applyBorder="1" applyAlignment="1">
      <alignment horizontal="justify" vertical="center" wrapText="1"/>
    </xf>
    <xf numFmtId="0" fontId="0" fillId="50" borderId="17" xfId="0" applyFill="1" applyBorder="1" applyAlignment="1" applyProtection="1">
      <alignment horizontal="center" vertical="center"/>
      <protection locked="0"/>
    </xf>
    <xf numFmtId="0" fontId="0" fillId="50" borderId="18" xfId="0" applyFill="1" applyBorder="1" applyAlignment="1" applyProtection="1">
      <alignment horizontal="center" vertical="center"/>
      <protection locked="0"/>
    </xf>
    <xf numFmtId="0" fontId="0" fillId="50" borderId="19" xfId="0" applyFill="1" applyBorder="1" applyAlignment="1" applyProtection="1">
      <alignment horizontal="center" vertical="center"/>
      <protection locked="0"/>
    </xf>
    <xf numFmtId="0" fontId="0" fillId="0" borderId="6" xfId="0" applyBorder="1" applyAlignment="1">
      <alignment horizontal="center" vertical="center"/>
    </xf>
    <xf numFmtId="0" fontId="0" fillId="0" borderId="0" xfId="0" applyAlignment="1">
      <alignment horizontal="center" vertical="center"/>
    </xf>
    <xf numFmtId="0" fontId="8" fillId="6" borderId="0" xfId="0" applyFont="1" applyFill="1" applyAlignment="1">
      <alignment horizontal="center" vertical="center" wrapText="1"/>
    </xf>
    <xf numFmtId="0" fontId="9" fillId="33" borderId="0" xfId="0" applyFont="1" applyFill="1" applyAlignment="1">
      <alignment horizontal="left" vertical="center"/>
    </xf>
    <xf numFmtId="0" fontId="5" fillId="18" borderId="0" xfId="0" applyFont="1" applyFill="1" applyAlignment="1">
      <alignment horizontal="center" vertical="center"/>
    </xf>
    <xf numFmtId="0" fontId="0" fillId="11" borderId="10" xfId="0" applyFill="1" applyBorder="1" applyAlignment="1">
      <alignment horizontal="center" vertical="center"/>
    </xf>
    <xf numFmtId="0" fontId="0" fillId="11" borderId="11" xfId="0" applyFill="1" applyBorder="1" applyAlignment="1">
      <alignment horizontal="center" vertical="center"/>
    </xf>
    <xf numFmtId="0" fontId="0" fillId="11" borderId="15" xfId="0" applyFill="1" applyBorder="1" applyAlignment="1">
      <alignment horizontal="justify" vertical="center" wrapText="1"/>
    </xf>
    <xf numFmtId="0" fontId="0" fillId="11" borderId="13" xfId="0" applyFill="1" applyBorder="1" applyAlignment="1">
      <alignment horizontal="justify" vertical="center" wrapText="1"/>
    </xf>
    <xf numFmtId="0" fontId="0" fillId="16" borderId="1" xfId="0" applyFill="1" applyBorder="1" applyAlignment="1">
      <alignment horizontal="center" vertical="center"/>
    </xf>
    <xf numFmtId="0" fontId="0" fillId="16" borderId="14" xfId="0" applyFill="1" applyBorder="1" applyAlignment="1">
      <alignment horizontal="justify" vertical="center" wrapText="1"/>
    </xf>
    <xf numFmtId="0" fontId="0" fillId="7" borderId="8" xfId="0" applyFill="1" applyBorder="1" applyAlignment="1" applyProtection="1">
      <alignment horizontal="center" vertical="center" wrapText="1"/>
      <protection locked="0"/>
    </xf>
    <xf numFmtId="0" fontId="0" fillId="7" borderId="6"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45" borderId="8" xfId="0" applyFill="1" applyBorder="1" applyAlignment="1">
      <alignment horizontal="center" vertical="center"/>
    </xf>
    <xf numFmtId="0" fontId="0" fillId="45" borderId="7" xfId="0" applyFill="1" applyBorder="1" applyAlignment="1">
      <alignment horizontal="center" vertical="center"/>
    </xf>
    <xf numFmtId="0" fontId="10" fillId="49" borderId="0" xfId="0" applyFont="1" applyFill="1" applyAlignment="1">
      <alignment horizontal="center"/>
    </xf>
    <xf numFmtId="0" fontId="13" fillId="4" borderId="0" xfId="0" applyFont="1" applyFill="1" applyAlignment="1">
      <alignment horizontal="left"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7" fillId="50" borderId="17" xfId="0" applyFont="1" applyFill="1" applyBorder="1" applyAlignment="1" applyProtection="1">
      <alignment horizontal="center" vertical="center"/>
      <protection locked="0"/>
    </xf>
    <xf numFmtId="0" fontId="0" fillId="50" borderId="17" xfId="0" applyFill="1" applyBorder="1" applyAlignment="1" applyProtection="1">
      <alignment horizontal="center" vertical="center" wrapText="1"/>
      <protection locked="0"/>
    </xf>
    <xf numFmtId="0" fontId="0" fillId="50" borderId="18" xfId="0" applyFill="1" applyBorder="1" applyAlignment="1" applyProtection="1">
      <alignment horizontal="center" vertical="center" wrapText="1"/>
      <protection locked="0"/>
    </xf>
    <xf numFmtId="0" fontId="0" fillId="50" borderId="19" xfId="0" applyFill="1" applyBorder="1" applyAlignment="1" applyProtection="1">
      <alignment horizontal="center" vertical="center" wrapText="1"/>
      <protection locked="0"/>
    </xf>
    <xf numFmtId="0" fontId="16" fillId="0" borderId="5" xfId="0" applyFont="1" applyBorder="1" applyAlignment="1" applyProtection="1">
      <alignment horizontal="center" vertical="center" wrapText="1"/>
      <protection locked="0"/>
    </xf>
    <xf numFmtId="0" fontId="0" fillId="47" borderId="6" xfId="0" applyFill="1" applyBorder="1" applyAlignment="1">
      <alignment horizontal="center" vertical="center"/>
    </xf>
    <xf numFmtId="0" fontId="0" fillId="47" borderId="0" xfId="0" applyFill="1" applyAlignment="1">
      <alignment horizontal="center" vertical="center"/>
    </xf>
    <xf numFmtId="0" fontId="0" fillId="43" borderId="6" xfId="0" applyFill="1" applyBorder="1" applyAlignment="1">
      <alignment horizontal="center" vertical="center"/>
    </xf>
    <xf numFmtId="0" fontId="0" fillId="43" borderId="0" xfId="0" applyFill="1" applyAlignment="1">
      <alignment horizontal="center" vertical="center"/>
    </xf>
    <xf numFmtId="0" fontId="0" fillId="38" borderId="6" xfId="0" applyFill="1" applyBorder="1" applyAlignment="1">
      <alignment horizontal="center" vertical="center"/>
    </xf>
    <xf numFmtId="0" fontId="0" fillId="38" borderId="0" xfId="0" applyFill="1" applyAlignment="1">
      <alignment horizontal="center" vertical="center"/>
    </xf>
    <xf numFmtId="0" fontId="0" fillId="45" borderId="16" xfId="0" applyFill="1" applyBorder="1" applyAlignment="1">
      <alignment horizontal="center" vertical="center"/>
    </xf>
    <xf numFmtId="0" fontId="0" fillId="45" borderId="20" xfId="0" applyFill="1" applyBorder="1" applyAlignment="1">
      <alignment horizontal="center" vertical="center"/>
    </xf>
    <xf numFmtId="0" fontId="0" fillId="7" borderId="8" xfId="0" applyFill="1" applyBorder="1" applyAlignment="1" applyProtection="1">
      <alignment horizontal="left" vertical="center" wrapText="1"/>
      <protection locked="0"/>
    </xf>
    <xf numFmtId="0" fontId="0" fillId="7" borderId="6" xfId="0" applyFill="1" applyBorder="1" applyAlignment="1" applyProtection="1">
      <alignment horizontal="left" vertical="center" wrapText="1"/>
      <protection locked="0"/>
    </xf>
    <xf numFmtId="0" fontId="0" fillId="7" borderId="2" xfId="0" applyFill="1" applyBorder="1" applyAlignment="1" applyProtection="1">
      <alignment horizontal="left" vertical="center" wrapText="1"/>
      <protection locked="0"/>
    </xf>
    <xf numFmtId="0" fontId="19" fillId="58" borderId="21" xfId="0" applyFont="1" applyFill="1" applyBorder="1" applyAlignment="1">
      <alignment horizontal="center" vertical="center" wrapText="1"/>
    </xf>
    <xf numFmtId="0" fontId="19" fillId="58" borderId="22"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59" borderId="24" xfId="0" applyFont="1" applyFill="1" applyBorder="1" applyAlignment="1">
      <alignment vertical="center" wrapText="1"/>
    </xf>
    <xf numFmtId="0" fontId="19" fillId="59" borderId="26" xfId="0" applyFont="1" applyFill="1" applyBorder="1" applyAlignment="1">
      <alignment vertical="center" wrapText="1"/>
    </xf>
    <xf numFmtId="0" fontId="19" fillId="59" borderId="24" xfId="0" applyFont="1" applyFill="1" applyBorder="1" applyAlignment="1">
      <alignment horizontal="center" vertical="center" wrapText="1"/>
    </xf>
    <xf numFmtId="0" fontId="19" fillId="59" borderId="26" xfId="0" applyFont="1" applyFill="1" applyBorder="1" applyAlignment="1">
      <alignment horizontal="center" vertical="center" wrapText="1"/>
    </xf>
    <xf numFmtId="0" fontId="19" fillId="60" borderId="0" xfId="0" applyFont="1" applyFill="1" applyAlignment="1">
      <alignment wrapText="1"/>
    </xf>
    <xf numFmtId="0" fontId="19" fillId="60" borderId="21" xfId="0" applyFont="1" applyFill="1" applyBorder="1" applyAlignment="1">
      <alignment wrapText="1"/>
    </xf>
    <xf numFmtId="0" fontId="19" fillId="2" borderId="24" xfId="0" applyFont="1" applyFill="1" applyBorder="1" applyAlignment="1">
      <alignment wrapText="1"/>
    </xf>
    <xf numFmtId="0" fontId="19" fillId="2" borderId="25" xfId="0" applyFont="1" applyFill="1" applyBorder="1" applyAlignment="1">
      <alignment wrapText="1"/>
    </xf>
    <xf numFmtId="0" fontId="27" fillId="91" borderId="5" xfId="0" applyFont="1" applyFill="1" applyBorder="1" applyAlignment="1">
      <alignment horizontal="center" vertical="center" wrapText="1"/>
    </xf>
    <xf numFmtId="0" fontId="27" fillId="55" borderId="5" xfId="0" applyFont="1" applyFill="1" applyBorder="1" applyAlignment="1">
      <alignment horizontal="center" vertical="center" wrapText="1"/>
    </xf>
    <xf numFmtId="0" fontId="27" fillId="18" borderId="5" xfId="0" applyFont="1" applyFill="1" applyBorder="1" applyAlignment="1">
      <alignment horizontal="center" vertical="center" wrapText="1"/>
    </xf>
    <xf numFmtId="0" fontId="27" fillId="92" borderId="5" xfId="0" applyFont="1" applyFill="1" applyBorder="1" applyAlignment="1">
      <alignment horizontal="center" vertical="center" wrapText="1"/>
    </xf>
    <xf numFmtId="16" fontId="25" fillId="70" borderId="29" xfId="0" applyNumberFormat="1" applyFont="1" applyFill="1" applyBorder="1" applyAlignment="1">
      <alignment vertical="center"/>
    </xf>
    <xf numFmtId="0" fontId="25" fillId="70" borderId="24" xfId="0" applyFont="1" applyFill="1" applyBorder="1" applyAlignment="1">
      <alignment vertical="center"/>
    </xf>
    <xf numFmtId="16" fontId="21" fillId="67" borderId="29" xfId="0" applyNumberFormat="1" applyFont="1" applyFill="1" applyBorder="1" applyAlignment="1">
      <alignment vertical="center"/>
    </xf>
    <xf numFmtId="0" fontId="21" fillId="67" borderId="24" xfId="0" applyFont="1" applyFill="1" applyBorder="1" applyAlignment="1">
      <alignment vertical="center"/>
    </xf>
    <xf numFmtId="0" fontId="21" fillId="67" borderId="26" xfId="0" applyFont="1" applyFill="1" applyBorder="1" applyAlignment="1">
      <alignment vertical="center"/>
    </xf>
    <xf numFmtId="16" fontId="21" fillId="68" borderId="29" xfId="0" applyNumberFormat="1" applyFont="1" applyFill="1" applyBorder="1" applyAlignment="1">
      <alignment vertical="center"/>
    </xf>
    <xf numFmtId="0" fontId="21" fillId="68" borderId="24" xfId="0" applyFont="1" applyFill="1" applyBorder="1" applyAlignment="1">
      <alignment vertical="center"/>
    </xf>
    <xf numFmtId="0" fontId="21" fillId="68" borderId="26" xfId="0" applyFont="1" applyFill="1" applyBorder="1" applyAlignment="1">
      <alignment vertical="center"/>
    </xf>
    <xf numFmtId="16" fontId="23" fillId="69" borderId="29" xfId="0" applyNumberFormat="1" applyFont="1" applyFill="1" applyBorder="1" applyAlignment="1">
      <alignment vertical="center"/>
    </xf>
    <xf numFmtId="0" fontId="23" fillId="69" borderId="24" xfId="0" applyFont="1" applyFill="1" applyBorder="1" applyAlignment="1">
      <alignment vertical="center"/>
    </xf>
    <xf numFmtId="0" fontId="23" fillId="69" borderId="26" xfId="0" applyFont="1" applyFill="1" applyBorder="1" applyAlignment="1">
      <alignment vertical="center"/>
    </xf>
    <xf numFmtId="0" fontId="25" fillId="70" borderId="26" xfId="0" applyFont="1" applyFill="1" applyBorder="1" applyAlignment="1">
      <alignment vertical="center"/>
    </xf>
    <xf numFmtId="16" fontId="21" fillId="76" borderId="24" xfId="0" applyNumberFormat="1" applyFont="1" applyFill="1" applyBorder="1" applyAlignment="1">
      <alignment vertical="center" wrapText="1"/>
    </xf>
    <xf numFmtId="0" fontId="21" fillId="76" borderId="24" xfId="0" applyFont="1" applyFill="1" applyBorder="1" applyAlignment="1">
      <alignment vertical="center" wrapText="1"/>
    </xf>
    <xf numFmtId="0" fontId="27" fillId="51" borderId="0" xfId="0" applyFont="1" applyFill="1" applyAlignment="1">
      <alignment horizontal="center" vertical="center" wrapText="1"/>
    </xf>
    <xf numFmtId="0" fontId="27" fillId="51" borderId="34" xfId="0" applyFont="1" applyFill="1" applyBorder="1" applyAlignment="1">
      <alignment horizontal="center" vertical="center" wrapText="1"/>
    </xf>
    <xf numFmtId="0" fontId="27" fillId="52" borderId="37" xfId="0" applyFont="1" applyFill="1" applyBorder="1" applyAlignment="1">
      <alignment horizontal="center" vertical="center" wrapText="1"/>
    </xf>
    <xf numFmtId="0" fontId="27" fillId="52" borderId="38" xfId="0" applyFont="1" applyFill="1" applyBorder="1" applyAlignment="1">
      <alignment horizontal="center" vertical="center" wrapText="1"/>
    </xf>
    <xf numFmtId="0" fontId="27" fillId="90" borderId="39" xfId="0" applyFont="1" applyFill="1" applyBorder="1" applyAlignment="1">
      <alignment horizontal="center" vertical="center" wrapText="1"/>
    </xf>
    <xf numFmtId="0" fontId="27" fillId="90" borderId="40" xfId="0" applyFont="1" applyFill="1" applyBorder="1" applyAlignment="1">
      <alignment horizontal="center" vertical="center" wrapText="1"/>
    </xf>
    <xf numFmtId="0" fontId="27" fillId="54" borderId="5" xfId="0" applyFont="1" applyFill="1" applyBorder="1" applyAlignment="1">
      <alignment horizontal="center" vertical="center" wrapText="1"/>
    </xf>
    <xf numFmtId="0" fontId="27" fillId="40" borderId="39" xfId="0" applyFont="1" applyFill="1" applyBorder="1" applyAlignment="1">
      <alignment horizontal="center" vertical="center" wrapText="1"/>
    </xf>
    <xf numFmtId="0" fontId="27" fillId="40" borderId="40" xfId="0" applyFont="1" applyFill="1" applyBorder="1" applyAlignment="1">
      <alignment horizontal="center" vertical="center" wrapText="1"/>
    </xf>
    <xf numFmtId="16" fontId="21" fillId="67" borderId="24" xfId="0" applyNumberFormat="1" applyFont="1" applyFill="1" applyBorder="1" applyAlignment="1">
      <alignment vertical="center"/>
    </xf>
    <xf numFmtId="16" fontId="26" fillId="82" borderId="24" xfId="0" applyNumberFormat="1" applyFont="1" applyFill="1" applyBorder="1" applyAlignment="1">
      <alignment vertical="center"/>
    </xf>
    <xf numFmtId="0" fontId="26" fillId="82" borderId="24" xfId="0" applyFont="1" applyFill="1" applyBorder="1" applyAlignment="1">
      <alignment vertical="center"/>
    </xf>
    <xf numFmtId="0" fontId="26" fillId="82" borderId="26" xfId="0" applyFont="1" applyFill="1" applyBorder="1" applyAlignment="1">
      <alignment vertical="center"/>
    </xf>
    <xf numFmtId="0" fontId="19" fillId="2" borderId="5"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44" xfId="0" applyFont="1" applyFill="1" applyBorder="1" applyAlignment="1">
      <alignment horizontal="center" vertical="center" wrapText="1"/>
    </xf>
    <xf numFmtId="0" fontId="27" fillId="40" borderId="43" xfId="0" applyFont="1" applyFill="1" applyBorder="1" applyAlignment="1">
      <alignment horizontal="center" vertical="center" wrapText="1"/>
    </xf>
    <xf numFmtId="0" fontId="27" fillId="91" borderId="39" xfId="0" applyFont="1" applyFill="1" applyBorder="1" applyAlignment="1">
      <alignment horizontal="center" vertical="center" wrapText="1"/>
    </xf>
    <xf numFmtId="0" fontId="27" fillId="55" borderId="39" xfId="0" applyFont="1" applyFill="1" applyBorder="1" applyAlignment="1">
      <alignment horizontal="center" vertical="center" wrapText="1"/>
    </xf>
    <xf numFmtId="0" fontId="27" fillId="18" borderId="39" xfId="0" applyFont="1" applyFill="1" applyBorder="1" applyAlignment="1">
      <alignment horizontal="center" vertical="center" wrapText="1"/>
    </xf>
    <xf numFmtId="0" fontId="27" fillId="92" borderId="39" xfId="0" applyFont="1" applyFill="1" applyBorder="1" applyAlignment="1">
      <alignment horizontal="center" vertical="center" wrapText="1"/>
    </xf>
    <xf numFmtId="0" fontId="27" fillId="52" borderId="42" xfId="0" applyFont="1" applyFill="1" applyBorder="1" applyAlignment="1">
      <alignment horizontal="center" vertical="center" wrapText="1"/>
    </xf>
    <xf numFmtId="0" fontId="27" fillId="90" borderId="43" xfId="0" applyFont="1" applyFill="1" applyBorder="1" applyAlignment="1">
      <alignment horizontal="center" vertical="center" wrapText="1"/>
    </xf>
    <xf numFmtId="0" fontId="27" fillId="54" borderId="39" xfId="0" applyFont="1" applyFill="1" applyBorder="1" applyAlignment="1">
      <alignment horizontal="center" vertical="center" wrapText="1"/>
    </xf>
  </cellXfs>
  <cellStyles count="3">
    <cellStyle name="Hipervínculo" xfId="2" builtinId="8"/>
    <cellStyle name="Normal" xfId="0" builtinId="0"/>
    <cellStyle name="Porcentaje" xfId="1" builtinId="5"/>
  </cellStyles>
  <dxfs count="198">
    <dxf>
      <numFmt numFmtId="13" formatCode="0%"/>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alignment horizontal="center" vertical="center" textRotation="0" wrapText="0" indent="0" justifyLastLine="0" shrinkToFit="0" readingOrder="0"/>
      <protection locked="0" hidden="0"/>
    </dxf>
    <dxf>
      <numFmt numFmtId="0" formatCode="General"/>
      <alignment horizontal="center" vertical="center" textRotation="0" indent="0" justifyLastLine="0" shrinkToFit="0" readingOrder="0"/>
    </dxf>
    <dxf>
      <numFmt numFmtId="0" formatCode="General"/>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protection locked="0" hidden="0"/>
    </dxf>
    <dxf>
      <alignment horizontal="center" vertical="center" textRotation="0" indent="0" justifyLastLine="0" shrinkToFit="0" readingOrder="0"/>
      <protection locked="0" hidden="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0" formatCode="General"/>
      <alignment horizontal="justify" vertical="center" textRotation="0" wrapText="1" indent="0" justifyLastLine="0" shrinkToFit="0" readingOrder="0"/>
    </dxf>
    <dxf>
      <alignment horizontal="center" vertical="center" textRotation="0" indent="0" justifyLastLine="0" shrinkToFit="0" readingOrder="0"/>
    </dxf>
    <dxf>
      <fill>
        <patternFill patternType="none">
          <fgColor indexed="64"/>
          <bgColor indexed="65"/>
        </patternFill>
      </fill>
      <alignment horizontal="center" vertical="center" textRotation="0" wrapText="0" indent="0" justifyLastLine="0" shrinkToFit="0" readingOrder="0"/>
    </dxf>
    <dxf>
      <numFmt numFmtId="13" formatCode="0%"/>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alignment horizontal="center" vertical="center" textRotation="0" wrapText="0" indent="0" justifyLastLine="0" shrinkToFit="0" readingOrder="0"/>
      <protection locked="0" hidden="0"/>
    </dxf>
    <dxf>
      <numFmt numFmtId="0" formatCode="General"/>
      <alignment horizontal="center" vertical="center" textRotation="0" indent="0" justifyLastLine="0" shrinkToFit="0" readingOrder="0"/>
    </dxf>
    <dxf>
      <numFmt numFmtId="0" formatCode="General"/>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protection locked="0" hidden="0"/>
    </dxf>
    <dxf>
      <alignment horizontal="center" vertical="center" textRotation="0" indent="0" justifyLastLine="0" shrinkToFit="0" readingOrder="0"/>
      <protection locked="0" hidden="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0" formatCode="General"/>
      <alignment horizontal="justify" vertical="center" textRotation="0" wrapText="1" indent="0" justifyLastLine="0" shrinkToFit="0" readingOrder="0"/>
    </dxf>
    <dxf>
      <alignment horizontal="center" vertical="center" textRotation="0" indent="0" justifyLastLine="0" shrinkToFit="0" readingOrder="0"/>
    </dxf>
    <dxf>
      <fill>
        <patternFill patternType="none">
          <fgColor indexed="64"/>
          <bgColor indexed="65"/>
        </patternFill>
      </fill>
      <alignment horizontal="center" vertical="center" textRotation="0" wrapText="0" indent="0" justifyLastLine="0" shrinkToFit="0" readingOrder="0"/>
    </dxf>
    <dxf>
      <numFmt numFmtId="13" formatCode="0%"/>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alignment horizontal="center" vertical="center" textRotation="0" wrapText="0" indent="0" justifyLastLine="0" shrinkToFit="0" readingOrder="0"/>
      <protection locked="0" hidden="0"/>
    </dxf>
    <dxf>
      <numFmt numFmtId="0" formatCode="General"/>
      <alignment horizontal="center" vertical="center" textRotation="0" indent="0" justifyLastLine="0" shrinkToFit="0" readingOrder="0"/>
    </dxf>
    <dxf>
      <numFmt numFmtId="0" formatCode="General"/>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protection locked="0" hidden="0"/>
    </dxf>
    <dxf>
      <alignment horizontal="center" vertical="center" textRotation="0" indent="0" justifyLastLine="0" shrinkToFit="0" readingOrder="0"/>
      <protection locked="0" hidden="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0" formatCode="General"/>
      <alignment horizontal="justify" vertical="center" textRotation="0" wrapText="1" indent="0" justifyLastLine="0" shrinkToFit="0" readingOrder="0"/>
    </dxf>
    <dxf>
      <alignment horizontal="center" vertical="center" textRotation="0" indent="0" justifyLastLine="0" shrinkToFit="0" readingOrder="0"/>
    </dxf>
    <dxf>
      <fill>
        <patternFill patternType="none">
          <fgColor indexed="64"/>
          <bgColor indexed="65"/>
        </patternFill>
      </fill>
      <alignment horizontal="center" vertical="center" textRotation="0" wrapText="0" indent="0" justifyLastLine="0" shrinkToFit="0" readingOrder="0"/>
    </dxf>
    <dxf>
      <numFmt numFmtId="13" formatCode="0%"/>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alignment horizontal="center" vertical="center" textRotation="0" wrapText="1" indent="0" justifyLastLine="0" shrinkToFit="0" readingOrder="0"/>
      <protection locked="0" hidden="0"/>
    </dxf>
    <dxf>
      <numFmt numFmtId="0" formatCode="General"/>
      <alignment horizontal="center" vertical="center" textRotation="0" indent="0" justifyLastLine="0" shrinkToFit="0" readingOrder="0"/>
    </dxf>
    <dxf>
      <numFmt numFmtId="0" formatCode="General"/>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protection locked="0" hidden="0"/>
    </dxf>
    <dxf>
      <alignment horizontal="center" vertical="center" textRotation="0" indent="0" justifyLastLine="0" shrinkToFit="0" readingOrder="0"/>
      <protection locked="0" hidden="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0" formatCode="General"/>
      <alignment horizontal="justify" vertical="center" textRotation="0" wrapText="1" indent="0" justifyLastLine="0" shrinkToFit="0" readingOrder="0"/>
    </dxf>
    <dxf>
      <alignment horizontal="center" vertical="center" textRotation="0" indent="0" justifyLastLine="0" shrinkToFit="0" readingOrder="0"/>
    </dxf>
    <dxf>
      <fill>
        <patternFill patternType="none">
          <fgColor indexed="64"/>
          <bgColor indexed="65"/>
        </patternFill>
      </fill>
      <alignment horizontal="center" vertical="center" textRotation="0" wrapText="0" indent="0" justifyLastLine="0" shrinkToFit="0" readingOrder="0"/>
    </dxf>
    <dxf>
      <numFmt numFmtId="13" formatCode="0%"/>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alignment horizontal="center" vertical="center" textRotation="0" wrapText="1" indent="0" justifyLastLine="0" shrinkToFit="0" readingOrder="0"/>
      <protection locked="0" hidden="0"/>
    </dxf>
    <dxf>
      <numFmt numFmtId="0" formatCode="General"/>
      <alignment horizontal="center" vertical="center" textRotation="0" indent="0" justifyLastLine="0" shrinkToFit="0" readingOrder="0"/>
    </dxf>
    <dxf>
      <numFmt numFmtId="0" formatCode="General"/>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protection locked="0" hidden="0"/>
    </dxf>
    <dxf>
      <alignment horizontal="center" vertical="center" textRotation="0" indent="0" justifyLastLine="0" shrinkToFit="0" readingOrder="0"/>
      <protection locked="0" hidden="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0" formatCode="General"/>
      <alignment horizontal="justify" vertical="center" textRotation="0" wrapText="1" indent="0" justifyLastLine="0" shrinkToFit="0" readingOrder="0"/>
    </dxf>
    <dxf>
      <alignment horizontal="center" vertical="center" textRotation="0" indent="0" justifyLastLine="0" shrinkToFit="0" readingOrder="0"/>
    </dxf>
    <dxf>
      <fill>
        <patternFill patternType="none">
          <fgColor indexed="64"/>
          <bgColor indexed="65"/>
        </patternFill>
      </fill>
      <alignment horizontal="center" vertical="center" textRotation="0" wrapText="0" indent="0" justifyLastLine="0" shrinkToFit="0" readingOrder="0"/>
    </dxf>
    <dxf>
      <numFmt numFmtId="13" formatCode="0%"/>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alignment horizontal="center" vertical="center" textRotation="0" wrapText="1" indent="0" justifyLastLine="0" shrinkToFit="0" readingOrder="0"/>
      <protection locked="0" hidden="0"/>
    </dxf>
    <dxf>
      <numFmt numFmtId="0" formatCode="General"/>
      <alignment horizontal="center" vertical="center" textRotation="0" indent="0" justifyLastLine="0" shrinkToFit="0" readingOrder="0"/>
    </dxf>
    <dxf>
      <numFmt numFmtId="0" formatCode="General"/>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protection locked="0" hidden="0"/>
    </dxf>
    <dxf>
      <alignment horizontal="center" vertical="center" textRotation="0" indent="0" justifyLastLine="0" shrinkToFit="0" readingOrder="0"/>
      <protection locked="0" hidden="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0" formatCode="General"/>
      <alignment horizontal="justify" vertical="center" textRotation="0" wrapText="1" indent="0" justifyLastLine="0" shrinkToFit="0" readingOrder="0"/>
    </dxf>
    <dxf>
      <alignment horizontal="center" vertical="center" textRotation="0" indent="0" justifyLastLine="0" shrinkToFit="0" readingOrder="0"/>
    </dxf>
    <dxf>
      <fill>
        <patternFill patternType="none">
          <fgColor indexed="64"/>
          <bgColor indexed="65"/>
        </patternFill>
      </fill>
      <alignment horizontal="center" vertical="center" textRotation="0" wrapText="0" indent="0" justifyLastLine="0" shrinkToFit="0" readingOrder="0"/>
    </dxf>
    <dxf>
      <numFmt numFmtId="13" formatCode="0%"/>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alignment horizontal="center" vertical="center" textRotation="0" wrapText="0" indent="0" justifyLastLine="0" shrinkToFit="0" readingOrder="0"/>
      <protection locked="0" hidden="0"/>
    </dxf>
    <dxf>
      <numFmt numFmtId="0" formatCode="General"/>
      <alignment horizontal="center" vertical="center" textRotation="0" indent="0" justifyLastLine="0" shrinkToFit="0" readingOrder="0"/>
    </dxf>
    <dxf>
      <numFmt numFmtId="0" formatCode="General"/>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protection locked="0" hidden="0"/>
    </dxf>
    <dxf>
      <alignment horizontal="center" vertical="center" textRotation="0" indent="0" justifyLastLine="0" shrinkToFit="0" readingOrder="0"/>
      <protection locked="0" hidden="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0" formatCode="General"/>
      <alignment horizontal="justify" vertical="center" textRotation="0" wrapText="1" indent="0" justifyLastLine="0" shrinkToFit="0" readingOrder="0"/>
    </dxf>
    <dxf>
      <alignment horizontal="center" vertical="center" textRotation="0" indent="0" justifyLastLine="0" shrinkToFit="0" readingOrder="0"/>
    </dxf>
    <dxf>
      <fill>
        <patternFill patternType="none">
          <fgColor indexed="64"/>
          <bgColor indexed="65"/>
        </patternFill>
      </fill>
      <alignment horizontal="center" vertical="center" textRotation="0" wrapText="0" indent="0" justifyLastLine="0" shrinkToFit="0" readingOrder="0"/>
    </dxf>
    <dxf>
      <numFmt numFmtId="13" formatCode="0%"/>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alignment horizontal="center" vertical="center" textRotation="0" wrapText="1" indent="0" justifyLastLine="0" shrinkToFit="0" readingOrder="0"/>
      <protection locked="0" hidden="0"/>
    </dxf>
    <dxf>
      <numFmt numFmtId="0" formatCode="General"/>
      <alignment horizontal="center" vertical="center" textRotation="0" indent="0" justifyLastLine="0" shrinkToFit="0" readingOrder="0"/>
    </dxf>
    <dxf>
      <numFmt numFmtId="0" formatCode="General"/>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protection locked="0" hidden="0"/>
    </dxf>
    <dxf>
      <alignment horizontal="center" vertical="center" textRotation="0" indent="0" justifyLastLine="0" shrinkToFit="0" readingOrder="0"/>
      <protection locked="0" hidden="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0" formatCode="General"/>
      <alignment horizontal="justify" vertical="center" textRotation="0" wrapText="1" indent="0" justifyLastLine="0" shrinkToFit="0" readingOrder="0"/>
    </dxf>
    <dxf>
      <alignment horizontal="center" vertical="center" textRotation="0" indent="0" justifyLastLine="0" shrinkToFit="0" readingOrder="0"/>
    </dxf>
    <dxf>
      <fill>
        <patternFill patternType="none">
          <fgColor indexed="64"/>
          <bgColor indexed="65"/>
        </patternFill>
      </fill>
      <alignment horizontal="center" vertical="center" textRotation="0" wrapText="0" indent="0" justifyLastLine="0" shrinkToFit="0" readingOrder="0"/>
    </dxf>
    <dxf>
      <numFmt numFmtId="13" formatCode="0%"/>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alignment horizontal="center" vertical="center" textRotation="0" wrapText="0" indent="0" justifyLastLine="0" shrinkToFit="0" readingOrder="0"/>
      <protection locked="0" hidden="0"/>
    </dxf>
    <dxf>
      <numFmt numFmtId="0" formatCode="General"/>
      <alignment horizontal="center" vertical="center" textRotation="0" indent="0" justifyLastLine="0" shrinkToFit="0" readingOrder="0"/>
    </dxf>
    <dxf>
      <numFmt numFmtId="0" formatCode="General"/>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protection locked="0" hidden="0"/>
    </dxf>
    <dxf>
      <alignment horizontal="center" vertical="center" textRotation="0" indent="0" justifyLastLine="0" shrinkToFit="0" readingOrder="0"/>
      <protection locked="0" hidden="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0" formatCode="General"/>
      <alignment horizontal="justify" vertical="center" textRotation="0" wrapText="1" indent="0" justifyLastLine="0" shrinkToFit="0" readingOrder="0"/>
    </dxf>
    <dxf>
      <alignment horizontal="center" vertical="center" textRotation="0" indent="0" justifyLastLine="0" shrinkToFit="0" readingOrder="0"/>
    </dxf>
    <dxf>
      <fill>
        <patternFill patternType="none">
          <fgColor indexed="64"/>
          <bgColor indexed="65"/>
        </patternFill>
      </fill>
      <alignment horizontal="center" vertical="center" textRotation="0" wrapText="0" indent="0" justifyLastLine="0" shrinkToFit="0" readingOrder="0"/>
    </dxf>
  </dxfs>
  <tableStyles count="0" defaultTableStyle="TableStyleMedium2" defaultPivotStyle="PivotStyleLight16"/>
  <colors>
    <mruColors>
      <color rgb="FF99FFCC"/>
      <color rgb="FF00FF00"/>
      <color rgb="FF00FFFF"/>
      <color rgb="FFFF0066"/>
      <color rgb="FFFFCCCC"/>
      <color rgb="FFFF6699"/>
      <color rgb="FFFF99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Ex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MEN!$D$1</c:f>
              <c:strCache>
                <c:ptCount val="1"/>
                <c:pt idx="0">
                  <c:v>PORCENTAJE AVANCE</c:v>
                </c:pt>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MEN!$C$2:$C$5</c:f>
              <c:strCache>
                <c:ptCount val="4"/>
                <c:pt idx="0">
                  <c:v>Cultura organizacional - Mauricio Silva</c:v>
                </c:pt>
                <c:pt idx="1">
                  <c:v>Modelo de voz de la ciudadanía - Jorge Jaimes</c:v>
                </c:pt>
                <c:pt idx="2">
                  <c:v>Modelos operativos flexibles - Maria Olascagua</c:v>
                </c:pt>
                <c:pt idx="3">
                  <c:v>Gestión del conocimiento - Sara Maria y Sandro</c:v>
                </c:pt>
              </c:strCache>
            </c:strRef>
          </c:cat>
          <c:val>
            <c:numRef>
              <c:f>MEN!$D$2:$D$5</c:f>
              <c:numCache>
                <c:formatCode>0%</c:formatCode>
                <c:ptCount val="4"/>
                <c:pt idx="0">
                  <c:v>0.9</c:v>
                </c:pt>
                <c:pt idx="1">
                  <c:v>0.7</c:v>
                </c:pt>
                <c:pt idx="2">
                  <c:v>0.8666666666666667</c:v>
                </c:pt>
                <c:pt idx="3">
                  <c:v>0.43833333333333335</c:v>
                </c:pt>
              </c:numCache>
            </c:numRef>
          </c:val>
          <c:extLst>
            <c:ext xmlns:c16="http://schemas.microsoft.com/office/drawing/2014/chart" uri="{C3380CC4-5D6E-409C-BE32-E72D297353CC}">
              <c16:uniqueId val="{00000000-1516-4F26-A3B4-2AFCEA3E074A}"/>
            </c:ext>
          </c:extLst>
        </c:ser>
        <c:dLbls>
          <c:dLblPos val="outEnd"/>
          <c:showLegendKey val="0"/>
          <c:showVal val="1"/>
          <c:showCatName val="0"/>
          <c:showSerName val="0"/>
          <c:showPercent val="0"/>
          <c:showBubbleSize val="0"/>
        </c:dLbls>
        <c:gapWidth val="326"/>
        <c:overlap val="-58"/>
        <c:axId val="1144813631"/>
        <c:axId val="1144817471"/>
      </c:barChart>
      <c:catAx>
        <c:axId val="1144813631"/>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7471"/>
        <c:crosses val="autoZero"/>
        <c:auto val="1"/>
        <c:lblAlgn val="ctr"/>
        <c:lblOffset val="100"/>
        <c:noMultiLvlLbl val="0"/>
      </c:catAx>
      <c:valAx>
        <c:axId val="1144817471"/>
        <c:scaling>
          <c:orientation val="minMax"/>
        </c:scaling>
        <c:delete val="0"/>
        <c:axPos val="b"/>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36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ICFES!$D$1</c:f>
              <c:strCache>
                <c:ptCount val="1"/>
                <c:pt idx="0">
                  <c:v>PORCENTAJE AVANCE</c:v>
                </c:pt>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ICFES!$C$2:$C$5</c:f>
              <c:strCache>
                <c:ptCount val="4"/>
                <c:pt idx="0">
                  <c:v>Cultura organizacional - Mauricio Silva</c:v>
                </c:pt>
                <c:pt idx="1">
                  <c:v>Modelo de voz de la ciudadanía - Jorge Jaimes</c:v>
                </c:pt>
                <c:pt idx="2">
                  <c:v>Modelos operativos flexibles - Erwin Ramirez</c:v>
                </c:pt>
                <c:pt idx="3">
                  <c:v>Gestión del conocimiento - Sara Maria y Sandro</c:v>
                </c:pt>
              </c:strCache>
            </c:strRef>
          </c:cat>
          <c:val>
            <c:numRef>
              <c:f>ICFES!$D$2:$D$5</c:f>
              <c:numCache>
                <c:formatCode>0%</c:formatCode>
                <c:ptCount val="4"/>
                <c:pt idx="0">
                  <c:v>0.86799999999999999</c:v>
                </c:pt>
                <c:pt idx="1">
                  <c:v>0.17550000000000002</c:v>
                </c:pt>
                <c:pt idx="2">
                  <c:v>0.78500000000000003</c:v>
                </c:pt>
                <c:pt idx="3">
                  <c:v>0.58333333333333337</c:v>
                </c:pt>
              </c:numCache>
            </c:numRef>
          </c:val>
          <c:extLst>
            <c:ext xmlns:c16="http://schemas.microsoft.com/office/drawing/2014/chart" uri="{C3380CC4-5D6E-409C-BE32-E72D297353CC}">
              <c16:uniqueId val="{00000000-2359-4F6D-9B40-027238B60A47}"/>
            </c:ext>
          </c:extLst>
        </c:ser>
        <c:dLbls>
          <c:dLblPos val="outEnd"/>
          <c:showLegendKey val="0"/>
          <c:showVal val="1"/>
          <c:showCatName val="0"/>
          <c:showSerName val="0"/>
          <c:showPercent val="0"/>
          <c:showBubbleSize val="0"/>
        </c:dLbls>
        <c:gapWidth val="326"/>
        <c:overlap val="-58"/>
        <c:axId val="1144813631"/>
        <c:axId val="1144817471"/>
      </c:barChart>
      <c:catAx>
        <c:axId val="1144813631"/>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7471"/>
        <c:crosses val="autoZero"/>
        <c:auto val="1"/>
        <c:lblAlgn val="ctr"/>
        <c:lblOffset val="100"/>
        <c:noMultiLvlLbl val="0"/>
      </c:catAx>
      <c:valAx>
        <c:axId val="1144817471"/>
        <c:scaling>
          <c:orientation val="minMax"/>
        </c:scaling>
        <c:delete val="0"/>
        <c:axPos val="b"/>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36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FODESEP!$D$1</c:f>
              <c:strCache>
                <c:ptCount val="1"/>
                <c:pt idx="0">
                  <c:v>PORCENTAJE AVANCE</c:v>
                </c:pt>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FODESEP!$C$2:$C$5</c:f>
              <c:strCache>
                <c:ptCount val="4"/>
                <c:pt idx="0">
                  <c:v>Cultura organizacional - Mauricio Silva</c:v>
                </c:pt>
                <c:pt idx="1">
                  <c:v>Modelo de voz de la ciudadanía - Jorge Jaimes</c:v>
                </c:pt>
                <c:pt idx="2">
                  <c:v>Modelos operativos flexibles - Maria Olascagua</c:v>
                </c:pt>
                <c:pt idx="3">
                  <c:v>Gestión del conocimiento - Sara Maria y Sandro</c:v>
                </c:pt>
              </c:strCache>
            </c:strRef>
          </c:cat>
          <c:val>
            <c:numRef>
              <c:f>FODESEP!$D$2:$D$5</c:f>
              <c:numCache>
                <c:formatCode>0%</c:formatCode>
                <c:ptCount val="4"/>
                <c:pt idx="0">
                  <c:v>0.374</c:v>
                </c:pt>
                <c:pt idx="1">
                  <c:v>0.26874999999999999</c:v>
                </c:pt>
                <c:pt idx="2">
                  <c:v>0.76433333333333342</c:v>
                </c:pt>
                <c:pt idx="3">
                  <c:v>0.35033333333333333</c:v>
                </c:pt>
              </c:numCache>
            </c:numRef>
          </c:val>
          <c:extLst>
            <c:ext xmlns:c16="http://schemas.microsoft.com/office/drawing/2014/chart" uri="{C3380CC4-5D6E-409C-BE32-E72D297353CC}">
              <c16:uniqueId val="{00000000-D59D-483E-ACF5-D530D7F686F5}"/>
            </c:ext>
          </c:extLst>
        </c:ser>
        <c:dLbls>
          <c:dLblPos val="outEnd"/>
          <c:showLegendKey val="0"/>
          <c:showVal val="1"/>
          <c:showCatName val="0"/>
          <c:showSerName val="0"/>
          <c:showPercent val="0"/>
          <c:showBubbleSize val="0"/>
        </c:dLbls>
        <c:gapWidth val="326"/>
        <c:overlap val="-58"/>
        <c:axId val="1144813631"/>
        <c:axId val="1144817471"/>
      </c:barChart>
      <c:catAx>
        <c:axId val="1144813631"/>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7471"/>
        <c:crosses val="autoZero"/>
        <c:auto val="1"/>
        <c:lblAlgn val="ctr"/>
        <c:lblOffset val="100"/>
        <c:noMultiLvlLbl val="0"/>
      </c:catAx>
      <c:valAx>
        <c:axId val="1144817471"/>
        <c:scaling>
          <c:orientation val="minMax"/>
        </c:scaling>
        <c:delete val="0"/>
        <c:axPos val="b"/>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36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UNIESPINAL!$D$1</c:f>
              <c:strCache>
                <c:ptCount val="1"/>
                <c:pt idx="0">
                  <c:v>PORCENTAJE AVANCE</c:v>
                </c:pt>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UNIESPINAL!$C$2:$C$5</c:f>
              <c:strCache>
                <c:ptCount val="4"/>
                <c:pt idx="0">
                  <c:v>Cultura organizacional - Mauricio Silva</c:v>
                </c:pt>
                <c:pt idx="1">
                  <c:v>Modelo de voz de la ciudadanía - Jorge Jaimes</c:v>
                </c:pt>
                <c:pt idx="2">
                  <c:v>Modelos operativos flexibles - Maria Olascagua</c:v>
                </c:pt>
                <c:pt idx="3">
                  <c:v>Gestión del conocimiento - Sara Maria y Sandro</c:v>
                </c:pt>
              </c:strCache>
            </c:strRef>
          </c:cat>
          <c:val>
            <c:numRef>
              <c:f>UNIESPINAL!$D$2:$D$5</c:f>
              <c:numCache>
                <c:formatCode>0%</c:formatCode>
                <c:ptCount val="4"/>
                <c:pt idx="0">
                  <c:v>0.78299999999999992</c:v>
                </c:pt>
                <c:pt idx="1">
                  <c:v>0.51300000000000001</c:v>
                </c:pt>
                <c:pt idx="2">
                  <c:v>0.62666666666666659</c:v>
                </c:pt>
                <c:pt idx="3">
                  <c:v>0.58333333333333337</c:v>
                </c:pt>
              </c:numCache>
            </c:numRef>
          </c:val>
          <c:extLst>
            <c:ext xmlns:c16="http://schemas.microsoft.com/office/drawing/2014/chart" uri="{C3380CC4-5D6E-409C-BE32-E72D297353CC}">
              <c16:uniqueId val="{00000000-5DC3-4652-ABC5-9CE534E8FFFF}"/>
            </c:ext>
          </c:extLst>
        </c:ser>
        <c:dLbls>
          <c:dLblPos val="outEnd"/>
          <c:showLegendKey val="0"/>
          <c:showVal val="1"/>
          <c:showCatName val="0"/>
          <c:showSerName val="0"/>
          <c:showPercent val="0"/>
          <c:showBubbleSize val="0"/>
        </c:dLbls>
        <c:gapWidth val="326"/>
        <c:overlap val="-58"/>
        <c:axId val="1144813631"/>
        <c:axId val="1144817471"/>
      </c:barChart>
      <c:catAx>
        <c:axId val="1144813631"/>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7471"/>
        <c:crosses val="autoZero"/>
        <c:auto val="1"/>
        <c:lblAlgn val="ctr"/>
        <c:lblOffset val="100"/>
        <c:noMultiLvlLbl val="0"/>
      </c:catAx>
      <c:valAx>
        <c:axId val="1144817471"/>
        <c:scaling>
          <c:orientation val="minMax"/>
        </c:scaling>
        <c:delete val="0"/>
        <c:axPos val="b"/>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36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IUSAI!$D$1</c:f>
              <c:strCache>
                <c:ptCount val="1"/>
                <c:pt idx="0">
                  <c:v>PORCENTAJE AVANCE</c:v>
                </c:pt>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IUSAI!$C$2:$C$5</c:f>
              <c:strCache>
                <c:ptCount val="4"/>
                <c:pt idx="0">
                  <c:v>Cultura organizacional - Mauricio Silva</c:v>
                </c:pt>
                <c:pt idx="1">
                  <c:v>Modelo de voz de la ciudadanía - Jorge Jaimes</c:v>
                </c:pt>
                <c:pt idx="2">
                  <c:v>Modelos operativos flexibles - Maria Olascagua</c:v>
                </c:pt>
                <c:pt idx="3">
                  <c:v>Gestión del conocimiento - Sara Maria y Sandro</c:v>
                </c:pt>
              </c:strCache>
            </c:strRef>
          </c:cat>
          <c:val>
            <c:numRef>
              <c:f>IUSAI!$D$2:$D$5</c:f>
              <c:numCache>
                <c:formatCode>0%</c:formatCode>
                <c:ptCount val="4"/>
                <c:pt idx="0">
                  <c:v>0.53825000000000001</c:v>
                </c:pt>
                <c:pt idx="1">
                  <c:v>0.62850000000000006</c:v>
                </c:pt>
                <c:pt idx="2">
                  <c:v>0.8666666666666667</c:v>
                </c:pt>
                <c:pt idx="3">
                  <c:v>0.58333333333333337</c:v>
                </c:pt>
              </c:numCache>
            </c:numRef>
          </c:val>
          <c:extLst>
            <c:ext xmlns:c16="http://schemas.microsoft.com/office/drawing/2014/chart" uri="{C3380CC4-5D6E-409C-BE32-E72D297353CC}">
              <c16:uniqueId val="{00000000-32DC-4C42-8692-5ECA619A50EF}"/>
            </c:ext>
          </c:extLst>
        </c:ser>
        <c:dLbls>
          <c:dLblPos val="outEnd"/>
          <c:showLegendKey val="0"/>
          <c:showVal val="1"/>
          <c:showCatName val="0"/>
          <c:showSerName val="0"/>
          <c:showPercent val="0"/>
          <c:showBubbleSize val="0"/>
        </c:dLbls>
        <c:gapWidth val="326"/>
        <c:overlap val="-58"/>
        <c:axId val="1144813631"/>
        <c:axId val="1144817471"/>
      </c:barChart>
      <c:catAx>
        <c:axId val="1144813631"/>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7471"/>
        <c:crosses val="autoZero"/>
        <c:auto val="1"/>
        <c:lblAlgn val="ctr"/>
        <c:lblOffset val="100"/>
        <c:noMultiLvlLbl val="0"/>
      </c:catAx>
      <c:valAx>
        <c:axId val="1144817471"/>
        <c:scaling>
          <c:orientation val="minMax"/>
        </c:scaling>
        <c:delete val="0"/>
        <c:axPos val="b"/>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36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ETITC!$D$1</c:f>
              <c:strCache>
                <c:ptCount val="1"/>
                <c:pt idx="0">
                  <c:v>PORCENTAJE AVANCE</c:v>
                </c:pt>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ETITC!$C$2:$C$5</c:f>
              <c:strCache>
                <c:ptCount val="4"/>
                <c:pt idx="0">
                  <c:v>Cultura organizacional - Mauricio Silva</c:v>
                </c:pt>
                <c:pt idx="1">
                  <c:v>Modelo de voz de la ciudadanía - Jorge Jaimes</c:v>
                </c:pt>
                <c:pt idx="2">
                  <c:v>Modelos operativos flexibles - Maria Olascagua</c:v>
                </c:pt>
                <c:pt idx="3">
                  <c:v>Gestión del conocimiento - Sara Maria y Sandro</c:v>
                </c:pt>
              </c:strCache>
            </c:strRef>
          </c:cat>
          <c:val>
            <c:numRef>
              <c:f>ETITC!$D$2:$D$5</c:f>
              <c:numCache>
                <c:formatCode>0%</c:formatCode>
                <c:ptCount val="4"/>
                <c:pt idx="0">
                  <c:v>0.6855</c:v>
                </c:pt>
                <c:pt idx="1">
                  <c:v>0.58299999999999996</c:v>
                </c:pt>
                <c:pt idx="2">
                  <c:v>0.51566666666666661</c:v>
                </c:pt>
                <c:pt idx="3">
                  <c:v>0.58333333333333337</c:v>
                </c:pt>
              </c:numCache>
            </c:numRef>
          </c:val>
          <c:extLst>
            <c:ext xmlns:c16="http://schemas.microsoft.com/office/drawing/2014/chart" uri="{C3380CC4-5D6E-409C-BE32-E72D297353CC}">
              <c16:uniqueId val="{00000000-0519-4C1D-A67F-BDC886882E05}"/>
            </c:ext>
          </c:extLst>
        </c:ser>
        <c:dLbls>
          <c:dLblPos val="outEnd"/>
          <c:showLegendKey val="0"/>
          <c:showVal val="1"/>
          <c:showCatName val="0"/>
          <c:showSerName val="0"/>
          <c:showPercent val="0"/>
          <c:showBubbleSize val="0"/>
        </c:dLbls>
        <c:gapWidth val="326"/>
        <c:overlap val="-58"/>
        <c:axId val="1144813631"/>
        <c:axId val="1144817471"/>
      </c:barChart>
      <c:catAx>
        <c:axId val="1144813631"/>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7471"/>
        <c:crosses val="autoZero"/>
        <c:auto val="1"/>
        <c:lblAlgn val="ctr"/>
        <c:lblOffset val="100"/>
        <c:noMultiLvlLbl val="0"/>
      </c:catAx>
      <c:valAx>
        <c:axId val="1144817471"/>
        <c:scaling>
          <c:orientation val="minMax"/>
        </c:scaling>
        <c:delete val="0"/>
        <c:axPos val="b"/>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36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'INFOTEP SAN JUAN'!$D$1</c:f>
              <c:strCache>
                <c:ptCount val="1"/>
                <c:pt idx="0">
                  <c:v>PORCENTAJE AVANCE</c:v>
                </c:pt>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'INFOTEP SAN JUAN'!$C$2:$C$5</c:f>
              <c:strCache>
                <c:ptCount val="4"/>
                <c:pt idx="0">
                  <c:v>Cultura organizacional - Mauricio Silva</c:v>
                </c:pt>
                <c:pt idx="1">
                  <c:v>Modelo de voz de la ciudadanía - Jorge Jaimes</c:v>
                </c:pt>
                <c:pt idx="2">
                  <c:v>Modelos operativos flexibles - Maria Olascagua</c:v>
                </c:pt>
                <c:pt idx="3">
                  <c:v>Gestión del conocimiento - Sara Maria y Sandro</c:v>
                </c:pt>
              </c:strCache>
            </c:strRef>
          </c:cat>
          <c:val>
            <c:numRef>
              <c:f>'INFOTEP SAN JUAN'!$D$2:$D$5</c:f>
              <c:numCache>
                <c:formatCode>0%</c:formatCode>
                <c:ptCount val="4"/>
                <c:pt idx="0">
                  <c:v>0.48925000000000002</c:v>
                </c:pt>
                <c:pt idx="1">
                  <c:v>0.35649999999999993</c:v>
                </c:pt>
                <c:pt idx="2">
                  <c:v>0.6186666666666667</c:v>
                </c:pt>
                <c:pt idx="3">
                  <c:v>0.54199999999999993</c:v>
                </c:pt>
              </c:numCache>
            </c:numRef>
          </c:val>
          <c:extLst>
            <c:ext xmlns:c16="http://schemas.microsoft.com/office/drawing/2014/chart" uri="{C3380CC4-5D6E-409C-BE32-E72D297353CC}">
              <c16:uniqueId val="{00000000-D68B-4637-BE0B-170798331628}"/>
            </c:ext>
          </c:extLst>
        </c:ser>
        <c:dLbls>
          <c:dLblPos val="outEnd"/>
          <c:showLegendKey val="0"/>
          <c:showVal val="1"/>
          <c:showCatName val="0"/>
          <c:showSerName val="0"/>
          <c:showPercent val="0"/>
          <c:showBubbleSize val="0"/>
        </c:dLbls>
        <c:gapWidth val="326"/>
        <c:overlap val="-58"/>
        <c:axId val="1144813631"/>
        <c:axId val="1144817471"/>
      </c:barChart>
      <c:catAx>
        <c:axId val="1144813631"/>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7471"/>
        <c:crosses val="autoZero"/>
        <c:auto val="1"/>
        <c:lblAlgn val="ctr"/>
        <c:lblOffset val="100"/>
        <c:noMultiLvlLbl val="0"/>
      </c:catAx>
      <c:valAx>
        <c:axId val="1144817471"/>
        <c:scaling>
          <c:orientation val="minMax"/>
        </c:scaling>
        <c:delete val="0"/>
        <c:axPos val="b"/>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36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INTENALCO!$D$1</c:f>
              <c:strCache>
                <c:ptCount val="1"/>
                <c:pt idx="0">
                  <c:v>PORCENTAJE AVANCE</c:v>
                </c:pt>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INTENALCO!$C$2:$C$5</c:f>
              <c:strCache>
                <c:ptCount val="4"/>
                <c:pt idx="0">
                  <c:v>Cultura organizacional - Mauricio Silva</c:v>
                </c:pt>
                <c:pt idx="1">
                  <c:v>Modelo de voz de la ciudadanía - Jorge Jaimes</c:v>
                </c:pt>
                <c:pt idx="2">
                  <c:v>Modelos operativos flexibles - Maria Olascagua</c:v>
                </c:pt>
                <c:pt idx="3">
                  <c:v>Gestión del conocimiento - Sara Maria y Sandro</c:v>
                </c:pt>
              </c:strCache>
            </c:strRef>
          </c:cat>
          <c:val>
            <c:numRef>
              <c:f>INTENALCO!$D$2:$D$5</c:f>
              <c:numCache>
                <c:formatCode>0%</c:formatCode>
                <c:ptCount val="4"/>
                <c:pt idx="0">
                  <c:v>0.34825</c:v>
                </c:pt>
                <c:pt idx="1">
                  <c:v>0.34775</c:v>
                </c:pt>
                <c:pt idx="2">
                  <c:v>0.62166666666666659</c:v>
                </c:pt>
                <c:pt idx="3">
                  <c:v>0.51533333333333331</c:v>
                </c:pt>
              </c:numCache>
            </c:numRef>
          </c:val>
          <c:extLst>
            <c:ext xmlns:c16="http://schemas.microsoft.com/office/drawing/2014/chart" uri="{C3380CC4-5D6E-409C-BE32-E72D297353CC}">
              <c16:uniqueId val="{00000000-7A2D-46A4-8227-DAFC0E3B5BA7}"/>
            </c:ext>
          </c:extLst>
        </c:ser>
        <c:dLbls>
          <c:dLblPos val="outEnd"/>
          <c:showLegendKey val="0"/>
          <c:showVal val="1"/>
          <c:showCatName val="0"/>
          <c:showSerName val="0"/>
          <c:showPercent val="0"/>
          <c:showBubbleSize val="0"/>
        </c:dLbls>
        <c:gapWidth val="326"/>
        <c:overlap val="-58"/>
        <c:axId val="1144813631"/>
        <c:axId val="1144817471"/>
      </c:barChart>
      <c:catAx>
        <c:axId val="1144813631"/>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7471"/>
        <c:crosses val="autoZero"/>
        <c:auto val="1"/>
        <c:lblAlgn val="ctr"/>
        <c:lblOffset val="100"/>
        <c:noMultiLvlLbl val="0"/>
      </c:catAx>
      <c:valAx>
        <c:axId val="1144817471"/>
        <c:scaling>
          <c:orientation val="minMax"/>
        </c:scaling>
        <c:delete val="0"/>
        <c:axPos val="b"/>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36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UAPA!$D$1</c:f>
              <c:strCache>
                <c:ptCount val="1"/>
                <c:pt idx="0">
                  <c:v>PORCENTAJE AVANCE</c:v>
                </c:pt>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UAPA!$C$2:$C$5</c:f>
              <c:strCache>
                <c:ptCount val="4"/>
                <c:pt idx="0">
                  <c:v>Cultura organizacional - Mauricio Silva</c:v>
                </c:pt>
                <c:pt idx="1">
                  <c:v>Modelo de voz de la ciudadanía - Jorge Jaimes</c:v>
                </c:pt>
                <c:pt idx="2">
                  <c:v>Modelos operativos flexibles - Erwin Ramírez</c:v>
                </c:pt>
                <c:pt idx="3">
                  <c:v>Gestión del conocimiento - Sara Maria y Sandro</c:v>
                </c:pt>
              </c:strCache>
            </c:strRef>
          </c:cat>
          <c:val>
            <c:numRef>
              <c:f>UAPA!$D$2:$D$5</c:f>
              <c:numCache>
                <c:formatCode>0%</c:formatCode>
                <c:ptCount val="4"/>
                <c:pt idx="0">
                  <c:v>0.88249999999999995</c:v>
                </c:pt>
                <c:pt idx="1">
                  <c:v>0.40325000000000005</c:v>
                </c:pt>
                <c:pt idx="2">
                  <c:v>0.8666666666666667</c:v>
                </c:pt>
                <c:pt idx="3">
                  <c:v>0.56600000000000006</c:v>
                </c:pt>
              </c:numCache>
            </c:numRef>
          </c:val>
          <c:extLst>
            <c:ext xmlns:c16="http://schemas.microsoft.com/office/drawing/2014/chart" uri="{C3380CC4-5D6E-409C-BE32-E72D297353CC}">
              <c16:uniqueId val="{00000000-BBAD-41B2-BB93-7195EA76F88D}"/>
            </c:ext>
          </c:extLst>
        </c:ser>
        <c:dLbls>
          <c:dLblPos val="outEnd"/>
          <c:showLegendKey val="0"/>
          <c:showVal val="1"/>
          <c:showCatName val="0"/>
          <c:showSerName val="0"/>
          <c:showPercent val="0"/>
          <c:showBubbleSize val="0"/>
        </c:dLbls>
        <c:gapWidth val="326"/>
        <c:overlap val="-58"/>
        <c:axId val="1144813631"/>
        <c:axId val="1144817471"/>
      </c:barChart>
      <c:catAx>
        <c:axId val="1144813631"/>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7471"/>
        <c:crosses val="autoZero"/>
        <c:auto val="1"/>
        <c:lblAlgn val="ctr"/>
        <c:lblOffset val="100"/>
        <c:noMultiLvlLbl val="0"/>
      </c:catAx>
      <c:valAx>
        <c:axId val="1144817471"/>
        <c:scaling>
          <c:orientation val="minMax"/>
        </c:scaling>
        <c:delete val="0"/>
        <c:axPos val="b"/>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448136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CO"/>
              <a:t>% AVANCE POR EJE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5">
                  <a:shade val="58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2C6-4922-A6C6-65A6DBCADB51}"/>
              </c:ext>
            </c:extLst>
          </c:dPt>
          <c:dPt>
            <c:idx val="1"/>
            <c:bubble3D val="0"/>
            <c:spPr>
              <a:solidFill>
                <a:schemeClr val="accent5">
                  <a:shade val="86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2C6-4922-A6C6-65A6DBCADB51}"/>
              </c:ext>
            </c:extLst>
          </c:dPt>
          <c:dPt>
            <c:idx val="2"/>
            <c:bubble3D val="0"/>
            <c:spPr>
              <a:solidFill>
                <a:schemeClr val="accent5">
                  <a:tint val="86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2C6-4922-A6C6-65A6DBCADB51}"/>
              </c:ext>
            </c:extLst>
          </c:dPt>
          <c:dPt>
            <c:idx val="3"/>
            <c:bubble3D val="0"/>
            <c:spPr>
              <a:solidFill>
                <a:schemeClr val="accent5">
                  <a:tint val="58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72C6-4922-A6C6-65A6DBCADB51}"/>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CONVENCIONES!$B$3:$B$6</c:f>
              <c:strCache>
                <c:ptCount val="4"/>
                <c:pt idx="0">
                  <c:v>Cultura organizacional</c:v>
                </c:pt>
                <c:pt idx="1">
                  <c:v>Modelo de voz de la ciudadanía</c:v>
                </c:pt>
                <c:pt idx="2">
                  <c:v>Modelos operativos flexibles</c:v>
                </c:pt>
                <c:pt idx="3">
                  <c:v>Gestión del conocimiento</c:v>
                </c:pt>
              </c:strCache>
            </c:strRef>
          </c:cat>
          <c:val>
            <c:numRef>
              <c:f>CONVENCIONES!$L$3:$L$6</c:f>
              <c:numCache>
                <c:formatCode>0%</c:formatCode>
                <c:ptCount val="4"/>
                <c:pt idx="0">
                  <c:v>0.65208333333333335</c:v>
                </c:pt>
                <c:pt idx="1">
                  <c:v>0.44180555555555556</c:v>
                </c:pt>
                <c:pt idx="2">
                  <c:v>0.72577777777777774</c:v>
                </c:pt>
                <c:pt idx="3">
                  <c:v>0.52725925925925921</c:v>
                </c:pt>
              </c:numCache>
            </c:numRef>
          </c:val>
          <c:extLst>
            <c:ext xmlns:c16="http://schemas.microsoft.com/office/drawing/2014/chart" uri="{C3380CC4-5D6E-409C-BE32-E72D297353CC}">
              <c16:uniqueId val="{00000000-3C1C-4D74-9217-6E326C329A73}"/>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2071566054243221"/>
          <c:y val="0.24066892680081656"/>
          <c:w val="0.32650656167979003"/>
          <c:h val="0.51389326334208218"/>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 POR ENTIDAD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ndard"/>
        <c:varyColors val="0"/>
        <c:ser>
          <c:idx val="1"/>
          <c:order val="1"/>
          <c:spPr>
            <a:ln w="28575" cap="rnd">
              <a:solidFill>
                <a:schemeClr val="accent5">
                  <a:tint val="77000"/>
                </a:schemeClr>
              </a:solidFill>
              <a:round/>
            </a:ln>
            <a:effectLst/>
          </c:spPr>
          <c:marker>
            <c:symbol val="circle"/>
            <c:size val="5"/>
            <c:spPr>
              <a:solidFill>
                <a:schemeClr val="accent5">
                  <a:tint val="77000"/>
                </a:schemeClr>
              </a:solidFill>
              <a:ln w="9525">
                <a:solidFill>
                  <a:schemeClr val="accent5">
                    <a:tint val="77000"/>
                  </a:schemeClr>
                </a:solidFill>
              </a:ln>
              <a:effectLst/>
            </c:spPr>
          </c:marker>
          <c:cat>
            <c:strRef>
              <c:f>CONVENCIONES!$C$1:$K$1</c:f>
              <c:strCache>
                <c:ptCount val="9"/>
                <c:pt idx="0">
                  <c:v>MEN</c:v>
                </c:pt>
                <c:pt idx="1">
                  <c:v>ICFES</c:v>
                </c:pt>
                <c:pt idx="2">
                  <c:v>FODESEP</c:v>
                </c:pt>
                <c:pt idx="3">
                  <c:v>UNIESPINAL</c:v>
                </c:pt>
                <c:pt idx="4">
                  <c:v>IUSAI</c:v>
                </c:pt>
                <c:pt idx="5">
                  <c:v>INFOTEP SAN JUAN</c:v>
                </c:pt>
                <c:pt idx="6">
                  <c:v>ETITC</c:v>
                </c:pt>
                <c:pt idx="7">
                  <c:v>INTENALCO</c:v>
                </c:pt>
                <c:pt idx="8">
                  <c:v> UAPA</c:v>
                </c:pt>
              </c:strCache>
            </c:strRef>
          </c:cat>
          <c:val>
            <c:numRef>
              <c:f>CONVENCIONES!$C$7:$K$7</c:f>
              <c:numCache>
                <c:formatCode>0%</c:formatCode>
                <c:ptCount val="9"/>
                <c:pt idx="0">
                  <c:v>0.72625000000000006</c:v>
                </c:pt>
                <c:pt idx="1">
                  <c:v>0.60295833333333337</c:v>
                </c:pt>
                <c:pt idx="2">
                  <c:v>0.43935416666666671</c:v>
                </c:pt>
                <c:pt idx="3">
                  <c:v>0.62649999999999995</c:v>
                </c:pt>
                <c:pt idx="4">
                  <c:v>0.65418750000000003</c:v>
                </c:pt>
                <c:pt idx="5">
                  <c:v>0.50160416666666663</c:v>
                </c:pt>
                <c:pt idx="6">
                  <c:v>0.59187500000000004</c:v>
                </c:pt>
                <c:pt idx="7">
                  <c:v>0.45824999999999994</c:v>
                </c:pt>
                <c:pt idx="8">
                  <c:v>0.67960416666666656</c:v>
                </c:pt>
              </c:numCache>
            </c:numRef>
          </c:val>
          <c:smooth val="0"/>
          <c:extLst>
            <c:ext xmlns:c16="http://schemas.microsoft.com/office/drawing/2014/chart" uri="{C3380CC4-5D6E-409C-BE32-E72D297353CC}">
              <c16:uniqueId val="{00000001-8193-469F-8D9F-01932C8E9859}"/>
            </c:ext>
          </c:extLst>
        </c:ser>
        <c:dLbls>
          <c:showLegendKey val="0"/>
          <c:showVal val="0"/>
          <c:showCatName val="0"/>
          <c:showSerName val="0"/>
          <c:showPercent val="0"/>
          <c:showBubbleSize val="0"/>
        </c:dLbls>
        <c:marker val="1"/>
        <c:smooth val="0"/>
        <c:axId val="1960533920"/>
        <c:axId val="1960534400"/>
        <c:extLst>
          <c:ext xmlns:c15="http://schemas.microsoft.com/office/drawing/2012/chart" uri="{02D57815-91ED-43cb-92C2-25804820EDAC}">
            <c15:filteredLineSeries>
              <c15:ser>
                <c:idx val="0"/>
                <c:order val="0"/>
                <c:spPr>
                  <a:ln w="28575" cap="rnd">
                    <a:solidFill>
                      <a:schemeClr val="accent5">
                        <a:shade val="76000"/>
                      </a:schemeClr>
                    </a:solidFill>
                    <a:round/>
                  </a:ln>
                  <a:effectLst/>
                </c:spPr>
                <c:marker>
                  <c:symbol val="circle"/>
                  <c:size val="5"/>
                  <c:spPr>
                    <a:solidFill>
                      <a:schemeClr val="accent5">
                        <a:shade val="76000"/>
                      </a:schemeClr>
                    </a:solidFill>
                    <a:ln w="9525">
                      <a:solidFill>
                        <a:schemeClr val="accent5">
                          <a:shade val="76000"/>
                        </a:schemeClr>
                      </a:solidFill>
                    </a:ln>
                    <a:effectLst/>
                  </c:spPr>
                </c:marker>
                <c:cat>
                  <c:strRef>
                    <c:extLst>
                      <c:ext uri="{02D57815-91ED-43cb-92C2-25804820EDAC}">
                        <c15:formulaRef>
                          <c15:sqref>CONVENCIONES!$C$1:$K$1</c15:sqref>
                        </c15:formulaRef>
                      </c:ext>
                    </c:extLst>
                    <c:strCache>
                      <c:ptCount val="9"/>
                      <c:pt idx="0">
                        <c:v>MEN</c:v>
                      </c:pt>
                      <c:pt idx="1">
                        <c:v>ICFES</c:v>
                      </c:pt>
                      <c:pt idx="2">
                        <c:v>FODESEP</c:v>
                      </c:pt>
                      <c:pt idx="3">
                        <c:v>UNIESPINAL</c:v>
                      </c:pt>
                      <c:pt idx="4">
                        <c:v>IUSAI</c:v>
                      </c:pt>
                      <c:pt idx="5">
                        <c:v>INFOTEP SAN JUAN</c:v>
                      </c:pt>
                      <c:pt idx="6">
                        <c:v>ETITC</c:v>
                      </c:pt>
                      <c:pt idx="7">
                        <c:v>INTENALCO</c:v>
                      </c:pt>
                      <c:pt idx="8">
                        <c:v> UAPA</c:v>
                      </c:pt>
                    </c:strCache>
                  </c:strRef>
                </c:cat>
                <c:val>
                  <c:numRef>
                    <c:extLst>
                      <c:ext uri="{02D57815-91ED-43cb-92C2-25804820EDAC}">
                        <c15:formulaRef>
                          <c15:sqref>CONVENCIONES!$C$2:$K$2</c15:sqref>
                        </c15:formulaRef>
                      </c:ext>
                    </c:extLst>
                    <c:numCache>
                      <c:formatCode>General</c:formatCode>
                      <c:ptCount val="9"/>
                    </c:numCache>
                  </c:numRef>
                </c:val>
                <c:smooth val="0"/>
                <c:extLst>
                  <c:ext xmlns:c16="http://schemas.microsoft.com/office/drawing/2014/chart" uri="{C3380CC4-5D6E-409C-BE32-E72D297353CC}">
                    <c16:uniqueId val="{00000000-8193-469F-8D9F-01932C8E9859}"/>
                  </c:ext>
                </c:extLst>
              </c15:ser>
            </c15:filteredLineSeries>
          </c:ext>
        </c:extLst>
      </c:lineChart>
      <c:catAx>
        <c:axId val="1960533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60534400"/>
        <c:crosses val="autoZero"/>
        <c:auto val="1"/>
        <c:lblAlgn val="ctr"/>
        <c:lblOffset val="100"/>
        <c:noMultiLvlLbl val="0"/>
      </c:catAx>
      <c:valAx>
        <c:axId val="19605344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6053392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_xlchart.v2.0</cx:f>
      </cx:strDim>
      <cx:numDim type="val">
        <cx:f>_xlchart.v2.1</cx:f>
      </cx:numDim>
    </cx:data>
  </cx:chartData>
  <cx:chart>
    <cx:title pos="t" align="ctr" overlay="0">
      <cx:tx>
        <cx:txData>
          <cx:v>AVANCE</cx:v>
        </cx:txData>
      </cx:tx>
      <cx:txPr>
        <a:bodyPr spcFirstLastPara="1" vertOverflow="ellipsis" horzOverflow="overflow" wrap="square" lIns="0" tIns="0" rIns="0" bIns="0" anchor="ctr" anchorCtr="1"/>
        <a:lstStyle/>
        <a:p>
          <a:pPr algn="ctr" rtl="0">
            <a:defRPr/>
          </a:pPr>
          <a:r>
            <a:rPr lang="es-ES" sz="1400" b="0" i="0" u="none" strike="noStrike" baseline="0">
              <a:solidFill>
                <a:sysClr val="windowText" lastClr="000000">
                  <a:lumMod val="65000"/>
                  <a:lumOff val="35000"/>
                </a:sysClr>
              </a:solidFill>
              <a:latin typeface="Aptos Narrow" panose="02110004020202020204"/>
            </a:rPr>
            <a:t>AVANCE</a:t>
          </a:r>
        </a:p>
      </cx:txPr>
    </cx:title>
    <cx:plotArea>
      <cx:plotAreaRegion>
        <cx:series layoutId="funnel" uniqueId="{0C53C691-F789-4147-839D-62307CC35B24}">
          <cx:data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0" value="1"/>
          </cx:dataLabels>
          <cx:dataId val="0"/>
        </cx:series>
      </cx:plotAreaRegion>
      <cx:axis id="0">
        <cx:catScaling gapWidth="0.0599999987"/>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 id="18">
  <a:schemeClr val="accent5"/>
</cs:colorStyle>
</file>

<file path=xl/charts/colors11.xml><?xml version="1.0" encoding="utf-8"?>
<cs:colorStyle xmlns:cs="http://schemas.microsoft.com/office/drawing/2012/chartStyle" xmlns:a="http://schemas.openxmlformats.org/drawingml/2006/main" meth="withinLinear" id="18">
  <a:schemeClr val="accent5"/>
</cs:colorStyle>
</file>

<file path=xl/charts/colors12.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11.xml"/><Relationship Id="rId2" Type="http://schemas.microsoft.com/office/2014/relationships/chartEx" Target="../charts/chartEx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4</xdr:col>
      <xdr:colOff>112059</xdr:colOff>
      <xdr:row>0</xdr:row>
      <xdr:rowOff>22413</xdr:rowOff>
    </xdr:from>
    <xdr:to>
      <xdr:col>6</xdr:col>
      <xdr:colOff>1860177</xdr:colOff>
      <xdr:row>7</xdr:row>
      <xdr:rowOff>313766</xdr:rowOff>
    </xdr:to>
    <xdr:graphicFrame macro="">
      <xdr:nvGraphicFramePr>
        <xdr:cNvPr id="6" name="Gráfico 5">
          <a:extLst>
            <a:ext uri="{FF2B5EF4-FFF2-40B4-BE49-F238E27FC236}">
              <a16:creationId xmlns:a16="http://schemas.microsoft.com/office/drawing/2014/main" id="{6F9B5DCB-572A-6661-B41E-8ED07923E4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112059</xdr:colOff>
      <xdr:row>0</xdr:row>
      <xdr:rowOff>22413</xdr:rowOff>
    </xdr:from>
    <xdr:to>
      <xdr:col>6</xdr:col>
      <xdr:colOff>1860177</xdr:colOff>
      <xdr:row>7</xdr:row>
      <xdr:rowOff>313766</xdr:rowOff>
    </xdr:to>
    <xdr:graphicFrame macro="">
      <xdr:nvGraphicFramePr>
        <xdr:cNvPr id="2" name="Gráfico 1">
          <a:extLst>
            <a:ext uri="{FF2B5EF4-FFF2-40B4-BE49-F238E27FC236}">
              <a16:creationId xmlns:a16="http://schemas.microsoft.com/office/drawing/2014/main" id="{D48E8FFF-D93B-403B-A7DE-9610C718D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112059</xdr:colOff>
      <xdr:row>0</xdr:row>
      <xdr:rowOff>22413</xdr:rowOff>
    </xdr:from>
    <xdr:to>
      <xdr:col>6</xdr:col>
      <xdr:colOff>1860177</xdr:colOff>
      <xdr:row>7</xdr:row>
      <xdr:rowOff>313766</xdr:rowOff>
    </xdr:to>
    <xdr:graphicFrame macro="">
      <xdr:nvGraphicFramePr>
        <xdr:cNvPr id="2" name="Gráfico 1">
          <a:extLst>
            <a:ext uri="{FF2B5EF4-FFF2-40B4-BE49-F238E27FC236}">
              <a16:creationId xmlns:a16="http://schemas.microsoft.com/office/drawing/2014/main" id="{4D81EFB2-3E6A-45F9-9B41-9E2C990239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112059</xdr:colOff>
      <xdr:row>0</xdr:row>
      <xdr:rowOff>22413</xdr:rowOff>
    </xdr:from>
    <xdr:to>
      <xdr:col>6</xdr:col>
      <xdr:colOff>1860177</xdr:colOff>
      <xdr:row>7</xdr:row>
      <xdr:rowOff>313766</xdr:rowOff>
    </xdr:to>
    <xdr:graphicFrame macro="">
      <xdr:nvGraphicFramePr>
        <xdr:cNvPr id="2" name="Gráfico 1">
          <a:extLst>
            <a:ext uri="{FF2B5EF4-FFF2-40B4-BE49-F238E27FC236}">
              <a16:creationId xmlns:a16="http://schemas.microsoft.com/office/drawing/2014/main" id="{69ACECD0-6A22-4F29-85C8-B5425C48D5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112059</xdr:colOff>
      <xdr:row>0</xdr:row>
      <xdr:rowOff>22413</xdr:rowOff>
    </xdr:from>
    <xdr:to>
      <xdr:col>6</xdr:col>
      <xdr:colOff>1860177</xdr:colOff>
      <xdr:row>7</xdr:row>
      <xdr:rowOff>313766</xdr:rowOff>
    </xdr:to>
    <xdr:graphicFrame macro="">
      <xdr:nvGraphicFramePr>
        <xdr:cNvPr id="2" name="Gráfico 1">
          <a:extLst>
            <a:ext uri="{FF2B5EF4-FFF2-40B4-BE49-F238E27FC236}">
              <a16:creationId xmlns:a16="http://schemas.microsoft.com/office/drawing/2014/main" id="{EA3959DD-AF47-4FC0-A6B6-240FBF126B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112059</xdr:colOff>
      <xdr:row>0</xdr:row>
      <xdr:rowOff>22413</xdr:rowOff>
    </xdr:from>
    <xdr:to>
      <xdr:col>6</xdr:col>
      <xdr:colOff>1860177</xdr:colOff>
      <xdr:row>7</xdr:row>
      <xdr:rowOff>313766</xdr:rowOff>
    </xdr:to>
    <xdr:graphicFrame macro="">
      <xdr:nvGraphicFramePr>
        <xdr:cNvPr id="2" name="Gráfico 1">
          <a:extLst>
            <a:ext uri="{FF2B5EF4-FFF2-40B4-BE49-F238E27FC236}">
              <a16:creationId xmlns:a16="http://schemas.microsoft.com/office/drawing/2014/main" id="{F62D30A3-2608-45C8-B76A-738072F9BD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112059</xdr:colOff>
      <xdr:row>0</xdr:row>
      <xdr:rowOff>22413</xdr:rowOff>
    </xdr:from>
    <xdr:to>
      <xdr:col>6</xdr:col>
      <xdr:colOff>1860177</xdr:colOff>
      <xdr:row>7</xdr:row>
      <xdr:rowOff>313766</xdr:rowOff>
    </xdr:to>
    <xdr:graphicFrame macro="">
      <xdr:nvGraphicFramePr>
        <xdr:cNvPr id="2" name="Gráfico 1">
          <a:extLst>
            <a:ext uri="{FF2B5EF4-FFF2-40B4-BE49-F238E27FC236}">
              <a16:creationId xmlns:a16="http://schemas.microsoft.com/office/drawing/2014/main" id="{81227EC1-DA72-4119-A44F-7C11EF6365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112059</xdr:colOff>
      <xdr:row>0</xdr:row>
      <xdr:rowOff>22413</xdr:rowOff>
    </xdr:from>
    <xdr:to>
      <xdr:col>6</xdr:col>
      <xdr:colOff>1860177</xdr:colOff>
      <xdr:row>7</xdr:row>
      <xdr:rowOff>313766</xdr:rowOff>
    </xdr:to>
    <xdr:graphicFrame macro="">
      <xdr:nvGraphicFramePr>
        <xdr:cNvPr id="2" name="Gráfico 1">
          <a:extLst>
            <a:ext uri="{FF2B5EF4-FFF2-40B4-BE49-F238E27FC236}">
              <a16:creationId xmlns:a16="http://schemas.microsoft.com/office/drawing/2014/main" id="{8DF3A588-50A0-4338-B14B-98CC50CA42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4</xdr:col>
      <xdr:colOff>112059</xdr:colOff>
      <xdr:row>0</xdr:row>
      <xdr:rowOff>22413</xdr:rowOff>
    </xdr:from>
    <xdr:to>
      <xdr:col>6</xdr:col>
      <xdr:colOff>1860177</xdr:colOff>
      <xdr:row>7</xdr:row>
      <xdr:rowOff>313766</xdr:rowOff>
    </xdr:to>
    <xdr:graphicFrame macro="">
      <xdr:nvGraphicFramePr>
        <xdr:cNvPr id="2" name="Gráfico 1">
          <a:extLst>
            <a:ext uri="{FF2B5EF4-FFF2-40B4-BE49-F238E27FC236}">
              <a16:creationId xmlns:a16="http://schemas.microsoft.com/office/drawing/2014/main" id="{47C60CFA-6F20-417D-A5C2-F3CD2414C8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7</xdr:row>
      <xdr:rowOff>14287</xdr:rowOff>
    </xdr:from>
    <xdr:to>
      <xdr:col>5</xdr:col>
      <xdr:colOff>314325</xdr:colOff>
      <xdr:row>21</xdr:row>
      <xdr:rowOff>90487</xdr:rowOff>
    </xdr:to>
    <xdr:graphicFrame macro="">
      <xdr:nvGraphicFramePr>
        <xdr:cNvPr id="7" name="Gráfico 6">
          <a:extLst>
            <a:ext uri="{FF2B5EF4-FFF2-40B4-BE49-F238E27FC236}">
              <a16:creationId xmlns:a16="http://schemas.microsoft.com/office/drawing/2014/main" id="{5D0B7521-3C30-6C71-8182-941122E379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319087</xdr:colOff>
      <xdr:row>7</xdr:row>
      <xdr:rowOff>14287</xdr:rowOff>
    </xdr:from>
    <xdr:to>
      <xdr:col>11</xdr:col>
      <xdr:colOff>319087</xdr:colOff>
      <xdr:row>21</xdr:row>
      <xdr:rowOff>90487</xdr:rowOff>
    </xdr:to>
    <mc:AlternateContent xmlns:mc="http://schemas.openxmlformats.org/markup-compatibility/2006">
      <mc:Choice xmlns:cx2="http://schemas.microsoft.com/office/drawing/2015/10/21/chartex" Requires="cx2">
        <xdr:graphicFrame macro="">
          <xdr:nvGraphicFramePr>
            <xdr:cNvPr id="8" name="Gráfico 7">
              <a:extLst>
                <a:ext uri="{FF2B5EF4-FFF2-40B4-BE49-F238E27FC236}">
                  <a16:creationId xmlns:a16="http://schemas.microsoft.com/office/drawing/2014/main" id="{59FB6B16-CFED-9CF2-BF41-A4C5C6829EE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Este gráfico no está disponible en su versión de Excel.
Si edita esta forma o guarda el libro en un formato de archivo diferente, el gráfico no se podrá usar.</a:t>
              </a:r>
            </a:p>
          </xdr:txBody>
        </xdr:sp>
      </mc:Fallback>
    </mc:AlternateContent>
    <xdr:clientData/>
  </xdr:twoCellAnchor>
  <xdr:twoCellAnchor>
    <xdr:from>
      <xdr:col>11</xdr:col>
      <xdr:colOff>314325</xdr:colOff>
      <xdr:row>7</xdr:row>
      <xdr:rowOff>4762</xdr:rowOff>
    </xdr:from>
    <xdr:to>
      <xdr:col>17</xdr:col>
      <xdr:colOff>314325</xdr:colOff>
      <xdr:row>21</xdr:row>
      <xdr:rowOff>80962</xdr:rowOff>
    </xdr:to>
    <xdr:graphicFrame macro="">
      <xdr:nvGraphicFramePr>
        <xdr:cNvPr id="9" name="Gráfico 8">
          <a:extLst>
            <a:ext uri="{FF2B5EF4-FFF2-40B4-BE49-F238E27FC236}">
              <a16:creationId xmlns:a16="http://schemas.microsoft.com/office/drawing/2014/main" id="{EC860667-48F3-DF86-C784-ED7CF4CEA1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Erwin Ramirez Avila" id="{44E21EED-970F-4A34-B1CA-A947E7425F82}" userId="S::eramireza@mineducacion.gov.co::7c9aae45-06c7-46e4-a0b9-7971a1b6c05f"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42FD8CE-75BB-4B11-A504-65A4040CEF76}" name="tblIndicadores26" displayName="tblIndicadores26" ref="A27:S41">
  <autoFilter ref="A27:S41" xr:uid="{6785150C-5784-48C6-9CBF-1D7FCB8DB2B5}"/>
  <tableColumns count="19">
    <tableColumn id="1" xr3:uid="{D0276807-3BCE-446A-B83D-B6E7ACA55CC6}" name="No" dataDxfId="197"/>
    <tableColumn id="2" xr3:uid="{BD74B4C1-7102-45A1-9188-A4E57C999B93}" name="Eje" dataDxfId="196">
      <calculatedColumnFormula>B10</calculatedColumnFormula>
    </tableColumn>
    <tableColumn id="20" xr3:uid="{ADAB9534-897D-4EF3-8B66-838E460DA142}" name="Actividad" dataDxfId="195">
      <calculatedColumnFormula>C10</calculatedColumnFormula>
    </tableColumn>
    <tableColumn id="4" xr3:uid="{ECF1DADB-DDF2-4B4A-91AE-8D01E18D1D84}" name="Nombre indicador" dataDxfId="194"/>
    <tableColumn id="5" xr3:uid="{7E09B778-62E2-46C0-B545-EFA4EC91F1BE}" name="Tipo" dataDxfId="193"/>
    <tableColumn id="6" xr3:uid="{3564EEE0-172A-4310-AB8C-98B63C78948D}" name="Propósito" dataDxfId="192"/>
    <tableColumn id="7" xr3:uid="{AEB2A72B-3186-4B55-B117-1D81DE842E02}" name="Fórmula" dataDxfId="191"/>
    <tableColumn id="8" xr3:uid="{22FB9C0F-2F6E-44A3-A794-C01592547976}" name="Unidad" dataDxfId="190"/>
    <tableColumn id="9" xr3:uid="{11F9C957-4A6F-422A-AE99-B7254ED53E93}" name="Frecuencia" dataDxfId="189"/>
    <tableColumn id="10" xr3:uid="{F1795E58-3810-487F-84DB-4DC487A315D2}" name="Línea base (valor)" dataDxfId="188"/>
    <tableColumn id="11" xr3:uid="{0A9B3E4E-2B46-4433-B2F8-78E65145E595}" name="Línea base (año)" dataDxfId="187"/>
    <tableColumn id="12" xr3:uid="{583BDFB3-6819-4495-92DB-81DFDB721BE8}" name="Meta anual" dataDxfId="186"/>
    <tableColumn id="13" xr3:uid="{4B72C00A-51B6-4354-A459-4B1F5323C688}" name="Meta T1" dataDxfId="185"/>
    <tableColumn id="14" xr3:uid="{0BB5202E-B73D-4B0C-BAE6-C49A29373A3D}" name="Meta T2" dataDxfId="184"/>
    <tableColumn id="15" xr3:uid="{F1742FF6-0FFB-4C0F-9682-F9C1A9FFEFCA}" name="Meta T3" dataDxfId="183"/>
    <tableColumn id="16" xr3:uid="{73D1E4B6-BEB1-4F10-8231-3F9D8BBC40C4}" name="Meta T4" dataDxfId="182"/>
    <tableColumn id="18" xr3:uid="{93787A27-D49B-44C3-8271-246F97F8F807}" name="Responsable dato" dataDxfId="181">
      <calculatedColumnFormula>F10</calculatedColumnFormula>
    </tableColumn>
    <tableColumn id="28" xr3:uid="{BE586629-3DDD-42B4-93A9-C1023F251742}" name="Clave" dataDxfId="180">
      <calculatedColumnFormula>T10</calculatedColumnFormula>
    </tableColumn>
    <tableColumn id="3" xr3:uid="{63C5B486-37BB-4796-94DF-6BCB3C7AC837}" name="Observaciones" dataDxfId="179"/>
  </tableColumns>
  <tableStyleInfo name="TableStyleMedium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B2A050-3D1B-4F68-8294-31190FEBBAF8}" name="Tabla4" displayName="Tabla4" ref="C1:D5" totalsRowShown="0" headerRowDxfId="178">
  <autoFilter ref="C1:D5" xr:uid="{70B2A050-3D1B-4F68-8294-31190FEBBAF8}"/>
  <tableColumns count="2">
    <tableColumn id="1" xr3:uid="{9FF11221-3002-4AD6-A330-58F84D402165}" name="EJE" dataDxfId="177"/>
    <tableColumn id="2" xr3:uid="{51A42F80-72AA-485A-BD1C-4C2D95EA5E9A}" name="PORCENTAJE AVANCE" dataDxfId="17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4B331BE-8781-454F-B90E-FC0B75523CBE}" name="tblIndicadores2620" displayName="tblIndicadores2620" ref="A27:S41">
  <autoFilter ref="A27:S41" xr:uid="{6785150C-5784-48C6-9CBF-1D7FCB8DB2B5}"/>
  <tableColumns count="19">
    <tableColumn id="1" xr3:uid="{ACCEE10B-6DA7-4D79-A335-3A1D4CA3FD44}" name="No" dataDxfId="175"/>
    <tableColumn id="2" xr3:uid="{47CA26B4-10F8-43EF-AC27-5DEAE7F74189}" name="Eje" dataDxfId="174">
      <calculatedColumnFormula>B10</calculatedColumnFormula>
    </tableColumn>
    <tableColumn id="20" xr3:uid="{1F6FB789-413B-4A3A-A97E-7EAC9D78EC46}" name="Actividad" dataDxfId="173">
      <calculatedColumnFormula>C10</calculatedColumnFormula>
    </tableColumn>
    <tableColumn id="4" xr3:uid="{BEE6903A-A258-4B65-B722-22D062F98B2D}" name="Nombre indicador" dataDxfId="172"/>
    <tableColumn id="5" xr3:uid="{C854C19A-D656-4422-976F-2D271689F4B6}" name="Tipo" dataDxfId="171"/>
    <tableColumn id="6" xr3:uid="{0BACF8EA-02E2-4072-BD09-AAB272BF3BC3}" name="Propósito" dataDxfId="170"/>
    <tableColumn id="7" xr3:uid="{A52109AA-48D6-4A60-94BC-8E8776CEFB24}" name="Fórmula" dataDxfId="169"/>
    <tableColumn id="8" xr3:uid="{CE7872BE-6E3D-4224-8EE7-B3DF258D56DA}" name="Unidad" dataDxfId="168"/>
    <tableColumn id="9" xr3:uid="{4F115486-CA5B-42CA-BB93-38B7304A310B}" name="Frecuencia" dataDxfId="167"/>
    <tableColumn id="10" xr3:uid="{F4475EEA-5EB0-4C89-98A4-1D4A6B9B2427}" name="Línea base (valor)" dataDxfId="166"/>
    <tableColumn id="11" xr3:uid="{A936587A-60B2-46C9-B31F-BA7AC422955F}" name="Línea base (año)" dataDxfId="165"/>
    <tableColumn id="12" xr3:uid="{6660E8F2-EA9D-4354-A84E-531E39DD7B22}" name="Meta anual" dataDxfId="164"/>
    <tableColumn id="13" xr3:uid="{A1455AAC-E5DA-4C9B-B747-74BD96919FD1}" name="Meta T1" dataDxfId="163"/>
    <tableColumn id="14" xr3:uid="{AE62F83F-8CBC-471E-9B6C-872E31A43F1F}" name="Meta T2" dataDxfId="162"/>
    <tableColumn id="15" xr3:uid="{F7362C74-E9CC-497F-8AA1-5D32C174D1B4}" name="Meta T3" dataDxfId="161"/>
    <tableColumn id="16" xr3:uid="{B144631A-CF53-4362-895F-201B0B9150B5}" name="Meta T4" dataDxfId="160"/>
    <tableColumn id="18" xr3:uid="{921D6748-6864-4A36-AB3A-5AF78E8A90EE}" name="Responsable dato" dataDxfId="159">
      <calculatedColumnFormula>F10</calculatedColumnFormula>
    </tableColumn>
    <tableColumn id="28" xr3:uid="{DA0B6F20-E440-4198-B87C-81F7E4A17A94}" name="Clave" dataDxfId="158">
      <calculatedColumnFormula>T10</calculatedColumnFormula>
    </tableColumn>
    <tableColumn id="3" xr3:uid="{1F0D9423-1CC0-43D0-82CB-D6C5A3D6F11D}" name="Observaciones" dataDxfId="157"/>
  </tableColumns>
  <tableStyleInfo name="TableStyleMedium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3408675-0A77-4A5B-943B-7320FE83D315}" name="Tabla421" displayName="Tabla421" ref="C1:D5" totalsRowShown="0" headerRowDxfId="156">
  <autoFilter ref="C1:D5" xr:uid="{70B2A050-3D1B-4F68-8294-31190FEBBAF8}"/>
  <tableColumns count="2">
    <tableColumn id="1" xr3:uid="{FF96E72E-23C7-434D-AD5E-2DE0770F34D0}" name="EJE" dataDxfId="155"/>
    <tableColumn id="2" xr3:uid="{827B936F-0F57-49F2-8196-F4B8FEE05AE0}" name="PORCENTAJE AVANCE" dataDxfId="15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87C1B70-5DDE-4ECA-AF71-631FAFA1B92F}" name="tblIndicadores2622" displayName="tblIndicadores2622" ref="A27:S41">
  <autoFilter ref="A27:S41" xr:uid="{6785150C-5784-48C6-9CBF-1D7FCB8DB2B5}"/>
  <tableColumns count="19">
    <tableColumn id="1" xr3:uid="{3E1F8B44-4F42-4204-B08F-B1C5F0A794F9}" name="No" dataDxfId="153"/>
    <tableColumn id="2" xr3:uid="{F6F4E4D8-77CD-464E-9E89-763739FA1C48}" name="Eje" dataDxfId="152">
      <calculatedColumnFormula>B10</calculatedColumnFormula>
    </tableColumn>
    <tableColumn id="20" xr3:uid="{774A21CD-0056-4A81-9195-6757FC689D6F}" name="Actividad" dataDxfId="151">
      <calculatedColumnFormula>C10</calculatedColumnFormula>
    </tableColumn>
    <tableColumn id="4" xr3:uid="{F45E27DC-06EC-4AE6-889D-C2B1FD68F497}" name="Nombre indicador" dataDxfId="150"/>
    <tableColumn id="5" xr3:uid="{612DF5C7-1B68-4183-9720-8ACDD9DD65DD}" name="Tipo" dataDxfId="149"/>
    <tableColumn id="6" xr3:uid="{FC4B71FD-E76A-4250-9789-BB804D86E7AA}" name="Propósito" dataDxfId="148"/>
    <tableColumn id="7" xr3:uid="{B5AE7B33-4C7D-4099-AB8D-E2D4282A2A92}" name="Fórmula" dataDxfId="147"/>
    <tableColumn id="8" xr3:uid="{9AD9C1D8-AA45-4A80-A89D-F573DE8FE66E}" name="Unidad" dataDxfId="146"/>
    <tableColumn id="9" xr3:uid="{76B006B3-D0D3-4C82-BAB1-789522EE974A}" name="Frecuencia" dataDxfId="145"/>
    <tableColumn id="10" xr3:uid="{58A90FE2-0EF5-4454-A1FB-9BB4525D8A5D}" name="Línea base (valor)" dataDxfId="144"/>
    <tableColumn id="11" xr3:uid="{E1FEE0B1-B23E-4C26-BAB0-DC7C80F8EF96}" name="Línea base (año)" dataDxfId="143"/>
    <tableColumn id="12" xr3:uid="{79CC94C8-929A-419F-9375-DF7D5A9A140A}" name="Meta anual" dataDxfId="142"/>
    <tableColumn id="13" xr3:uid="{3A94DEC6-D621-4141-9100-4D6E8A7FCA0F}" name="Meta T1" dataDxfId="141"/>
    <tableColumn id="14" xr3:uid="{5454AC1B-0EDD-471B-9A6F-44D7C6D86496}" name="Meta T2" dataDxfId="140"/>
    <tableColumn id="15" xr3:uid="{BC5F236F-65B5-4E87-AD88-FCE77419FB60}" name="Meta T3" dataDxfId="139"/>
    <tableColumn id="16" xr3:uid="{FE2B6FF8-A96E-4D93-B4EE-3A37446587D6}" name="Meta T4" dataDxfId="138"/>
    <tableColumn id="18" xr3:uid="{4A4E760F-C0DA-42D4-8600-563AEC204EF3}" name="Responsable dato" dataDxfId="137">
      <calculatedColumnFormula>F10</calculatedColumnFormula>
    </tableColumn>
    <tableColumn id="28" xr3:uid="{8536E408-F0A8-45B3-99A6-287D3C0137AC}" name="Clave" dataDxfId="136">
      <calculatedColumnFormula>T10</calculatedColumnFormula>
    </tableColumn>
    <tableColumn id="3" xr3:uid="{43CD1DD5-2648-4F8E-9F3F-CA1A789B6014}" name="Observaciones" dataDxfId="135"/>
  </tableColumns>
  <tableStyleInfo name="TableStyleMedium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46875CB-CD24-491B-9891-F5C01DD55F5C}" name="Tabla423" displayName="Tabla423" ref="C1:D5" totalsRowShown="0" headerRowDxfId="134">
  <autoFilter ref="C1:D5" xr:uid="{70B2A050-3D1B-4F68-8294-31190FEBBAF8}"/>
  <tableColumns count="2">
    <tableColumn id="1" xr3:uid="{6F4CE508-C4EB-431A-BF01-CF49A8E7B919}" name="EJE" dataDxfId="133"/>
    <tableColumn id="2" xr3:uid="{3670B0D8-A0D3-4381-B50C-DA6AD8DF6FFA}" name="PORCENTAJE AVANCE" dataDxfId="13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1680F0F-0DAF-477A-B679-6EE5EB7AAD80}" name="tblIndicadores2624" displayName="tblIndicadores2624" ref="A27:S41">
  <autoFilter ref="A27:S41" xr:uid="{6785150C-5784-48C6-9CBF-1D7FCB8DB2B5}"/>
  <tableColumns count="19">
    <tableColumn id="1" xr3:uid="{F2223A3D-2DFB-4767-B135-E390E74D45E6}" name="No" dataDxfId="131"/>
    <tableColumn id="2" xr3:uid="{3E39DAB8-3012-4028-A7C3-DD2C4D96FECA}" name="Eje" dataDxfId="130">
      <calculatedColumnFormula>B10</calculatedColumnFormula>
    </tableColumn>
    <tableColumn id="20" xr3:uid="{F25884E7-2041-4A3E-9678-7B279DBA8CC1}" name="Actividad" dataDxfId="129">
      <calculatedColumnFormula>C10</calculatedColumnFormula>
    </tableColumn>
    <tableColumn id="4" xr3:uid="{8ECDA4D1-7D6C-42E7-B019-43F5EC3122A2}" name="Nombre indicador" dataDxfId="128"/>
    <tableColumn id="5" xr3:uid="{960204E7-74F3-455D-8B21-5029B2B2567F}" name="Tipo" dataDxfId="127"/>
    <tableColumn id="6" xr3:uid="{2F76F997-D925-47D0-BB8F-AEB3EFE0008B}" name="Propósito" dataDxfId="126"/>
    <tableColumn id="7" xr3:uid="{C3187C23-AA69-45AE-9F47-2E515F4CFF9A}" name="Fórmula" dataDxfId="125"/>
    <tableColumn id="8" xr3:uid="{9B3F961D-10AD-44DF-8AE3-AEA1D80A27CD}" name="Unidad" dataDxfId="124"/>
    <tableColumn id="9" xr3:uid="{5BF24646-0CF3-410C-B9FF-8AF186C3BA96}" name="Frecuencia" dataDxfId="123"/>
    <tableColumn id="10" xr3:uid="{55FEA6DB-0F19-4CB5-8549-A2E9C2AC5184}" name="Línea base (valor)" dataDxfId="122"/>
    <tableColumn id="11" xr3:uid="{3070EE6B-4E4F-439E-AF27-BA8E59282956}" name="Línea base (año)" dataDxfId="121"/>
    <tableColumn id="12" xr3:uid="{E82D07C9-C264-420B-A191-B840A4834771}" name="Meta anual" dataDxfId="120"/>
    <tableColumn id="13" xr3:uid="{C4D62F4E-4B56-43E6-B775-930A160E4C5C}" name="Meta T1" dataDxfId="119"/>
    <tableColumn id="14" xr3:uid="{1C598AE4-A8CC-4A56-888E-68C87D3B16A6}" name="Meta T2" dataDxfId="118"/>
    <tableColumn id="15" xr3:uid="{F7B97F2F-D980-4615-9F50-534F003212EE}" name="Meta T3" dataDxfId="117"/>
    <tableColumn id="16" xr3:uid="{899548E5-D52E-4D6B-BCE2-9120A4D1ECD0}" name="Meta T4" dataDxfId="116"/>
    <tableColumn id="18" xr3:uid="{BCFC073B-3812-4216-B6DB-FFEE5301EF3C}" name="Responsable dato" dataDxfId="115">
      <calculatedColumnFormula>F10</calculatedColumnFormula>
    </tableColumn>
    <tableColumn id="28" xr3:uid="{7CB89891-FC11-4875-9E4B-96BBE21FB50E}" name="Clave" dataDxfId="114">
      <calculatedColumnFormula>T10</calculatedColumnFormula>
    </tableColumn>
    <tableColumn id="3" xr3:uid="{BB170E1D-D471-402B-9809-C7B67D0A45DD}" name="Observaciones" dataDxfId="113"/>
  </tableColumns>
  <tableStyleInfo name="TableStyleMedium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E70E6098-E81D-48DB-879A-1CA168DD843E}" name="Tabla425" displayName="Tabla425" ref="C1:D5" totalsRowShown="0" headerRowDxfId="112">
  <autoFilter ref="C1:D5" xr:uid="{70B2A050-3D1B-4F68-8294-31190FEBBAF8}"/>
  <tableColumns count="2">
    <tableColumn id="1" xr3:uid="{AECB1B13-BBFD-46A6-9208-37D3CC5E5551}" name="EJE" dataDxfId="111"/>
    <tableColumn id="2" xr3:uid="{64D7CCAF-51CC-47B9-A1F0-01C347E1FF5F}" name="PORCENTAJE AVANCE" dataDxfId="110"/>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29225EF-D1D5-4ACB-AAFE-8F2B9326D37C}" name="tblIndicadores2626" displayName="tblIndicadores2626" ref="A27:S41">
  <autoFilter ref="A27:S41" xr:uid="{6785150C-5784-48C6-9CBF-1D7FCB8DB2B5}"/>
  <tableColumns count="19">
    <tableColumn id="1" xr3:uid="{07577F16-D9BF-43D7-AF09-F1958D1D3058}" name="No" dataDxfId="109"/>
    <tableColumn id="2" xr3:uid="{248DFD49-1EFE-456A-BC02-B3616DD56835}" name="Eje" dataDxfId="108">
      <calculatedColumnFormula>B10</calculatedColumnFormula>
    </tableColumn>
    <tableColumn id="20" xr3:uid="{4881007B-FFBD-4627-BD42-708E62CFC7F3}" name="Actividad" dataDxfId="107">
      <calculatedColumnFormula>C10</calculatedColumnFormula>
    </tableColumn>
    <tableColumn id="4" xr3:uid="{71E66836-7E69-45C8-B8DE-D9334E594DBA}" name="Nombre indicador" dataDxfId="106"/>
    <tableColumn id="5" xr3:uid="{6966BDF7-9116-41B8-BF09-D6AD60D9026D}" name="Tipo" dataDxfId="105"/>
    <tableColumn id="6" xr3:uid="{BE91EBE2-F122-4D58-81C7-54497CCD8A87}" name="Propósito" dataDxfId="104"/>
    <tableColumn id="7" xr3:uid="{3C0E7965-4A30-4415-A7C4-E1CBD26ED10C}" name="Fórmula" dataDxfId="103"/>
    <tableColumn id="8" xr3:uid="{4FEF497D-F9CD-48BF-99BC-F7E13C016E3F}" name="Unidad" dataDxfId="102"/>
    <tableColumn id="9" xr3:uid="{9B3C3248-3F5F-49AC-95AA-80418B22837B}" name="Frecuencia" dataDxfId="101"/>
    <tableColumn id="10" xr3:uid="{7588B3CD-D401-4ABB-883C-7BBE5FF45CD7}" name="Línea base (valor)" dataDxfId="100"/>
    <tableColumn id="11" xr3:uid="{8E09FA93-E439-4942-A37B-FC0655EF6643}" name="Línea base (año)" dataDxfId="99"/>
    <tableColumn id="12" xr3:uid="{F3385D15-2104-43EA-9EBF-1189463B1399}" name="Meta anual" dataDxfId="98"/>
    <tableColumn id="13" xr3:uid="{B4386E12-94DF-46EB-B51E-673E28A4F0EE}" name="Meta T1" dataDxfId="97"/>
    <tableColumn id="14" xr3:uid="{92697E21-3427-4D95-8215-F87BDF5CEE28}" name="Meta T2" dataDxfId="96"/>
    <tableColumn id="15" xr3:uid="{304A0F11-4359-4BA2-85A7-94DE488FEF2E}" name="Meta T3" dataDxfId="95"/>
    <tableColumn id="16" xr3:uid="{418F5C4A-CAED-43BF-8739-E458CBC78FBD}" name="Meta T4" dataDxfId="94"/>
    <tableColumn id="18" xr3:uid="{B9AE2B47-E99D-49E4-816A-C1F9335D7408}" name="Responsable dato" dataDxfId="93">
      <calculatedColumnFormula>F10</calculatedColumnFormula>
    </tableColumn>
    <tableColumn id="28" xr3:uid="{B86FDDE6-6421-4D5F-87EC-60DB28A02E49}" name="Clave" dataDxfId="92">
      <calculatedColumnFormula>T10</calculatedColumnFormula>
    </tableColumn>
    <tableColumn id="3" xr3:uid="{6F50BF0C-40EE-4688-8096-E082616BFBE8}" name="Observaciones" dataDxfId="91"/>
  </tableColumns>
  <tableStyleInfo name="TableStyleMedium1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55DF0FC-A556-40B8-9A1F-A298883EA944}" name="Tabla427" displayName="Tabla427" ref="C1:D5" totalsRowShown="0" headerRowDxfId="90">
  <autoFilter ref="C1:D5" xr:uid="{70B2A050-3D1B-4F68-8294-31190FEBBAF8}"/>
  <tableColumns count="2">
    <tableColumn id="1" xr3:uid="{5567C30F-0ED7-485F-B314-8B14EAE51334}" name="EJE" dataDxfId="89"/>
    <tableColumn id="2" xr3:uid="{116B70B1-236C-406D-9DF8-DF163CD5E522}" name="PORCENTAJE AVANCE" dataDxfId="8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00AE93A-5DA1-481F-9B8C-48E86C255549}" name="tblIndicadores2630" displayName="tblIndicadores2630" ref="A27:S41">
  <autoFilter ref="A27:S41" xr:uid="{6785150C-5784-48C6-9CBF-1D7FCB8DB2B5}"/>
  <tableColumns count="19">
    <tableColumn id="1" xr3:uid="{7B4C4711-064D-43CE-8F03-2797EDFE7EE7}" name="No" dataDxfId="87"/>
    <tableColumn id="2" xr3:uid="{89C06A0C-8D15-4733-B2D0-DC1AA417AE12}" name="Eje" dataDxfId="86">
      <calculatedColumnFormula>B10</calculatedColumnFormula>
    </tableColumn>
    <tableColumn id="20" xr3:uid="{90832ADD-F119-47A0-BA3F-45619C02EBEA}" name="Actividad" dataDxfId="85">
      <calculatedColumnFormula>C10</calculatedColumnFormula>
    </tableColumn>
    <tableColumn id="4" xr3:uid="{D81E9D92-A46D-4AD1-95E6-3E555B13F335}" name="Nombre indicador" dataDxfId="84"/>
    <tableColumn id="5" xr3:uid="{BEA90CD4-6FD4-4699-BCF1-E08D1BBE93A6}" name="Tipo" dataDxfId="83"/>
    <tableColumn id="6" xr3:uid="{67088AE3-CBDE-486A-8643-7009AD03C426}" name="Propósito" dataDxfId="82"/>
    <tableColumn id="7" xr3:uid="{61F77E77-B4A1-43CD-BB49-87BB7AE86DF5}" name="Fórmula" dataDxfId="81"/>
    <tableColumn id="8" xr3:uid="{C7743D4D-4F89-4B0A-949C-AB26988FADA0}" name="Unidad" dataDxfId="80"/>
    <tableColumn id="9" xr3:uid="{D6F46BBC-833C-465B-BA17-4D68C88D77B0}" name="Frecuencia" dataDxfId="79"/>
    <tableColumn id="10" xr3:uid="{883CD384-9231-434A-B652-3A36605D3FCF}" name="Línea base (valor)" dataDxfId="78"/>
    <tableColumn id="11" xr3:uid="{45352C66-339A-4B9E-A78A-DF8EF2EF8B69}" name="Línea base (año)" dataDxfId="77"/>
    <tableColumn id="12" xr3:uid="{D4308A10-39AF-4E11-8584-101B41E868CA}" name="Meta anual" dataDxfId="76"/>
    <tableColumn id="13" xr3:uid="{161C24AF-2B63-44C0-B1EB-43F97A86A0CF}" name="Meta T1" dataDxfId="75"/>
    <tableColumn id="14" xr3:uid="{33C4F0B7-E2B1-497B-B997-A599E9F5789F}" name="Meta T2" dataDxfId="74"/>
    <tableColumn id="15" xr3:uid="{47FB5F92-DE1D-403F-8CEA-93037DECD043}" name="Meta T3" dataDxfId="73"/>
    <tableColumn id="16" xr3:uid="{DC41D30F-E5A5-4E14-9954-0DC77EC08DD2}" name="Meta T4" dataDxfId="72"/>
    <tableColumn id="18" xr3:uid="{37E82AE6-D21B-402C-B5A2-2772FE5B0472}" name="Responsable dato" dataDxfId="71">
      <calculatedColumnFormula>F10</calculatedColumnFormula>
    </tableColumn>
    <tableColumn id="28" xr3:uid="{8DE20584-28A4-4017-A7FB-6D7F8728AB87}" name="Clave" dataDxfId="70">
      <calculatedColumnFormula>T10</calculatedColumnFormula>
    </tableColumn>
    <tableColumn id="3" xr3:uid="{6864F357-61F3-4C90-8D82-7541D76B17FC}" name="Observaciones" dataDxfId="69"/>
  </tableColumns>
  <tableStyleInfo name="TableStyleMedium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EA7FDB43-D317-4B08-945D-214FAA1B0F9D}" name="Tabla431" displayName="Tabla431" ref="C1:D5" totalsRowShown="0" headerRowDxfId="68">
  <autoFilter ref="C1:D5" xr:uid="{70B2A050-3D1B-4F68-8294-31190FEBBAF8}"/>
  <tableColumns count="2">
    <tableColumn id="1" xr3:uid="{2F8A0248-A847-42EB-B3BD-AA748AE554FF}" name="EJE" dataDxfId="67"/>
    <tableColumn id="2" xr3:uid="{80740FF8-354A-4B41-9E01-AB31A16B288B}" name="PORCENTAJE AVANCE" dataDxfId="66"/>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6C065A9A-3D99-4F0F-9572-049CB2808BB8}" name="tblIndicadores2628" displayName="tblIndicadores2628" ref="A27:S41">
  <autoFilter ref="A27:S41" xr:uid="{6785150C-5784-48C6-9CBF-1D7FCB8DB2B5}"/>
  <tableColumns count="19">
    <tableColumn id="1" xr3:uid="{1C3E2EF0-2DBE-4ACA-806F-EE65F5F8C610}" name="No" dataDxfId="65"/>
    <tableColumn id="2" xr3:uid="{9A19763F-AEE3-4EEA-81C2-EEB9EB02E7A9}" name="Eje" dataDxfId="64">
      <calculatedColumnFormula>B10</calculatedColumnFormula>
    </tableColumn>
    <tableColumn id="20" xr3:uid="{990178D1-C3A3-4BD0-A9B0-F020CB9C5F01}" name="Actividad" dataDxfId="63">
      <calculatedColumnFormula>C10</calculatedColumnFormula>
    </tableColumn>
    <tableColumn id="4" xr3:uid="{674752DD-5B61-40E5-8007-A86E00721FBD}" name="Nombre indicador" dataDxfId="62"/>
    <tableColumn id="5" xr3:uid="{373BD02F-952C-496E-AA3D-A1040FB1BEB3}" name="Tipo" dataDxfId="61"/>
    <tableColumn id="6" xr3:uid="{DF79B96A-BA40-4618-9399-7B28646CE962}" name="Propósito" dataDxfId="60"/>
    <tableColumn id="7" xr3:uid="{27F371FE-A3EF-4DDD-8127-585E4A48CB3F}" name="Fórmula" dataDxfId="59"/>
    <tableColumn id="8" xr3:uid="{823BC5C6-6561-47DC-9A0C-2DF97EA2ACCF}" name="Unidad" dataDxfId="58"/>
    <tableColumn id="9" xr3:uid="{82AA5D20-6318-4DFC-82DA-B96495E0469F}" name="Frecuencia" dataDxfId="57"/>
    <tableColumn id="10" xr3:uid="{3ED523B9-CCBC-44E5-AB89-448779A2A7FD}" name="Línea base (valor)" dataDxfId="56"/>
    <tableColumn id="11" xr3:uid="{C04D1AAA-05F6-42E5-A5D4-C7B68512C819}" name="Línea base (año)" dataDxfId="55"/>
    <tableColumn id="12" xr3:uid="{4A9752E8-3DE2-4443-A74C-CB7DD9393C82}" name="Meta anual" dataDxfId="54"/>
    <tableColumn id="13" xr3:uid="{4D5F16D5-B136-4480-BB9D-660BD87159EF}" name="Meta T1" dataDxfId="53"/>
    <tableColumn id="14" xr3:uid="{35F6D0A2-D7A9-4ABD-9910-1CA082C5333E}" name="Meta T2" dataDxfId="52"/>
    <tableColumn id="15" xr3:uid="{738FA791-E888-4C16-84E8-D1CB45EDBC12}" name="Meta T3" dataDxfId="51"/>
    <tableColumn id="16" xr3:uid="{6E29F8F2-FFBE-4C24-A20E-911B33495C00}" name="Meta T4" dataDxfId="50"/>
    <tableColumn id="18" xr3:uid="{3F2FE326-FDF5-4B2D-BD0A-D608D492753B}" name="Responsable dato" dataDxfId="49">
      <calculatedColumnFormula>F10</calculatedColumnFormula>
    </tableColumn>
    <tableColumn id="28" xr3:uid="{F6088DD6-D7C2-4293-89DF-285369A26F8B}" name="Clave" dataDxfId="48">
      <calculatedColumnFormula>T10</calculatedColumnFormula>
    </tableColumn>
    <tableColumn id="3" xr3:uid="{FD6FE0E7-4759-4149-B81E-F4F0D35302F6}" name="Observaciones" dataDxfId="47"/>
  </tableColumns>
  <tableStyleInfo name="TableStyleMedium1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8765E58-39DA-4227-99C8-C28FBEC4A716}" name="Tabla429" displayName="Tabla429" ref="C1:D5" totalsRowShown="0" headerRowDxfId="46">
  <autoFilter ref="C1:D5" xr:uid="{70B2A050-3D1B-4F68-8294-31190FEBBAF8}"/>
  <tableColumns count="2">
    <tableColumn id="1" xr3:uid="{50EEFD76-6A7C-45B7-A79F-FC152D68CCB1}" name="EJE" dataDxfId="45"/>
    <tableColumn id="2" xr3:uid="{74F8ACA1-02EB-4917-9C6C-BADE3BFA32F4}" name="PORCENTAJE AVANCE" dataDxfId="44"/>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894A5D9D-A622-416B-86CF-0134E83212BE}" name="tblIndicadores2632" displayName="tblIndicadores2632" ref="A27:S41">
  <autoFilter ref="A27:S41" xr:uid="{6785150C-5784-48C6-9CBF-1D7FCB8DB2B5}"/>
  <tableColumns count="19">
    <tableColumn id="1" xr3:uid="{CBD8EA2E-62CD-41E4-98E9-CA51971BB83C}" name="No" dataDxfId="43"/>
    <tableColumn id="2" xr3:uid="{990084A6-86C8-4199-876F-72F2CFE671A6}" name="Eje" dataDxfId="42">
      <calculatedColumnFormula>B10</calculatedColumnFormula>
    </tableColumn>
    <tableColumn id="20" xr3:uid="{039006BA-5F27-4DC1-995E-3FFF0B3E731E}" name="Actividad" dataDxfId="41">
      <calculatedColumnFormula>C10</calculatedColumnFormula>
    </tableColumn>
    <tableColumn id="4" xr3:uid="{E72541E7-2493-4292-843C-C1392BE05456}" name="Nombre indicador" dataDxfId="40"/>
    <tableColumn id="5" xr3:uid="{7AE5A43F-D894-4AEC-8C77-8EA8F45A1423}" name="Tipo" dataDxfId="39"/>
    <tableColumn id="6" xr3:uid="{85D760C8-4D4C-40B8-84B2-F0F03828895A}" name="Propósito" dataDxfId="38"/>
    <tableColumn id="7" xr3:uid="{10DA3A2E-B2ED-4EAA-99DF-A7A1D702F784}" name="Fórmula" dataDxfId="37"/>
    <tableColumn id="8" xr3:uid="{92B91A34-9CD9-429D-9BC5-522230D0B5C6}" name="Unidad" dataDxfId="36"/>
    <tableColumn id="9" xr3:uid="{6F975C76-16CF-4C79-A1DA-16AD2617571C}" name="Frecuencia" dataDxfId="35"/>
    <tableColumn id="10" xr3:uid="{54470ED4-CD1E-42D8-8FBD-8BE09A361DDD}" name="Línea base (valor)" dataDxfId="34"/>
    <tableColumn id="11" xr3:uid="{9D219589-4928-471E-B0F0-01ED95A64F49}" name="Línea base (año)" dataDxfId="33"/>
    <tableColumn id="12" xr3:uid="{DD124A80-37C8-42AE-87E4-7407D83F9AE2}" name="Meta anual" dataDxfId="32"/>
    <tableColumn id="13" xr3:uid="{8206CA2E-174C-4ADD-9643-126F56AED27E}" name="Meta T1" dataDxfId="31"/>
    <tableColumn id="14" xr3:uid="{8377733C-443A-4CE4-85FC-0AEB514579F6}" name="Meta T2" dataDxfId="30"/>
    <tableColumn id="15" xr3:uid="{A2B9127D-91E7-486C-B2AA-E02C6D09FB6E}" name="Meta T3" dataDxfId="29"/>
    <tableColumn id="16" xr3:uid="{73FEF94C-8F89-42B5-8681-03EB3B16117B}" name="Meta T4" dataDxfId="28"/>
    <tableColumn id="18" xr3:uid="{65E020BE-5519-45AF-B338-B370CD46ABF0}" name="Responsable dato" dataDxfId="27">
      <calculatedColumnFormula>F10</calculatedColumnFormula>
    </tableColumn>
    <tableColumn id="28" xr3:uid="{9C7335A7-677C-4F29-97EA-9DA49BBCF4E5}" name="Clave" dataDxfId="26">
      <calculatedColumnFormula>T10</calculatedColumnFormula>
    </tableColumn>
    <tableColumn id="3" xr3:uid="{6BB9A8D5-51E7-421B-A9CB-BE39E4F90A7B}" name="Observaciones" dataDxfId="25"/>
  </tableColumns>
  <tableStyleInfo name="TableStyleMedium1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D90EC5A2-5548-4E15-8486-C8A27472B7F8}" name="Tabla433" displayName="Tabla433" ref="C1:D5" totalsRowShown="0" headerRowDxfId="24">
  <autoFilter ref="C1:D5" xr:uid="{70B2A050-3D1B-4F68-8294-31190FEBBAF8}"/>
  <tableColumns count="2">
    <tableColumn id="1" xr3:uid="{2D23D1D6-4552-4512-BCA3-FEE8DA671857}" name="EJE" dataDxfId="23"/>
    <tableColumn id="2" xr3:uid="{D6277F34-4BCC-4A7B-93F2-6BFE9BE48042}" name="PORCENTAJE AVANCE" dataDxfId="22"/>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FC44A0A-BA41-4D2E-8D70-ECCEF45B881C}" name="tblIndicadores2634" displayName="tblIndicadores2634" ref="A27:S41">
  <autoFilter ref="A27:S41" xr:uid="{6785150C-5784-48C6-9CBF-1D7FCB8DB2B5}"/>
  <tableColumns count="19">
    <tableColumn id="1" xr3:uid="{DD784ED2-8712-426B-A06F-649AD3BBF3A8}" name="No" dataDxfId="21"/>
    <tableColumn id="2" xr3:uid="{78AE5ADB-4D18-461F-AB89-0C343B0EF787}" name="Eje" dataDxfId="20">
      <calculatedColumnFormula>B10</calculatedColumnFormula>
    </tableColumn>
    <tableColumn id="20" xr3:uid="{02436D90-D4BC-4C2C-B570-D58419DE1B8F}" name="Actividad" dataDxfId="19">
      <calculatedColumnFormula>C10</calculatedColumnFormula>
    </tableColumn>
    <tableColumn id="4" xr3:uid="{801F40E8-E6FC-4E73-9102-54F5FE6CDBCD}" name="Nombre indicador" dataDxfId="18"/>
    <tableColumn id="5" xr3:uid="{E0C1C528-5C95-405C-80D6-18B518C1247E}" name="Tipo" dataDxfId="17"/>
    <tableColumn id="6" xr3:uid="{AA51FF1F-3A90-46D9-B179-A564F646BEC1}" name="Propósito" dataDxfId="16"/>
    <tableColumn id="7" xr3:uid="{E8DF687F-A945-46CB-90E5-EE7EB64D22C8}" name="Fórmula" dataDxfId="15"/>
    <tableColumn id="8" xr3:uid="{4B2F4DC1-36AE-46C1-8DC2-04AE2CF68507}" name="Unidad" dataDxfId="14"/>
    <tableColumn id="9" xr3:uid="{D61F2A28-C4B7-4554-B72D-E6CF3C657F57}" name="Frecuencia" dataDxfId="13"/>
    <tableColumn id="10" xr3:uid="{3A27790D-4BFE-40EF-83F1-E743713F83A7}" name="Línea base (valor)" dataDxfId="12"/>
    <tableColumn id="11" xr3:uid="{CFE3DD10-C5E4-4355-9F2C-56C037F5F827}" name="Línea base (año)" dataDxfId="11"/>
    <tableColumn id="12" xr3:uid="{19A82797-64FC-4CBF-B94D-14598CC4F138}" name="Meta anual" dataDxfId="10"/>
    <tableColumn id="13" xr3:uid="{53F0E2C4-4F2A-4BF8-8813-E6AB780477AC}" name="Meta T1" dataDxfId="9"/>
    <tableColumn id="14" xr3:uid="{103D4931-2F35-4BB1-BE79-A7EE2A3FACA0}" name="Meta T2" dataDxfId="8"/>
    <tableColumn id="15" xr3:uid="{06957903-80F4-4601-8F8C-A96986A9725F}" name="Meta T3" dataDxfId="7"/>
    <tableColumn id="16" xr3:uid="{5632E35A-E61A-45CE-BEBB-56DD0AAC55E7}" name="Meta T4" dataDxfId="6"/>
    <tableColumn id="18" xr3:uid="{4A6ABA0F-AA1B-4443-8DF0-26F5C4D4302D}" name="Responsable dato" dataDxfId="5">
      <calculatedColumnFormula>F10</calculatedColumnFormula>
    </tableColumn>
    <tableColumn id="28" xr3:uid="{CF097AEA-1D59-427C-A301-DE0EEED3E7A9}" name="Clave" dataDxfId="4">
      <calculatedColumnFormula>T10</calculatedColumnFormula>
    </tableColumn>
    <tableColumn id="3" xr3:uid="{8E34294A-8A76-4F4E-95F6-ACEF17D93118}" name="Observaciones" dataDxfId="3"/>
  </tableColumns>
  <tableStyleInfo name="TableStyleMedium1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5DA8AF5-4DB4-465F-95F7-466B85278A3E}" name="Tabla435" displayName="Tabla435" ref="C1:D5" totalsRowShown="0" headerRowDxfId="2">
  <autoFilter ref="C1:D5" xr:uid="{70B2A050-3D1B-4F68-8294-31190FEBBAF8}"/>
  <tableColumns count="2">
    <tableColumn id="1" xr3:uid="{FC67416B-53A6-45D0-8130-F8DF0E46872F}" name="EJE" dataDxfId="1"/>
    <tableColumn id="2" xr3:uid="{667473EB-EBCC-4DD2-A756-CD94987A5DD9}" name="PORCENTAJE AVANCE"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S69" dT="2026-08-27T12:11:06.81" personId="{44E21EED-970F-4A34-B1CA-A947E7425F82}" id="{AAF05830-FE85-49EA-9B31-BA72C6C64B3D}">
    <text xml:space="preserve">No se presentó documento asociado al Modelo Operativo Flexible, ni el análisis correspondiente, ni el diligenciamiento de la herramienta. Se remite correo con el instrumento el 8/07/2026, por solicitud de la entidad mediante correo electrónico. </text>
  </threadedComment>
  <threadedComment ref="S70" dT="2026-08-27T12:11:19.05" personId="{44E21EED-970F-4A34-B1CA-A947E7425F82}" id="{5CC8CA60-405B-4464-A0C3-4D5F8BAA8B65}">
    <text xml:space="preserve">No se presentó documento asociado al Modelo Operativo Flexible, ni el análisis correspondiente, ni el diligenciamiento de la herramienta. Se remite correo con el instrumento el 8/07/2026, por solicitud de la entidad mediante correo electrónico. </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mailto:=@Promedio%20d&#237;as%20entre%20inicio%20y%20cierre%20del%20proceso" TargetMode="External"/><Relationship Id="rId2" Type="http://schemas.openxmlformats.org/officeDocument/2006/relationships/hyperlink" Target="mailto:=@Promedio%20de%20d&#237;as%20entre%20radicaci&#243;n%20y%20respuesta" TargetMode="External"/><Relationship Id="rId1" Type="http://schemas.openxmlformats.org/officeDocument/2006/relationships/hyperlink" Target="mailto:=@Promedio%20de%20calificaciones%20en%20encuesta" TargetMode="External"/><Relationship Id="rId4" Type="http://schemas.openxmlformats.org/officeDocument/2006/relationships/hyperlink" Target="mailto:=@Conteo%20de%20pr&#225;cticas%20documentadas%20y%20transferida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vml"/><Relationship Id="rId1" Type="http://schemas.openxmlformats.org/officeDocument/2006/relationships/drawing" Target="../drawings/drawing6.xm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7.xml"/><Relationship Id="rId1" Type="http://schemas.openxmlformats.org/officeDocument/2006/relationships/printerSettings" Target="../printerSettings/printerSettings1.bin"/><Relationship Id="rId4" Type="http://schemas.openxmlformats.org/officeDocument/2006/relationships/table" Target="../tables/table14.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69B4B-58C4-4FA6-8A1B-9A9E771E22AA}">
  <dimension ref="A1:U19"/>
  <sheetViews>
    <sheetView topLeftCell="Q1" workbookViewId="0">
      <selection activeCell="R13" sqref="R13"/>
    </sheetView>
  </sheetViews>
  <sheetFormatPr defaultColWidth="11.42578125" defaultRowHeight="15"/>
  <cols>
    <col min="1" max="1" width="20.140625" customWidth="1"/>
    <col min="2" max="2" width="2.140625" customWidth="1"/>
    <col min="3" max="3" width="29.28515625" customWidth="1"/>
    <col min="4" max="4" width="2" customWidth="1"/>
    <col min="5" max="5" width="12.28515625" customWidth="1"/>
    <col min="6" max="6" width="2.140625" customWidth="1"/>
    <col min="7" max="7" width="20" customWidth="1"/>
    <col min="8" max="8" width="2.28515625" customWidth="1"/>
    <col min="9" max="9" width="12" customWidth="1"/>
    <col min="10" max="10" width="2.28515625" customWidth="1"/>
    <col min="11" max="11" width="17.28515625" customWidth="1"/>
    <col min="12" max="12" width="2.42578125" customWidth="1"/>
    <col min="14" max="14" width="1.85546875" customWidth="1"/>
    <col min="16" max="16" width="1.7109375" customWidth="1"/>
    <col min="17" max="17" width="29.140625" bestFit="1" customWidth="1"/>
    <col min="18" max="18" width="61.7109375" bestFit="1" customWidth="1"/>
    <col min="19" max="19" width="9.85546875" bestFit="1" customWidth="1"/>
    <col min="20" max="20" width="76.140625" customWidth="1"/>
    <col min="21" max="21" width="69.140625" bestFit="1" customWidth="1"/>
  </cols>
  <sheetData>
    <row r="1" spans="1:21" ht="30">
      <c r="A1" s="3" t="s">
        <v>0</v>
      </c>
      <c r="C1" s="3" t="s">
        <v>1</v>
      </c>
      <c r="E1" s="3" t="s">
        <v>2</v>
      </c>
      <c r="G1" s="3" t="s">
        <v>3</v>
      </c>
      <c r="I1" s="3" t="s">
        <v>4</v>
      </c>
      <c r="K1" s="2" t="s">
        <v>5</v>
      </c>
      <c r="M1" s="2" t="s">
        <v>6</v>
      </c>
      <c r="O1" s="2" t="s">
        <v>7</v>
      </c>
      <c r="Q1" s="11" t="s">
        <v>8</v>
      </c>
      <c r="R1" s="11" t="s">
        <v>9</v>
      </c>
      <c r="S1" s="11" t="s">
        <v>7</v>
      </c>
      <c r="T1" s="11" t="s">
        <v>10</v>
      </c>
      <c r="U1" s="11" t="s">
        <v>11</v>
      </c>
    </row>
    <row r="2" spans="1:21">
      <c r="A2" s="1" t="s">
        <v>12</v>
      </c>
      <c r="C2" s="1" t="s">
        <v>13</v>
      </c>
      <c r="E2" s="1" t="s">
        <v>14</v>
      </c>
      <c r="G2" s="1" t="s">
        <v>15</v>
      </c>
      <c r="I2" s="1" t="s">
        <v>16</v>
      </c>
      <c r="K2" s="1" t="s">
        <v>17</v>
      </c>
      <c r="M2" s="1" t="s">
        <v>18</v>
      </c>
      <c r="O2" s="1" t="s">
        <v>19</v>
      </c>
      <c r="Q2" s="12" t="s">
        <v>13</v>
      </c>
      <c r="R2" s="12" t="s">
        <v>20</v>
      </c>
      <c r="S2" s="12" t="s">
        <v>21</v>
      </c>
      <c r="T2" s="12" t="s">
        <v>22</v>
      </c>
      <c r="U2" s="13" t="s">
        <v>23</v>
      </c>
    </row>
    <row r="3" spans="1:21">
      <c r="A3" s="1" t="s">
        <v>24</v>
      </c>
      <c r="C3" s="1" t="s">
        <v>25</v>
      </c>
      <c r="E3" s="1" t="s">
        <v>26</v>
      </c>
      <c r="G3" s="1" t="s">
        <v>27</v>
      </c>
      <c r="I3" s="1" t="s">
        <v>28</v>
      </c>
      <c r="K3" s="1" t="s">
        <v>29</v>
      </c>
      <c r="M3" s="1" t="s">
        <v>30</v>
      </c>
      <c r="O3" s="1" t="s">
        <v>21</v>
      </c>
      <c r="Q3" s="12" t="s">
        <v>13</v>
      </c>
      <c r="R3" s="12" t="s">
        <v>31</v>
      </c>
      <c r="S3" s="12" t="s">
        <v>21</v>
      </c>
      <c r="T3" s="12" t="s">
        <v>32</v>
      </c>
      <c r="U3" s="14" t="s">
        <v>33</v>
      </c>
    </row>
    <row r="4" spans="1:21">
      <c r="A4" s="1" t="s">
        <v>34</v>
      </c>
      <c r="C4" s="1" t="s">
        <v>35</v>
      </c>
      <c r="E4" s="1" t="s">
        <v>36</v>
      </c>
      <c r="G4" s="1" t="s">
        <v>37</v>
      </c>
      <c r="K4" s="1" t="s">
        <v>38</v>
      </c>
      <c r="M4" s="1" t="s">
        <v>39</v>
      </c>
      <c r="O4" s="1" t="s">
        <v>40</v>
      </c>
      <c r="Q4" s="12" t="s">
        <v>13</v>
      </c>
      <c r="R4" s="12" t="s">
        <v>41</v>
      </c>
      <c r="S4" s="12" t="s">
        <v>40</v>
      </c>
      <c r="T4" s="12" t="s">
        <v>42</v>
      </c>
      <c r="U4" s="13" t="s">
        <v>43</v>
      </c>
    </row>
    <row r="5" spans="1:21">
      <c r="A5" s="1" t="s">
        <v>44</v>
      </c>
      <c r="C5" s="1" t="s">
        <v>45</v>
      </c>
      <c r="E5" s="1" t="s">
        <v>46</v>
      </c>
      <c r="G5" s="1" t="s">
        <v>47</v>
      </c>
      <c r="K5" s="1" t="s">
        <v>48</v>
      </c>
      <c r="M5" s="1" t="s">
        <v>49</v>
      </c>
      <c r="Q5" s="12" t="s">
        <v>13</v>
      </c>
      <c r="R5" s="12" t="s">
        <v>50</v>
      </c>
      <c r="S5" s="12" t="s">
        <v>40</v>
      </c>
      <c r="T5" s="12" t="s">
        <v>51</v>
      </c>
      <c r="U5" s="13" t="s">
        <v>52</v>
      </c>
    </row>
    <row r="6" spans="1:21">
      <c r="A6" s="1" t="s">
        <v>53</v>
      </c>
      <c r="K6" s="1" t="s">
        <v>54</v>
      </c>
      <c r="Q6" s="12" t="s">
        <v>13</v>
      </c>
      <c r="R6" s="12" t="s">
        <v>55</v>
      </c>
      <c r="S6" s="12" t="s">
        <v>21</v>
      </c>
      <c r="T6" s="12" t="s">
        <v>56</v>
      </c>
      <c r="U6" s="13" t="s">
        <v>57</v>
      </c>
    </row>
    <row r="7" spans="1:21">
      <c r="A7" s="1" t="s">
        <v>58</v>
      </c>
      <c r="E7" s="1" t="s">
        <v>59</v>
      </c>
      <c r="Q7" s="12" t="s">
        <v>13</v>
      </c>
      <c r="R7" s="12" t="s">
        <v>60</v>
      </c>
      <c r="S7" s="12" t="s">
        <v>40</v>
      </c>
      <c r="T7" s="12" t="s">
        <v>61</v>
      </c>
      <c r="U7" s="13" t="s">
        <v>62</v>
      </c>
    </row>
    <row r="8" spans="1:21">
      <c r="A8" s="1" t="s">
        <v>63</v>
      </c>
      <c r="E8" s="1" t="s">
        <v>64</v>
      </c>
      <c r="Q8" s="12" t="s">
        <v>13</v>
      </c>
      <c r="R8" s="12" t="s">
        <v>65</v>
      </c>
      <c r="S8" s="12" t="s">
        <v>19</v>
      </c>
      <c r="T8" s="12" t="s">
        <v>66</v>
      </c>
      <c r="U8" s="13" t="s">
        <v>67</v>
      </c>
    </row>
    <row r="9" spans="1:21">
      <c r="A9" s="1" t="s">
        <v>68</v>
      </c>
      <c r="E9" s="1" t="s">
        <v>69</v>
      </c>
      <c r="Q9" s="15" t="s">
        <v>25</v>
      </c>
      <c r="R9" s="15" t="s">
        <v>70</v>
      </c>
      <c r="S9" s="15" t="s">
        <v>40</v>
      </c>
      <c r="T9" s="15" t="s">
        <v>71</v>
      </c>
      <c r="U9" s="14" t="s">
        <v>72</v>
      </c>
    </row>
    <row r="10" spans="1:21">
      <c r="A10" s="1" t="s">
        <v>73</v>
      </c>
      <c r="E10" s="1" t="s">
        <v>74</v>
      </c>
      <c r="Q10" s="15" t="s">
        <v>25</v>
      </c>
      <c r="R10" s="15" t="s">
        <v>75</v>
      </c>
      <c r="S10" s="15" t="s">
        <v>40</v>
      </c>
      <c r="T10" s="15" t="s">
        <v>76</v>
      </c>
      <c r="U10" s="13" t="s">
        <v>77</v>
      </c>
    </row>
    <row r="11" spans="1:21">
      <c r="Q11" s="15" t="s">
        <v>25</v>
      </c>
      <c r="R11" s="15" t="s">
        <v>78</v>
      </c>
      <c r="S11" s="15" t="s">
        <v>19</v>
      </c>
      <c r="T11" s="15" t="s">
        <v>79</v>
      </c>
      <c r="U11" s="13" t="s">
        <v>80</v>
      </c>
    </row>
    <row r="12" spans="1:21">
      <c r="Q12" s="15" t="s">
        <v>25</v>
      </c>
      <c r="R12" s="15" t="s">
        <v>81</v>
      </c>
      <c r="S12" s="15" t="s">
        <v>19</v>
      </c>
      <c r="T12" s="15" t="s">
        <v>82</v>
      </c>
      <c r="U12" s="13" t="s">
        <v>83</v>
      </c>
    </row>
    <row r="13" spans="1:21">
      <c r="Q13" s="16" t="s">
        <v>35</v>
      </c>
      <c r="R13" s="16" t="s">
        <v>84</v>
      </c>
      <c r="S13" s="16" t="s">
        <v>40</v>
      </c>
      <c r="T13" s="16" t="s">
        <v>85</v>
      </c>
      <c r="U13" s="14" t="s">
        <v>86</v>
      </c>
    </row>
    <row r="14" spans="1:21">
      <c r="Q14" s="16" t="s">
        <v>35</v>
      </c>
      <c r="R14" s="16" t="s">
        <v>87</v>
      </c>
      <c r="S14" s="16" t="s">
        <v>21</v>
      </c>
      <c r="T14" s="16" t="s">
        <v>88</v>
      </c>
      <c r="U14" s="14" t="s">
        <v>89</v>
      </c>
    </row>
    <row r="15" spans="1:21">
      <c r="Q15" s="16" t="s">
        <v>35</v>
      </c>
      <c r="R15" s="16" t="s">
        <v>90</v>
      </c>
      <c r="S15" s="16" t="s">
        <v>40</v>
      </c>
      <c r="T15" s="16" t="s">
        <v>91</v>
      </c>
      <c r="U15" s="14" t="s">
        <v>92</v>
      </c>
    </row>
    <row r="16" spans="1:21">
      <c r="Q16" s="16" t="s">
        <v>35</v>
      </c>
      <c r="R16" s="16" t="s">
        <v>93</v>
      </c>
      <c r="S16" s="16" t="s">
        <v>19</v>
      </c>
      <c r="T16" s="16" t="s">
        <v>94</v>
      </c>
      <c r="U16" s="14" t="s">
        <v>95</v>
      </c>
    </row>
    <row r="17" spans="17:21">
      <c r="Q17" s="17" t="s">
        <v>45</v>
      </c>
      <c r="R17" s="17" t="s">
        <v>96</v>
      </c>
      <c r="S17" s="17" t="s">
        <v>40</v>
      </c>
      <c r="T17" s="17" t="s">
        <v>97</v>
      </c>
      <c r="U17" s="13" t="s">
        <v>98</v>
      </c>
    </row>
    <row r="18" spans="17:21">
      <c r="Q18" s="17" t="s">
        <v>45</v>
      </c>
      <c r="R18" s="17" t="s">
        <v>99</v>
      </c>
      <c r="S18" s="17" t="s">
        <v>19</v>
      </c>
      <c r="T18" s="17" t="s">
        <v>100</v>
      </c>
      <c r="U18" s="13" t="s">
        <v>101</v>
      </c>
    </row>
    <row r="19" spans="17:21">
      <c r="Q19" s="17" t="s">
        <v>45</v>
      </c>
      <c r="R19" s="17" t="s">
        <v>102</v>
      </c>
      <c r="S19" s="17" t="s">
        <v>40</v>
      </c>
      <c r="T19" s="17" t="s">
        <v>103</v>
      </c>
      <c r="U19" s="14" t="s">
        <v>104</v>
      </c>
    </row>
  </sheetData>
  <hyperlinks>
    <hyperlink ref="U3" r:id="rId1" xr:uid="{5311A29B-FD0D-449D-828A-2D98E60F5D11}"/>
    <hyperlink ref="U9" r:id="rId2" display="=@Promedio de días entre radicación y respuesta" xr:uid="{D6EB2225-3960-4BD1-BBFD-C086A6531B4E}"/>
    <hyperlink ref="U14" r:id="rId3" display="=@Promedio días entre inicio y cierre del proceso" xr:uid="{68795AD6-FD67-4A23-A80D-EEC205DC220F}"/>
    <hyperlink ref="U19" r:id="rId4" xr:uid="{318958EA-D742-4BEF-913F-EC3F57A272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41053-E55A-4328-84CC-6F9B1D5CF284}">
  <sheetPr>
    <tabColor rgb="FFFF0066"/>
  </sheetPr>
  <dimension ref="A1:XFD85"/>
  <sheetViews>
    <sheetView showGridLines="0" zoomScale="74" zoomScaleNormal="70" workbookViewId="0">
      <pane xSplit="3" topLeftCell="G68" activePane="topRight" state="frozen"/>
      <selection pane="topRight" activeCell="Q73" sqref="Q73"/>
    </sheetView>
  </sheetViews>
  <sheetFormatPr defaultColWidth="0" defaultRowHeight="15" zeroHeight="1" outlineLevelRow="2"/>
  <cols>
    <col min="1" max="1" width="15.140625" customWidth="1"/>
    <col min="2" max="2" width="55.42578125" style="21" customWidth="1"/>
    <col min="3" max="3" width="46.85546875" style="21" customWidth="1"/>
    <col min="4" max="4" width="43" style="21" customWidth="1"/>
    <col min="5" max="5" width="27.42578125" style="21" customWidth="1"/>
    <col min="6" max="6" width="32.7109375" style="21" customWidth="1"/>
    <col min="7" max="7" width="31.85546875" style="21" customWidth="1"/>
    <col min="8" max="14" width="21" style="21" customWidth="1"/>
    <col min="15" max="17" width="15.7109375" style="21" customWidth="1"/>
    <col min="18" max="18" width="42" style="21" customWidth="1"/>
    <col min="19" max="19" width="88.140625" style="21" customWidth="1"/>
    <col min="20" max="20" width="38.85546875" style="21" customWidth="1"/>
    <col min="21" max="21" width="18.28515625" style="21" hidden="1" customWidth="1"/>
    <col min="22" max="22" width="16.7109375" style="21" hidden="1" customWidth="1"/>
    <col min="23" max="23" width="20.28515625" style="21" hidden="1" customWidth="1"/>
    <col min="24" max="24" width="17.140625" style="21" hidden="1" customWidth="1"/>
    <col min="25" max="25" width="17.5703125" style="21" hidden="1" customWidth="1"/>
    <col min="26" max="26" width="26.5703125" style="21" hidden="1" customWidth="1"/>
    <col min="27" max="27" width="30.85546875" style="21" hidden="1" customWidth="1"/>
    <col min="28" max="28" width="0" style="21" hidden="1" customWidth="1"/>
    <col min="29" max="34" width="0" hidden="1" customWidth="1"/>
    <col min="35" max="16384" width="11.42578125" hidden="1"/>
  </cols>
  <sheetData>
    <row r="1" spans="1:28" ht="21">
      <c r="A1" s="465" t="s">
        <v>105</v>
      </c>
      <c r="B1" s="465"/>
      <c r="C1" s="91" t="s">
        <v>106</v>
      </c>
      <c r="D1" s="91" t="s">
        <v>107</v>
      </c>
      <c r="F1" s="76"/>
      <c r="H1" s="76"/>
      <c r="I1" s="76"/>
      <c r="J1" s="76"/>
      <c r="L1" s="76"/>
      <c r="M1" s="76"/>
      <c r="N1" s="76"/>
      <c r="O1" s="76"/>
      <c r="Q1" s="76"/>
      <c r="R1" s="76"/>
      <c r="S1" s="76"/>
      <c r="AB1"/>
    </row>
    <row r="2" spans="1:28" ht="21">
      <c r="A2" s="90" t="s">
        <v>108</v>
      </c>
      <c r="B2" s="179" t="s">
        <v>12</v>
      </c>
      <c r="C2" s="76" t="s">
        <v>109</v>
      </c>
      <c r="D2" s="88">
        <f>R53</f>
        <v>0.9</v>
      </c>
      <c r="E2" s="76"/>
      <c r="F2" s="76"/>
      <c r="G2" s="76"/>
      <c r="H2" s="76"/>
      <c r="I2" s="76"/>
      <c r="J2" s="76"/>
      <c r="K2" s="76"/>
      <c r="L2" s="76"/>
      <c r="M2" s="76"/>
      <c r="N2" s="76"/>
      <c r="O2" s="76"/>
      <c r="P2" s="76"/>
      <c r="Q2" s="76"/>
      <c r="R2" s="76"/>
      <c r="S2" s="76"/>
      <c r="AB2"/>
    </row>
    <row r="3" spans="1:28" ht="21">
      <c r="A3" s="90" t="s">
        <v>110</v>
      </c>
      <c r="B3" s="195">
        <v>46023</v>
      </c>
      <c r="C3" s="76" t="s">
        <v>111</v>
      </c>
      <c r="D3" s="87">
        <f>R66</f>
        <v>0.7</v>
      </c>
      <c r="E3" s="76"/>
      <c r="F3" s="76"/>
      <c r="G3" s="76"/>
      <c r="H3" s="76"/>
      <c r="I3" s="76"/>
      <c r="J3" s="76"/>
      <c r="K3" s="76"/>
      <c r="L3" s="76"/>
      <c r="M3" s="76"/>
      <c r="N3" s="76"/>
      <c r="O3" s="76"/>
      <c r="P3" s="76"/>
      <c r="Q3" s="76"/>
      <c r="R3" s="76"/>
      <c r="S3" s="76"/>
      <c r="AB3"/>
    </row>
    <row r="4" spans="1:28" ht="21">
      <c r="A4" s="90" t="s">
        <v>112</v>
      </c>
      <c r="B4" s="195">
        <v>46387</v>
      </c>
      <c r="C4" s="76" t="s">
        <v>113</v>
      </c>
      <c r="D4" s="87">
        <f>R74</f>
        <v>0.8666666666666667</v>
      </c>
      <c r="E4" s="76"/>
      <c r="F4" s="76"/>
      <c r="G4" s="76"/>
      <c r="H4" s="76"/>
      <c r="I4" s="76"/>
      <c r="J4" s="76"/>
      <c r="K4" s="76"/>
      <c r="L4" s="76"/>
      <c r="M4" s="76"/>
      <c r="N4" s="76"/>
      <c r="O4" s="76"/>
      <c r="P4" s="76"/>
      <c r="Q4" s="76"/>
      <c r="R4" s="76"/>
      <c r="S4" s="76"/>
      <c r="AB4"/>
    </row>
    <row r="5" spans="1:28" ht="20.25" customHeight="1">
      <c r="A5" s="77"/>
      <c r="B5" s="78"/>
      <c r="C5" s="76" t="s">
        <v>114</v>
      </c>
      <c r="D5" s="87">
        <f>R83</f>
        <v>0.43833333333333335</v>
      </c>
      <c r="E5" s="76"/>
      <c r="F5" s="76"/>
      <c r="G5" s="76"/>
      <c r="H5" s="76"/>
      <c r="I5" s="76"/>
      <c r="J5" s="76"/>
      <c r="K5" s="76"/>
      <c r="L5" s="76"/>
      <c r="M5" s="76"/>
      <c r="N5" s="76"/>
      <c r="O5" s="76"/>
      <c r="P5" s="76"/>
      <c r="Q5" s="76"/>
      <c r="R5" s="76"/>
      <c r="S5" s="76"/>
      <c r="AB5"/>
    </row>
    <row r="6" spans="1:28">
      <c r="A6" s="77"/>
      <c r="B6" s="78"/>
      <c r="C6" s="76"/>
      <c r="D6" s="76"/>
      <c r="E6" s="76"/>
      <c r="F6" s="76"/>
      <c r="G6" s="76"/>
      <c r="H6" s="76"/>
      <c r="I6" s="76"/>
      <c r="J6" s="76"/>
      <c r="K6" s="76"/>
      <c r="L6" s="76"/>
      <c r="M6" s="76"/>
      <c r="N6" s="76"/>
      <c r="O6" s="76"/>
      <c r="P6" s="76"/>
      <c r="Q6" s="76"/>
      <c r="R6" s="76"/>
      <c r="S6" s="76"/>
      <c r="T6" s="76"/>
    </row>
    <row r="7" spans="1:28" ht="36" customHeight="1">
      <c r="A7" s="79"/>
      <c r="B7" s="76"/>
      <c r="C7" s="76"/>
      <c r="D7" s="76"/>
      <c r="E7" s="76"/>
      <c r="F7" s="76"/>
      <c r="G7" s="76"/>
      <c r="H7" s="76"/>
      <c r="I7" s="76"/>
      <c r="J7" s="76"/>
      <c r="K7" s="76"/>
      <c r="L7" s="76"/>
      <c r="M7" s="76"/>
      <c r="N7" s="76"/>
      <c r="O7" s="76"/>
      <c r="P7" s="76"/>
      <c r="Q7" s="76"/>
      <c r="R7" s="76"/>
      <c r="S7" s="76"/>
      <c r="T7" s="76"/>
    </row>
    <row r="8" spans="1:28" ht="30.75" customHeight="1">
      <c r="A8" s="466" t="s">
        <v>115</v>
      </c>
      <c r="B8" s="466"/>
      <c r="C8" s="76"/>
      <c r="D8" s="76"/>
      <c r="E8" s="76"/>
      <c r="F8" s="76"/>
      <c r="G8" s="76"/>
      <c r="H8" s="76"/>
      <c r="I8" s="76"/>
      <c r="J8" s="76"/>
      <c r="K8" s="76"/>
      <c r="L8" s="76"/>
      <c r="M8" s="76"/>
      <c r="N8" s="76"/>
      <c r="O8" s="76"/>
      <c r="P8" s="76"/>
      <c r="Q8" s="76"/>
      <c r="R8" s="76"/>
      <c r="S8" s="76"/>
      <c r="T8" s="76"/>
      <c r="Y8"/>
      <c r="Z8"/>
      <c r="AA8"/>
      <c r="AB8"/>
    </row>
    <row r="9" spans="1:28" ht="15.75" outlineLevel="1" thickBot="1">
      <c r="A9" s="125" t="s">
        <v>28</v>
      </c>
      <c r="B9" s="126" t="s">
        <v>8</v>
      </c>
      <c r="C9" s="126" t="s">
        <v>116</v>
      </c>
      <c r="D9" s="126" t="s">
        <v>40</v>
      </c>
      <c r="E9" s="126" t="s">
        <v>117</v>
      </c>
      <c r="F9" s="126" t="s">
        <v>118</v>
      </c>
      <c r="G9" s="126" t="s">
        <v>119</v>
      </c>
      <c r="H9" s="126" t="s">
        <v>120</v>
      </c>
      <c r="I9" s="126" t="s">
        <v>121</v>
      </c>
      <c r="J9" s="126" t="s">
        <v>122</v>
      </c>
      <c r="K9" s="126" t="s">
        <v>123</v>
      </c>
      <c r="L9" s="126" t="s">
        <v>124</v>
      </c>
      <c r="M9" s="126" t="s">
        <v>125</v>
      </c>
      <c r="N9" s="126" t="s">
        <v>126</v>
      </c>
      <c r="O9" s="467" t="s">
        <v>127</v>
      </c>
      <c r="P9" s="468"/>
      <c r="Q9" s="468"/>
      <c r="R9" s="469"/>
      <c r="S9" s="126" t="s">
        <v>128</v>
      </c>
      <c r="T9" s="467" t="s">
        <v>129</v>
      </c>
      <c r="U9" s="468"/>
      <c r="V9" s="76"/>
      <c r="W9" s="76"/>
      <c r="AB9"/>
    </row>
    <row r="10" spans="1:28" s="4" customFormat="1" ht="76.5" outlineLevel="1" thickTop="1" thickBot="1">
      <c r="A10" s="58">
        <v>1</v>
      </c>
      <c r="B10" s="59" t="s">
        <v>13</v>
      </c>
      <c r="C10" s="112" t="s">
        <v>130</v>
      </c>
      <c r="D10" s="122" t="s">
        <v>131</v>
      </c>
      <c r="E10" s="140"/>
      <c r="F10" s="140"/>
      <c r="G10" s="140" t="s">
        <v>15</v>
      </c>
      <c r="H10" s="60">
        <v>46023</v>
      </c>
      <c r="I10" s="60">
        <v>46112</v>
      </c>
      <c r="J10" s="59">
        <v>100</v>
      </c>
      <c r="K10" s="61">
        <v>100</v>
      </c>
      <c r="L10" s="61"/>
      <c r="M10" s="61"/>
      <c r="N10" s="61"/>
      <c r="O10" s="446"/>
      <c r="P10" s="447"/>
      <c r="Q10" s="447"/>
      <c r="R10" s="448"/>
      <c r="S10" s="59" t="str">
        <f t="shared" ref="S10:S23" si="0">IF(SUM(K10:N10)=J10,"OK","Revisar")</f>
        <v>OK</v>
      </c>
      <c r="T10" s="463" t="s">
        <v>132</v>
      </c>
      <c r="U10" s="464"/>
      <c r="V10" s="76"/>
      <c r="W10" s="76"/>
      <c r="X10" s="21"/>
      <c r="Y10" s="21"/>
      <c r="Z10" s="21"/>
      <c r="AA10" s="21"/>
    </row>
    <row r="11" spans="1:28" ht="76.5" outlineLevel="1" thickTop="1" thickBot="1">
      <c r="A11" s="62">
        <v>2</v>
      </c>
      <c r="B11" s="63" t="s">
        <v>13</v>
      </c>
      <c r="C11" s="113" t="s">
        <v>133</v>
      </c>
      <c r="D11" s="64" t="s">
        <v>134</v>
      </c>
      <c r="E11" s="141"/>
      <c r="F11" s="141"/>
      <c r="G11" s="141" t="s">
        <v>15</v>
      </c>
      <c r="H11" s="65">
        <v>46023</v>
      </c>
      <c r="I11" s="65">
        <v>46112</v>
      </c>
      <c r="J11" s="63">
        <v>100</v>
      </c>
      <c r="K11" s="63">
        <v>100</v>
      </c>
      <c r="L11" s="63"/>
      <c r="M11" s="63"/>
      <c r="N11" s="63"/>
      <c r="O11" s="446"/>
      <c r="P11" s="447"/>
      <c r="Q11" s="447"/>
      <c r="R11" s="448"/>
      <c r="S11" s="63" t="str">
        <f t="shared" si="0"/>
        <v>OK</v>
      </c>
      <c r="T11" s="463" t="s">
        <v>135</v>
      </c>
      <c r="U11" s="464"/>
      <c r="V11" s="76"/>
      <c r="W11" s="76"/>
      <c r="AB11"/>
    </row>
    <row r="12" spans="1:28" ht="61.5" outlineLevel="1" thickTop="1" thickBot="1">
      <c r="A12" s="96">
        <v>3</v>
      </c>
      <c r="B12" s="66" t="s">
        <v>13</v>
      </c>
      <c r="C12" s="114" t="s">
        <v>136</v>
      </c>
      <c r="D12" s="67" t="s">
        <v>137</v>
      </c>
      <c r="E12" s="142"/>
      <c r="F12" s="142"/>
      <c r="G12" s="142" t="s">
        <v>15</v>
      </c>
      <c r="H12" s="60">
        <v>46023</v>
      </c>
      <c r="I12" s="60">
        <v>46112</v>
      </c>
      <c r="J12" s="66">
        <v>100</v>
      </c>
      <c r="K12" s="66">
        <v>100</v>
      </c>
      <c r="L12" s="66"/>
      <c r="M12" s="66"/>
      <c r="N12" s="66"/>
      <c r="O12" s="446"/>
      <c r="P12" s="447"/>
      <c r="Q12" s="447"/>
      <c r="R12" s="448"/>
      <c r="S12" s="66" t="str">
        <f t="shared" si="0"/>
        <v>OK</v>
      </c>
      <c r="T12" s="463" t="s">
        <v>138</v>
      </c>
      <c r="U12" s="464"/>
      <c r="V12" s="76"/>
      <c r="W12" s="76"/>
      <c r="AB12"/>
    </row>
    <row r="13" spans="1:28" ht="61.5" outlineLevel="1" thickTop="1" thickBot="1">
      <c r="A13" s="62">
        <v>4</v>
      </c>
      <c r="B13" s="63" t="s">
        <v>13</v>
      </c>
      <c r="C13" s="113" t="s">
        <v>139</v>
      </c>
      <c r="D13" s="64" t="s">
        <v>140</v>
      </c>
      <c r="E13" s="141"/>
      <c r="F13" s="141"/>
      <c r="G13" s="141" t="s">
        <v>15</v>
      </c>
      <c r="H13" s="65">
        <v>46113</v>
      </c>
      <c r="I13" s="65">
        <v>46387</v>
      </c>
      <c r="J13" s="63">
        <v>100</v>
      </c>
      <c r="K13" s="63"/>
      <c r="L13" s="63">
        <v>30</v>
      </c>
      <c r="M13" s="63">
        <v>30</v>
      </c>
      <c r="N13" s="63">
        <v>40</v>
      </c>
      <c r="O13" s="446"/>
      <c r="P13" s="447"/>
      <c r="Q13" s="447"/>
      <c r="R13" s="448"/>
      <c r="S13" s="63" t="str">
        <f t="shared" si="0"/>
        <v>OK</v>
      </c>
      <c r="T13" s="463" t="s">
        <v>141</v>
      </c>
      <c r="U13" s="464"/>
      <c r="V13" s="76"/>
      <c r="W13" s="76"/>
      <c r="AB13"/>
    </row>
    <row r="14" spans="1:28" ht="61.5" outlineLevel="1" thickTop="1" thickBot="1">
      <c r="A14" s="97">
        <v>5</v>
      </c>
      <c r="B14" s="41" t="s">
        <v>25</v>
      </c>
      <c r="C14" s="115" t="s">
        <v>142</v>
      </c>
      <c r="D14" s="42" t="s">
        <v>143</v>
      </c>
      <c r="E14" s="143"/>
      <c r="F14" s="143"/>
      <c r="G14" s="143" t="s">
        <v>15</v>
      </c>
      <c r="H14" s="43">
        <v>46023</v>
      </c>
      <c r="I14" s="43">
        <v>46081</v>
      </c>
      <c r="J14" s="41">
        <v>100</v>
      </c>
      <c r="K14" s="41">
        <v>100</v>
      </c>
      <c r="L14" s="41"/>
      <c r="M14" s="41"/>
      <c r="N14" s="41"/>
      <c r="O14" s="446"/>
      <c r="P14" s="447"/>
      <c r="Q14" s="447"/>
      <c r="R14" s="448"/>
      <c r="S14" s="41" t="str">
        <f t="shared" si="0"/>
        <v>OK</v>
      </c>
      <c r="T14" s="41" t="s">
        <v>144</v>
      </c>
      <c r="U14" s="41"/>
      <c r="V14" s="76"/>
      <c r="W14" s="76"/>
      <c r="AB14"/>
    </row>
    <row r="15" spans="1:28" ht="61.5" outlineLevel="1" thickTop="1" thickBot="1">
      <c r="A15" s="98">
        <v>6</v>
      </c>
      <c r="B15" s="18" t="s">
        <v>25</v>
      </c>
      <c r="C15" s="116" t="s">
        <v>145</v>
      </c>
      <c r="D15" s="19" t="s">
        <v>146</v>
      </c>
      <c r="E15" s="144"/>
      <c r="F15" s="144"/>
      <c r="G15" s="144" t="s">
        <v>15</v>
      </c>
      <c r="H15" s="20">
        <v>46113</v>
      </c>
      <c r="I15" s="20">
        <v>46387</v>
      </c>
      <c r="J15" s="18">
        <v>100</v>
      </c>
      <c r="K15" s="18"/>
      <c r="L15" s="18">
        <v>30</v>
      </c>
      <c r="M15" s="18">
        <v>30</v>
      </c>
      <c r="N15" s="18">
        <v>40</v>
      </c>
      <c r="O15" s="446"/>
      <c r="P15" s="447"/>
      <c r="Q15" s="447"/>
      <c r="R15" s="448"/>
      <c r="S15" s="18" t="str">
        <f t="shared" si="0"/>
        <v>OK</v>
      </c>
      <c r="T15" s="18" t="s">
        <v>147</v>
      </c>
      <c r="U15" s="18"/>
      <c r="V15" s="76"/>
      <c r="W15" s="76"/>
      <c r="AB15"/>
    </row>
    <row r="16" spans="1:28" ht="61.5" outlineLevel="1" thickTop="1" thickBot="1">
      <c r="A16" s="97">
        <v>7</v>
      </c>
      <c r="B16" s="41" t="s">
        <v>25</v>
      </c>
      <c r="C16" s="115" t="s">
        <v>148</v>
      </c>
      <c r="D16" s="42" t="s">
        <v>149</v>
      </c>
      <c r="E16" s="143"/>
      <c r="F16" s="143"/>
      <c r="G16" s="143" t="s">
        <v>15</v>
      </c>
      <c r="H16" s="20">
        <v>46113</v>
      </c>
      <c r="I16" s="20">
        <v>46387</v>
      </c>
      <c r="J16" s="41">
        <v>100</v>
      </c>
      <c r="K16" s="41"/>
      <c r="L16" s="41">
        <v>30</v>
      </c>
      <c r="M16" s="41">
        <v>30</v>
      </c>
      <c r="N16" s="41">
        <v>40</v>
      </c>
      <c r="O16" s="446"/>
      <c r="P16" s="447"/>
      <c r="Q16" s="447"/>
      <c r="R16" s="448"/>
      <c r="S16" s="41" t="str">
        <f t="shared" si="0"/>
        <v>OK</v>
      </c>
      <c r="T16" s="41" t="s">
        <v>150</v>
      </c>
      <c r="U16" s="41"/>
      <c r="V16" s="76"/>
      <c r="W16" s="76"/>
      <c r="AB16"/>
    </row>
    <row r="17" spans="1:28" ht="61.5" outlineLevel="1" thickTop="1" thickBot="1">
      <c r="A17" s="98">
        <v>8</v>
      </c>
      <c r="B17" s="18" t="s">
        <v>25</v>
      </c>
      <c r="C17" s="116" t="s">
        <v>151</v>
      </c>
      <c r="D17" s="19" t="s">
        <v>152</v>
      </c>
      <c r="E17" s="144"/>
      <c r="F17" s="144"/>
      <c r="G17" s="144" t="s">
        <v>15</v>
      </c>
      <c r="H17" s="20">
        <v>46113</v>
      </c>
      <c r="I17" s="20">
        <v>46387</v>
      </c>
      <c r="J17" s="18">
        <v>100</v>
      </c>
      <c r="K17" s="18"/>
      <c r="L17" s="18">
        <v>30</v>
      </c>
      <c r="M17" s="18">
        <v>30</v>
      </c>
      <c r="N17" s="18">
        <v>40</v>
      </c>
      <c r="O17" s="446"/>
      <c r="P17" s="447"/>
      <c r="Q17" s="447"/>
      <c r="R17" s="448"/>
      <c r="S17" s="18" t="str">
        <f t="shared" si="0"/>
        <v>OK</v>
      </c>
      <c r="T17" s="18" t="s">
        <v>153</v>
      </c>
      <c r="U17" s="18"/>
      <c r="V17" s="76"/>
      <c r="W17" s="76"/>
      <c r="AB17"/>
    </row>
    <row r="18" spans="1:28" ht="61.5" outlineLevel="1" thickTop="1" thickBot="1">
      <c r="A18" s="99">
        <v>9</v>
      </c>
      <c r="B18" s="52" t="s">
        <v>35</v>
      </c>
      <c r="C18" s="117" t="s">
        <v>154</v>
      </c>
      <c r="D18" s="53" t="s">
        <v>155</v>
      </c>
      <c r="E18" s="145"/>
      <c r="F18" s="145"/>
      <c r="G18" s="145" t="s">
        <v>15</v>
      </c>
      <c r="H18" s="54">
        <v>46023</v>
      </c>
      <c r="I18" s="54">
        <v>46112</v>
      </c>
      <c r="J18" s="52">
        <v>100</v>
      </c>
      <c r="K18" s="52">
        <v>100</v>
      </c>
      <c r="L18" s="52"/>
      <c r="M18" s="52"/>
      <c r="N18" s="52"/>
      <c r="O18" s="446"/>
      <c r="P18" s="447"/>
      <c r="Q18" s="447"/>
      <c r="R18" s="448"/>
      <c r="S18" s="52" t="str">
        <f t="shared" si="0"/>
        <v>OK</v>
      </c>
      <c r="T18" s="52" t="s">
        <v>156</v>
      </c>
      <c r="U18" s="52"/>
      <c r="V18" s="76"/>
      <c r="W18" s="76"/>
      <c r="AB18"/>
    </row>
    <row r="19" spans="1:28" ht="61.5" outlineLevel="1" thickTop="1" thickBot="1">
      <c r="A19" s="100">
        <v>10</v>
      </c>
      <c r="B19" s="55" t="s">
        <v>35</v>
      </c>
      <c r="C19" s="118" t="s">
        <v>157</v>
      </c>
      <c r="D19" s="56" t="s">
        <v>158</v>
      </c>
      <c r="E19" s="146"/>
      <c r="F19" s="146"/>
      <c r="G19" s="146" t="s">
        <v>15</v>
      </c>
      <c r="H19" s="57">
        <v>46113</v>
      </c>
      <c r="I19" s="57">
        <v>46387</v>
      </c>
      <c r="J19" s="55">
        <v>100</v>
      </c>
      <c r="K19" s="55"/>
      <c r="L19" s="55">
        <v>30</v>
      </c>
      <c r="M19" s="55">
        <v>30</v>
      </c>
      <c r="N19" s="55">
        <v>40</v>
      </c>
      <c r="O19" s="446"/>
      <c r="P19" s="447"/>
      <c r="Q19" s="447"/>
      <c r="R19" s="448"/>
      <c r="S19" s="55" t="str">
        <f t="shared" si="0"/>
        <v>OK</v>
      </c>
      <c r="T19" s="55" t="s">
        <v>159</v>
      </c>
      <c r="U19" s="55"/>
      <c r="V19" s="76"/>
      <c r="W19" s="76"/>
      <c r="AB19"/>
    </row>
    <row r="20" spans="1:28" ht="46.5" outlineLevel="1" thickTop="1" thickBot="1">
      <c r="A20" s="99">
        <v>11</v>
      </c>
      <c r="B20" s="52" t="s">
        <v>35</v>
      </c>
      <c r="C20" s="117" t="s">
        <v>160</v>
      </c>
      <c r="D20" s="53" t="s">
        <v>161</v>
      </c>
      <c r="E20" s="145"/>
      <c r="F20" s="145"/>
      <c r="G20" s="145" t="s">
        <v>15</v>
      </c>
      <c r="H20" s="54">
        <v>46113</v>
      </c>
      <c r="I20" s="54">
        <v>46377</v>
      </c>
      <c r="J20" s="52">
        <v>100</v>
      </c>
      <c r="K20" s="52"/>
      <c r="L20" s="52">
        <v>30</v>
      </c>
      <c r="M20" s="52">
        <v>30</v>
      </c>
      <c r="N20" s="52">
        <v>40</v>
      </c>
      <c r="O20" s="446"/>
      <c r="P20" s="447"/>
      <c r="Q20" s="447"/>
      <c r="R20" s="448"/>
      <c r="S20" s="52" t="str">
        <f t="shared" si="0"/>
        <v>OK</v>
      </c>
      <c r="T20" s="52" t="s">
        <v>162</v>
      </c>
      <c r="U20" s="52"/>
      <c r="V20" s="76"/>
      <c r="W20" s="76"/>
      <c r="AB20"/>
    </row>
    <row r="21" spans="1:28" ht="76.5" outlineLevel="1" thickTop="1" thickBot="1">
      <c r="A21" s="101">
        <v>12</v>
      </c>
      <c r="B21" s="70" t="s">
        <v>45</v>
      </c>
      <c r="C21" s="119" t="s">
        <v>163</v>
      </c>
      <c r="D21" s="71" t="s">
        <v>164</v>
      </c>
      <c r="E21" s="147"/>
      <c r="F21" s="147"/>
      <c r="G21" s="147" t="s">
        <v>15</v>
      </c>
      <c r="H21" s="72">
        <v>46024</v>
      </c>
      <c r="I21" s="72">
        <v>46081</v>
      </c>
      <c r="J21" s="70">
        <v>100</v>
      </c>
      <c r="K21" s="70">
        <v>100</v>
      </c>
      <c r="L21" s="70"/>
      <c r="M21" s="70"/>
      <c r="N21" s="70"/>
      <c r="O21" s="446"/>
      <c r="P21" s="447"/>
      <c r="Q21" s="447"/>
      <c r="R21" s="448"/>
      <c r="S21" s="70" t="str">
        <f t="shared" si="0"/>
        <v>OK</v>
      </c>
      <c r="T21" s="70" t="s">
        <v>165</v>
      </c>
      <c r="U21" s="70"/>
      <c r="V21" s="76"/>
      <c r="W21" s="76"/>
      <c r="AB21"/>
    </row>
    <row r="22" spans="1:28" ht="61.5" outlineLevel="1" thickTop="1" thickBot="1">
      <c r="A22" s="102">
        <v>13</v>
      </c>
      <c r="B22" s="73" t="s">
        <v>45</v>
      </c>
      <c r="C22" s="120" t="s">
        <v>166</v>
      </c>
      <c r="D22" s="74" t="s">
        <v>167</v>
      </c>
      <c r="E22" s="148"/>
      <c r="F22" s="148"/>
      <c r="G22" s="148" t="s">
        <v>15</v>
      </c>
      <c r="H22" s="75">
        <v>46066</v>
      </c>
      <c r="I22" s="75">
        <v>46387</v>
      </c>
      <c r="J22" s="73">
        <v>100</v>
      </c>
      <c r="K22" s="73">
        <v>25</v>
      </c>
      <c r="L22" s="73">
        <v>25</v>
      </c>
      <c r="M22" s="73">
        <v>25</v>
      </c>
      <c r="N22" s="73">
        <v>25</v>
      </c>
      <c r="O22" s="446"/>
      <c r="P22" s="447"/>
      <c r="Q22" s="447"/>
      <c r="R22" s="448"/>
      <c r="S22" s="73" t="str">
        <f t="shared" si="0"/>
        <v>OK</v>
      </c>
      <c r="T22" s="73" t="s">
        <v>168</v>
      </c>
      <c r="U22" s="73"/>
      <c r="V22" s="76"/>
      <c r="W22" s="76"/>
      <c r="AB22"/>
    </row>
    <row r="23" spans="1:28" ht="60.75" outlineLevel="1" thickTop="1">
      <c r="A23" s="101">
        <v>14</v>
      </c>
      <c r="B23" s="70" t="s">
        <v>45</v>
      </c>
      <c r="C23" s="119" t="s">
        <v>169</v>
      </c>
      <c r="D23" s="71" t="s">
        <v>170</v>
      </c>
      <c r="E23" s="147"/>
      <c r="F23" s="147"/>
      <c r="G23" s="147" t="s">
        <v>15</v>
      </c>
      <c r="H23" s="72">
        <v>46357</v>
      </c>
      <c r="I23" s="72">
        <v>46387</v>
      </c>
      <c r="J23" s="70">
        <v>100</v>
      </c>
      <c r="K23" s="70"/>
      <c r="L23" s="70"/>
      <c r="M23" s="70"/>
      <c r="N23" s="70">
        <v>100</v>
      </c>
      <c r="O23" s="446"/>
      <c r="P23" s="447"/>
      <c r="Q23" s="447"/>
      <c r="R23" s="448"/>
      <c r="S23" s="70" t="str">
        <f t="shared" si="0"/>
        <v>OK</v>
      </c>
      <c r="T23" s="70" t="s">
        <v>171</v>
      </c>
      <c r="U23" s="70"/>
      <c r="V23" s="76"/>
      <c r="W23" s="76"/>
      <c r="AB23"/>
    </row>
    <row r="24" spans="1:28" outlineLevel="1">
      <c r="A24" s="92"/>
      <c r="B24" s="93"/>
      <c r="C24" s="94"/>
      <c r="D24" s="94"/>
      <c r="E24" s="93"/>
      <c r="F24" s="93"/>
      <c r="G24" s="93"/>
      <c r="H24" s="95"/>
      <c r="I24" s="95"/>
      <c r="J24" s="93"/>
      <c r="K24" s="93"/>
      <c r="L24" s="93"/>
      <c r="M24" s="93"/>
      <c r="N24" s="93"/>
      <c r="O24" s="93"/>
      <c r="P24" s="93"/>
      <c r="Q24" s="449"/>
      <c r="R24" s="450"/>
      <c r="Y24"/>
      <c r="Z24"/>
      <c r="AA24"/>
      <c r="AB24"/>
    </row>
    <row r="25" spans="1:28">
      <c r="A25" s="79"/>
      <c r="B25" s="76"/>
      <c r="C25" s="76"/>
      <c r="D25" s="76"/>
      <c r="E25" s="76"/>
      <c r="F25" s="76"/>
      <c r="G25" s="76"/>
      <c r="H25" s="76"/>
      <c r="I25" s="76"/>
      <c r="J25" s="76"/>
      <c r="K25" s="76"/>
      <c r="L25" s="76"/>
      <c r="M25" s="76"/>
      <c r="N25" s="76"/>
      <c r="O25" s="76"/>
      <c r="P25" s="76"/>
      <c r="Q25" s="76"/>
      <c r="R25" s="76"/>
      <c r="S25" s="76"/>
      <c r="T25" s="76"/>
    </row>
    <row r="26" spans="1:28" ht="23.25" customHeight="1">
      <c r="A26" s="451" t="s">
        <v>172</v>
      </c>
      <c r="B26" s="451"/>
      <c r="C26" s="451"/>
      <c r="D26" s="451"/>
      <c r="E26" s="451"/>
      <c r="F26" s="451"/>
      <c r="G26" s="451"/>
      <c r="H26" s="451"/>
      <c r="I26" s="451"/>
      <c r="J26" s="451"/>
      <c r="K26" s="451"/>
      <c r="L26" s="451"/>
      <c r="M26" s="451"/>
      <c r="N26" s="451"/>
      <c r="O26" s="451"/>
      <c r="P26" s="451"/>
      <c r="Q26" s="451"/>
      <c r="R26" s="451"/>
      <c r="S26" s="451"/>
    </row>
    <row r="27" spans="1:28" ht="30" outlineLevel="1">
      <c r="A27" s="127" t="s">
        <v>28</v>
      </c>
      <c r="B27" s="127" t="s">
        <v>8</v>
      </c>
      <c r="C27" s="127" t="s">
        <v>173</v>
      </c>
      <c r="D27" s="127" t="s">
        <v>9</v>
      </c>
      <c r="E27" s="127" t="s">
        <v>7</v>
      </c>
      <c r="F27" s="127" t="s">
        <v>10</v>
      </c>
      <c r="G27" s="127" t="s">
        <v>174</v>
      </c>
      <c r="H27" s="127" t="s">
        <v>5</v>
      </c>
      <c r="I27" s="127" t="s">
        <v>175</v>
      </c>
      <c r="J27" s="127" t="s">
        <v>176</v>
      </c>
      <c r="K27" s="127" t="s">
        <v>177</v>
      </c>
      <c r="L27" s="127" t="s">
        <v>178</v>
      </c>
      <c r="M27" s="127" t="s">
        <v>179</v>
      </c>
      <c r="N27" s="127" t="s">
        <v>180</v>
      </c>
      <c r="O27" s="127" t="s">
        <v>181</v>
      </c>
      <c r="P27" s="127" t="s">
        <v>182</v>
      </c>
      <c r="Q27" s="127" t="s">
        <v>183</v>
      </c>
      <c r="R27" s="127" t="s">
        <v>129</v>
      </c>
      <c r="S27" s="127" t="s">
        <v>184</v>
      </c>
      <c r="U27"/>
      <c r="V27"/>
      <c r="W27"/>
      <c r="X27"/>
      <c r="Y27"/>
      <c r="Z27"/>
      <c r="AA27"/>
      <c r="AB27"/>
    </row>
    <row r="28" spans="1:28" ht="65.25" customHeight="1" outlineLevel="1">
      <c r="A28" s="44">
        <v>1</v>
      </c>
      <c r="B28" s="44" t="str">
        <f>B10</f>
        <v>Cultura organizacional</v>
      </c>
      <c r="C28" s="108" t="str">
        <f>C10</f>
        <v>Realizar la evaluación integral del modelo de cultura organizacional implementado en la entidad, identificando fortalezas y áreas de mejora mediante instrumentos de medición y análisis participativo.</v>
      </c>
      <c r="D28" s="45" t="s">
        <v>50</v>
      </c>
      <c r="E28" s="44" t="s">
        <v>40</v>
      </c>
      <c r="F28" s="45" t="s">
        <v>22</v>
      </c>
      <c r="G28" s="45" t="s">
        <v>52</v>
      </c>
      <c r="H28" s="44" t="s">
        <v>17</v>
      </c>
      <c r="I28" s="44" t="s">
        <v>30</v>
      </c>
      <c r="J28" s="149"/>
      <c r="K28" s="149"/>
      <c r="L28" s="44">
        <v>100</v>
      </c>
      <c r="M28" s="44">
        <v>100</v>
      </c>
      <c r="N28" s="44"/>
      <c r="O28" s="44"/>
      <c r="P28" s="44"/>
      <c r="Q28" s="44">
        <f t="shared" ref="Q28:Q41" si="1">F10</f>
        <v>0</v>
      </c>
      <c r="R28" s="44" t="str">
        <f t="shared" ref="R28:R41" si="2">T10</f>
        <v>MEN|Cultura organizacional 01</v>
      </c>
      <c r="S28" s="149"/>
      <c r="U28"/>
      <c r="V28"/>
      <c r="W28"/>
      <c r="X28"/>
      <c r="Y28"/>
      <c r="Z28"/>
      <c r="AA28"/>
      <c r="AB28"/>
    </row>
    <row r="29" spans="1:28" ht="65.25" customHeight="1" outlineLevel="1">
      <c r="A29" s="44">
        <v>2</v>
      </c>
      <c r="B29" s="44" t="s">
        <v>13</v>
      </c>
      <c r="C29" s="108" t="str">
        <f t="shared" ref="C29:C41" si="3">C11</f>
        <v>Analizar los resultados de la evaluación para determinar brechas en prácticas, comportamientos y procesos relacionados con la cultura organizacional, priorizando acciones correctivas.</v>
      </c>
      <c r="D29" s="45" t="s">
        <v>55</v>
      </c>
      <c r="E29" s="44" t="s">
        <v>21</v>
      </c>
      <c r="F29" s="45" t="s">
        <v>56</v>
      </c>
      <c r="G29" s="45" t="s">
        <v>57</v>
      </c>
      <c r="H29" s="44" t="s">
        <v>17</v>
      </c>
      <c r="I29" s="44" t="s">
        <v>30</v>
      </c>
      <c r="J29" s="149"/>
      <c r="K29" s="149"/>
      <c r="L29" s="44">
        <v>100</v>
      </c>
      <c r="M29" s="44">
        <v>100</v>
      </c>
      <c r="N29" s="44"/>
      <c r="O29" s="44"/>
      <c r="P29" s="44"/>
      <c r="Q29" s="44">
        <f t="shared" si="1"/>
        <v>0</v>
      </c>
      <c r="R29" s="44" t="str">
        <f t="shared" si="2"/>
        <v>MEN|Cultura organizacional 02</v>
      </c>
      <c r="S29" s="149"/>
      <c r="U29"/>
      <c r="V29"/>
      <c r="W29"/>
      <c r="X29"/>
      <c r="Y29"/>
      <c r="Z29"/>
      <c r="AA29"/>
      <c r="AB29"/>
    </row>
    <row r="30" spans="1:28" ht="65.25" customHeight="1" outlineLevel="1">
      <c r="A30" s="44">
        <v>3</v>
      </c>
      <c r="B30" s="44" t="s">
        <v>13</v>
      </c>
      <c r="C30" s="108" t="str">
        <f t="shared" si="3"/>
        <v>Diseñar el plan de trabajo que consolide acciones estratégicas para fortalecer la cultura organizacional, basado en el diagnóstico y brechas identificadas.</v>
      </c>
      <c r="D30" s="45" t="s">
        <v>60</v>
      </c>
      <c r="E30" s="44" t="s">
        <v>40</v>
      </c>
      <c r="F30" s="45" t="s">
        <v>61</v>
      </c>
      <c r="G30" s="45" t="s">
        <v>62</v>
      </c>
      <c r="H30" s="44" t="s">
        <v>17</v>
      </c>
      <c r="I30" s="44" t="s">
        <v>30</v>
      </c>
      <c r="J30" s="149"/>
      <c r="K30" s="149"/>
      <c r="L30" s="44">
        <v>100</v>
      </c>
      <c r="M30" s="44">
        <v>100</v>
      </c>
      <c r="N30" s="44"/>
      <c r="O30" s="44"/>
      <c r="P30" s="44"/>
      <c r="Q30" s="44">
        <f t="shared" si="1"/>
        <v>0</v>
      </c>
      <c r="R30" s="44" t="str">
        <f t="shared" si="2"/>
        <v>MEN|Cultura organizacional 03</v>
      </c>
      <c r="S30" s="149"/>
      <c r="U30"/>
      <c r="V30"/>
      <c r="W30"/>
      <c r="X30"/>
      <c r="Y30"/>
      <c r="Z30"/>
      <c r="AA30"/>
      <c r="AB30"/>
    </row>
    <row r="31" spans="1:28" ht="65.25" customHeight="1" outlineLevel="1">
      <c r="A31" s="44">
        <v>4</v>
      </c>
      <c r="B31" s="44" t="s">
        <v>13</v>
      </c>
      <c r="C31" s="108" t="str">
        <f t="shared" si="3"/>
        <v>Implementar las acciones definidas en el plan de trabajo, asegurando la participación activa del personal y el seguimiento a los resultados esperados.</v>
      </c>
      <c r="D31" s="45" t="s">
        <v>65</v>
      </c>
      <c r="E31" s="44" t="s">
        <v>19</v>
      </c>
      <c r="F31" s="45" t="s">
        <v>66</v>
      </c>
      <c r="G31" s="45" t="s">
        <v>67</v>
      </c>
      <c r="H31" s="44" t="s">
        <v>17</v>
      </c>
      <c r="I31" s="44" t="s">
        <v>49</v>
      </c>
      <c r="J31" s="149"/>
      <c r="K31" s="149"/>
      <c r="L31" s="44">
        <v>100</v>
      </c>
      <c r="M31" s="44"/>
      <c r="N31" s="44">
        <v>30</v>
      </c>
      <c r="O31" s="44">
        <v>30</v>
      </c>
      <c r="P31" s="44">
        <v>40</v>
      </c>
      <c r="Q31" s="44">
        <f t="shared" si="1"/>
        <v>0</v>
      </c>
      <c r="R31" s="44" t="str">
        <f t="shared" si="2"/>
        <v>MEN|Cultura organizacional 04</v>
      </c>
      <c r="S31" s="149"/>
      <c r="U31"/>
      <c r="V31"/>
      <c r="W31"/>
      <c r="X31"/>
      <c r="Y31"/>
      <c r="Z31"/>
      <c r="AA31"/>
      <c r="AB31"/>
    </row>
    <row r="32" spans="1:28" ht="65.25" customHeight="1" outlineLevel="1">
      <c r="A32" s="50">
        <v>5</v>
      </c>
      <c r="B32" s="50" t="s">
        <v>25</v>
      </c>
      <c r="C32" s="109" t="str">
        <f t="shared" si="3"/>
        <v>Realizar un diagnóstico participativo de los grupos focales para identificar oportunidades de mejora en la experiencia de servicio de la entidad, consolidando hallazgos y recomendaciones.</v>
      </c>
      <c r="D32" s="51" t="s">
        <v>70</v>
      </c>
      <c r="E32" s="50" t="s">
        <v>40</v>
      </c>
      <c r="F32" s="51" t="s">
        <v>71</v>
      </c>
      <c r="G32" s="51" t="s">
        <v>72</v>
      </c>
      <c r="H32" s="50" t="s">
        <v>17</v>
      </c>
      <c r="I32" s="50" t="s">
        <v>30</v>
      </c>
      <c r="J32" s="150"/>
      <c r="K32" s="150"/>
      <c r="L32" s="50">
        <v>100</v>
      </c>
      <c r="M32" s="50">
        <v>100</v>
      </c>
      <c r="N32" s="50"/>
      <c r="O32" s="50"/>
      <c r="P32" s="50"/>
      <c r="Q32" s="50">
        <f t="shared" si="1"/>
        <v>0</v>
      </c>
      <c r="R32" s="50" t="str">
        <f t="shared" si="2"/>
        <v>MEN|Modelo de voz de la ciudadanía	01</v>
      </c>
      <c r="S32" s="150"/>
      <c r="U32"/>
      <c r="V32"/>
      <c r="W32"/>
      <c r="X32"/>
      <c r="Y32"/>
      <c r="Z32"/>
      <c r="AA32"/>
      <c r="AB32"/>
    </row>
    <row r="33" spans="1:34" ht="65.25" customHeight="1" outlineLevel="1">
      <c r="A33" s="50">
        <v>6</v>
      </c>
      <c r="B33" s="50" t="s">
        <v>25</v>
      </c>
      <c r="C33" s="109" t="str">
        <f t="shared" si="3"/>
        <v>Diseñar, aplicar y analizar la encuesta de satisfacción de los servicios ofrecidos por la entidad, garantizando cobertura representativa y trazabilidad de resultados.</v>
      </c>
      <c r="D33" s="51" t="s">
        <v>75</v>
      </c>
      <c r="E33" s="50" t="s">
        <v>40</v>
      </c>
      <c r="F33" s="51" t="s">
        <v>76</v>
      </c>
      <c r="G33" s="51" t="s">
        <v>77</v>
      </c>
      <c r="H33" s="50" t="s">
        <v>17</v>
      </c>
      <c r="I33" s="50" t="s">
        <v>49</v>
      </c>
      <c r="J33" s="150"/>
      <c r="K33" s="150"/>
      <c r="L33" s="50">
        <v>100</v>
      </c>
      <c r="M33" s="50"/>
      <c r="N33" s="50">
        <v>30</v>
      </c>
      <c r="O33" s="50">
        <v>30</v>
      </c>
      <c r="P33" s="50">
        <v>40</v>
      </c>
      <c r="Q33" s="50">
        <f t="shared" si="1"/>
        <v>0</v>
      </c>
      <c r="R33" s="50" t="str">
        <f t="shared" si="2"/>
        <v>MEN|Modelo de voz de la ciudadanía	02</v>
      </c>
      <c r="S33" s="150"/>
      <c r="U33"/>
      <c r="V33"/>
      <c r="W33"/>
      <c r="X33"/>
      <c r="Y33"/>
      <c r="Z33"/>
      <c r="AA33"/>
      <c r="AB33"/>
    </row>
    <row r="34" spans="1:34" ht="65.25" customHeight="1" outlineLevel="1">
      <c r="A34" s="50">
        <v>7</v>
      </c>
      <c r="B34" s="50" t="s">
        <v>25</v>
      </c>
      <c r="C34" s="109" t="str">
        <f t="shared" si="3"/>
        <v>Ejecutar las acciones de mejora derivadas del análisis de la encuesta de satisfacción, orientadas a optimizar la experiencia ciudadana y la relación con grupos de valor.</v>
      </c>
      <c r="D34" s="51" t="s">
        <v>78</v>
      </c>
      <c r="E34" s="50" t="s">
        <v>19</v>
      </c>
      <c r="F34" s="51" t="s">
        <v>79</v>
      </c>
      <c r="G34" s="51" t="s">
        <v>80</v>
      </c>
      <c r="H34" s="50" t="s">
        <v>17</v>
      </c>
      <c r="I34" s="50" t="s">
        <v>49</v>
      </c>
      <c r="J34" s="150"/>
      <c r="K34" s="150"/>
      <c r="L34" s="50">
        <v>100</v>
      </c>
      <c r="M34" s="50"/>
      <c r="N34" s="50">
        <v>30</v>
      </c>
      <c r="O34" s="50">
        <v>30</v>
      </c>
      <c r="P34" s="50">
        <v>40</v>
      </c>
      <c r="Q34" s="50">
        <f t="shared" si="1"/>
        <v>0</v>
      </c>
      <c r="R34" s="50" t="str">
        <f t="shared" si="2"/>
        <v>MEN|Modelo de voz de la ciudadanía	03</v>
      </c>
      <c r="S34" s="150"/>
      <c r="U34"/>
      <c r="V34"/>
      <c r="W34"/>
      <c r="X34"/>
      <c r="Y34"/>
      <c r="Z34"/>
      <c r="AA34"/>
      <c r="AB34"/>
    </row>
    <row r="35" spans="1:34" ht="65.25" customHeight="1" outlineLevel="1">
      <c r="A35" s="50">
        <v>8</v>
      </c>
      <c r="B35" s="50" t="s">
        <v>25</v>
      </c>
      <c r="C35" s="109" t="str">
        <f t="shared" si="3"/>
        <v>Monitorear la implementación de las mejoras y lecciones aprendidas, evaluando su impacto en la experiencia ciudadana y ajustando acciones según resultados.</v>
      </c>
      <c r="D35" s="51" t="s">
        <v>81</v>
      </c>
      <c r="E35" s="50" t="s">
        <v>19</v>
      </c>
      <c r="F35" s="51" t="s">
        <v>82</v>
      </c>
      <c r="G35" s="51" t="s">
        <v>83</v>
      </c>
      <c r="H35" s="50" t="s">
        <v>17</v>
      </c>
      <c r="I35" s="50" t="s">
        <v>49</v>
      </c>
      <c r="J35" s="150"/>
      <c r="K35" s="150"/>
      <c r="L35" s="50">
        <v>100</v>
      </c>
      <c r="M35" s="50"/>
      <c r="N35" s="50">
        <v>30</v>
      </c>
      <c r="O35" s="50">
        <v>30</v>
      </c>
      <c r="P35" s="50">
        <v>40</v>
      </c>
      <c r="Q35" s="50">
        <f t="shared" si="1"/>
        <v>0</v>
      </c>
      <c r="R35" s="50" t="str">
        <f t="shared" si="2"/>
        <v>MEN|Modelo de voz de la ciudadanía	04</v>
      </c>
      <c r="S35" s="150"/>
      <c r="U35"/>
      <c r="V35"/>
      <c r="W35"/>
      <c r="X35"/>
      <c r="Y35"/>
      <c r="Z35"/>
      <c r="AA35"/>
      <c r="AB35"/>
    </row>
    <row r="36" spans="1:34" ht="65.25" customHeight="1" outlineLevel="1">
      <c r="A36" s="48">
        <v>9</v>
      </c>
      <c r="B36" s="48" t="s">
        <v>35</v>
      </c>
      <c r="C36" s="110" t="str">
        <f t="shared" si="3"/>
        <v>Realizar un diagnóstico integral del contexto institucional utilizando la herramienta del MEN, con el fin de identificar el nivel de madurez institucional y las áreas prioritarias de mejora.</v>
      </c>
      <c r="D36" s="49" t="s">
        <v>84</v>
      </c>
      <c r="E36" s="48" t="s">
        <v>40</v>
      </c>
      <c r="F36" s="49" t="s">
        <v>85</v>
      </c>
      <c r="G36" s="49" t="s">
        <v>86</v>
      </c>
      <c r="H36" s="48" t="s">
        <v>17</v>
      </c>
      <c r="I36" s="48" t="s">
        <v>30</v>
      </c>
      <c r="J36" s="151"/>
      <c r="K36" s="151"/>
      <c r="L36" s="48">
        <v>100</v>
      </c>
      <c r="M36" s="48">
        <v>100</v>
      </c>
      <c r="N36" s="48"/>
      <c r="O36" s="48"/>
      <c r="P36" s="48"/>
      <c r="Q36" s="48">
        <f t="shared" si="1"/>
        <v>0</v>
      </c>
      <c r="R36" s="48" t="str">
        <f t="shared" si="2"/>
        <v>MEN|Modelos operativos flexibles 01</v>
      </c>
      <c r="S36" s="151"/>
      <c r="U36"/>
      <c r="V36"/>
      <c r="W36"/>
      <c r="X36"/>
      <c r="Y36"/>
      <c r="Z36"/>
      <c r="AA36"/>
      <c r="AB36"/>
    </row>
    <row r="37" spans="1:34" ht="65.25" customHeight="1" outlineLevel="1">
      <c r="A37" s="48">
        <v>10</v>
      </c>
      <c r="B37" s="48" t="s">
        <v>35</v>
      </c>
      <c r="C37" s="110" t="str">
        <f t="shared" si="3"/>
        <v>Elaborar un plan de trabajo que consolide las acciones estratégicas derivadas del diagnóstico institucional, priorizando actividades para fortalecer la gestión operativa.</v>
      </c>
      <c r="D37" s="49" t="s">
        <v>90</v>
      </c>
      <c r="E37" s="48" t="s">
        <v>40</v>
      </c>
      <c r="F37" s="49" t="s">
        <v>91</v>
      </c>
      <c r="G37" s="89" t="s">
        <v>92</v>
      </c>
      <c r="H37" s="48" t="s">
        <v>185</v>
      </c>
      <c r="I37" s="48" t="s">
        <v>30</v>
      </c>
      <c r="J37" s="151"/>
      <c r="K37" s="151"/>
      <c r="L37" s="48">
        <v>100</v>
      </c>
      <c r="M37" s="48">
        <v>100</v>
      </c>
      <c r="N37" s="48"/>
      <c r="O37" s="48"/>
      <c r="P37" s="48"/>
      <c r="Q37" s="48">
        <f t="shared" si="1"/>
        <v>0</v>
      </c>
      <c r="R37" s="48" t="str">
        <f t="shared" si="2"/>
        <v>MEN|Modelos operativos flexibles 02</v>
      </c>
      <c r="S37" s="151"/>
      <c r="U37"/>
      <c r="V37"/>
      <c r="W37"/>
      <c r="X37"/>
      <c r="Y37"/>
      <c r="Z37"/>
      <c r="AA37"/>
      <c r="AB37"/>
    </row>
    <row r="38" spans="1:34" ht="65.25" customHeight="1" outlineLevel="1">
      <c r="A38" s="48">
        <v>11</v>
      </c>
      <c r="B38" s="48" t="s">
        <v>35</v>
      </c>
      <c r="C38" s="110" t="str">
        <f t="shared" si="3"/>
        <v>Ejecutar las acciones definidas en el plan de trabajo, asegurando la adaptación de procesos y la mejora continua en la gestión institucional.</v>
      </c>
      <c r="D38" s="49" t="s">
        <v>93</v>
      </c>
      <c r="E38" s="48" t="s">
        <v>19</v>
      </c>
      <c r="F38" s="49" t="s">
        <v>94</v>
      </c>
      <c r="G38" s="89" t="s">
        <v>95</v>
      </c>
      <c r="H38" s="48" t="s">
        <v>17</v>
      </c>
      <c r="I38" s="48" t="s">
        <v>49</v>
      </c>
      <c r="J38" s="151"/>
      <c r="K38" s="151"/>
      <c r="L38" s="48">
        <v>100</v>
      </c>
      <c r="M38" s="48"/>
      <c r="N38" s="48">
        <v>30</v>
      </c>
      <c r="O38" s="48">
        <v>30</v>
      </c>
      <c r="P38" s="48">
        <v>40</v>
      </c>
      <c r="Q38" s="48">
        <f t="shared" si="1"/>
        <v>0</v>
      </c>
      <c r="R38" s="48" t="str">
        <f t="shared" si="2"/>
        <v>MEN|Modelos operativos flexibles 03</v>
      </c>
      <c r="S38" s="151"/>
      <c r="U38"/>
      <c r="V38"/>
      <c r="W38"/>
      <c r="X38"/>
      <c r="Y38"/>
      <c r="Z38"/>
      <c r="AA38"/>
      <c r="AB38"/>
    </row>
    <row r="39" spans="1:34" ht="65.25" customHeight="1" outlineLevel="1">
      <c r="A39" s="46">
        <v>12</v>
      </c>
      <c r="B39" s="46" t="s">
        <v>45</v>
      </c>
      <c r="C39" s="111" t="str">
        <f t="shared" si="3"/>
        <v>Elaborar un plan de trabajo que consolide acciones estratégicas para atender las necesidades identificadas en el diagnóstico, asegurando alineación con la política institucional.</v>
      </c>
      <c r="D39" s="46" t="s">
        <v>186</v>
      </c>
      <c r="E39" s="46" t="s">
        <v>40</v>
      </c>
      <c r="F39" s="47" t="s">
        <v>91</v>
      </c>
      <c r="G39" s="47" t="s">
        <v>92</v>
      </c>
      <c r="H39" s="46" t="s">
        <v>185</v>
      </c>
      <c r="I39" s="46" t="s">
        <v>30</v>
      </c>
      <c r="J39" s="152"/>
      <c r="K39" s="152"/>
      <c r="L39" s="46">
        <v>100</v>
      </c>
      <c r="M39" s="46">
        <v>100</v>
      </c>
      <c r="N39" s="46"/>
      <c r="O39" s="46"/>
      <c r="P39" s="46"/>
      <c r="Q39" s="46">
        <f t="shared" si="1"/>
        <v>0</v>
      </c>
      <c r="R39" s="46" t="str">
        <f t="shared" si="2"/>
        <v>MEN|Gestión del conocimiento 01</v>
      </c>
      <c r="S39" s="152"/>
      <c r="U39"/>
      <c r="V39"/>
      <c r="W39"/>
      <c r="X39"/>
      <c r="Y39"/>
      <c r="Z39"/>
      <c r="AA39"/>
      <c r="AB39"/>
    </row>
    <row r="40" spans="1:34" ht="65.25" customHeight="1" outlineLevel="1">
      <c r="A40" s="46">
        <v>13</v>
      </c>
      <c r="B40" s="46" t="s">
        <v>45</v>
      </c>
      <c r="C40" s="111" t="str">
        <f t="shared" si="3"/>
        <v>Ejecutar las acciones definidas en el plan de trabajo para fortalecer la gestión del conocimiento, garantizando la participación activa y el uso de herramientas tecnológicas.</v>
      </c>
      <c r="D40" s="46" t="s">
        <v>187</v>
      </c>
      <c r="E40" s="46" t="s">
        <v>19</v>
      </c>
      <c r="F40" s="47" t="s">
        <v>188</v>
      </c>
      <c r="G40" s="47" t="s">
        <v>80</v>
      </c>
      <c r="H40" s="46" t="s">
        <v>17</v>
      </c>
      <c r="I40" s="46" t="s">
        <v>30</v>
      </c>
      <c r="J40" s="152"/>
      <c r="K40" s="152"/>
      <c r="L40" s="46">
        <v>100</v>
      </c>
      <c r="M40" s="46">
        <v>25</v>
      </c>
      <c r="N40" s="46">
        <v>25</v>
      </c>
      <c r="O40" s="46">
        <v>25</v>
      </c>
      <c r="P40" s="46">
        <v>25</v>
      </c>
      <c r="Q40" s="46">
        <f t="shared" si="1"/>
        <v>0</v>
      </c>
      <c r="R40" s="46" t="str">
        <f t="shared" si="2"/>
        <v>MEN|Gestión del conocimiento 02</v>
      </c>
      <c r="S40" s="152"/>
      <c r="U40"/>
      <c r="V40"/>
      <c r="W40"/>
      <c r="X40"/>
      <c r="Y40"/>
      <c r="Z40"/>
      <c r="AA40"/>
      <c r="AB40"/>
    </row>
    <row r="41" spans="1:34" ht="65.25" customHeight="1" outlineLevel="1">
      <c r="A41" s="46">
        <v>14</v>
      </c>
      <c r="B41" s="46" t="s">
        <v>45</v>
      </c>
      <c r="C41" s="111" t="str">
        <f t="shared" si="3"/>
        <v>Realizar la evaluación del plan de trabajo implementado, midiendo el impacto en la captura, organización y transferencia del conocimiento institucional.</v>
      </c>
      <c r="D41" s="46" t="s">
        <v>189</v>
      </c>
      <c r="E41" s="46" t="s">
        <v>40</v>
      </c>
      <c r="F41" s="47" t="s">
        <v>190</v>
      </c>
      <c r="G41" s="47" t="s">
        <v>52</v>
      </c>
      <c r="H41" s="46" t="s">
        <v>17</v>
      </c>
      <c r="I41" s="46" t="s">
        <v>30</v>
      </c>
      <c r="J41" s="152"/>
      <c r="K41" s="152"/>
      <c r="L41" s="46">
        <v>100</v>
      </c>
      <c r="M41" s="46"/>
      <c r="N41" s="46"/>
      <c r="O41" s="46"/>
      <c r="P41" s="46">
        <v>100</v>
      </c>
      <c r="Q41" s="46">
        <f t="shared" si="1"/>
        <v>0</v>
      </c>
      <c r="R41" s="46" t="str">
        <f t="shared" si="2"/>
        <v>MEN|Gestión del conocimiento 03</v>
      </c>
      <c r="S41" s="152"/>
      <c r="U41"/>
      <c r="V41"/>
      <c r="W41"/>
      <c r="X41"/>
      <c r="Y41"/>
      <c r="Z41"/>
      <c r="AA41"/>
      <c r="AB41"/>
    </row>
    <row r="42" spans="1:34">
      <c r="A42" s="86"/>
      <c r="B42" s="76"/>
      <c r="C42" s="76"/>
      <c r="D42" s="76"/>
      <c r="E42" s="76"/>
      <c r="F42" s="76"/>
      <c r="G42" s="76"/>
      <c r="H42" s="76"/>
      <c r="I42" s="76"/>
      <c r="J42" s="76"/>
      <c r="K42" s="76"/>
      <c r="L42" s="76"/>
      <c r="M42" s="76"/>
      <c r="N42" s="76"/>
      <c r="O42" s="76"/>
      <c r="P42" s="76"/>
      <c r="Q42" s="76"/>
      <c r="R42" s="76"/>
      <c r="S42" s="76"/>
      <c r="T42" s="76"/>
      <c r="AB42" s="40"/>
      <c r="AC42" s="40"/>
      <c r="AD42" s="40"/>
      <c r="AE42" s="40"/>
      <c r="AF42" s="40"/>
      <c r="AG42" s="40"/>
      <c r="AH42" s="21" t="e">
        <f t="shared" ref="AH42" si="4">ROUND(AVERAGE(AB42:AG42)/5*100,0)</f>
        <v>#DIV/0!</v>
      </c>
    </row>
    <row r="43" spans="1:34" s="452" customFormat="1" ht="45.75" customHeight="1">
      <c r="A43" s="452" t="s">
        <v>191</v>
      </c>
    </row>
    <row r="44" spans="1:34" outlineLevel="1">
      <c r="A44" s="79"/>
      <c r="B44" s="76"/>
      <c r="C44" s="76"/>
      <c r="D44" s="76"/>
      <c r="E44" s="76"/>
      <c r="F44" s="76"/>
      <c r="G44" s="76"/>
      <c r="H44" s="76"/>
      <c r="I44" s="76"/>
      <c r="J44" s="76"/>
      <c r="K44" s="76"/>
      <c r="L44" s="76"/>
      <c r="M44" s="76"/>
      <c r="N44" s="76"/>
      <c r="O44" s="76"/>
      <c r="P44" s="76"/>
      <c r="Q44" s="76"/>
      <c r="R44" s="76"/>
      <c r="S44" s="76"/>
      <c r="T44" s="76"/>
    </row>
    <row r="45" spans="1:34" ht="26.25" outlineLevel="1">
      <c r="A45" s="80" t="s">
        <v>192</v>
      </c>
      <c r="B45" s="81" t="str">
        <f>B10</f>
        <v>Cultura organizacional</v>
      </c>
      <c r="H45" s="453" t="s">
        <v>193</v>
      </c>
      <c r="I45" s="453"/>
      <c r="J45" s="453"/>
      <c r="K45" s="453"/>
      <c r="L45" s="453"/>
      <c r="M45" s="453"/>
      <c r="N45" s="453"/>
      <c r="T45" s="76"/>
    </row>
    <row r="46" spans="1:34" ht="45.75" outlineLevel="2" thickBot="1">
      <c r="A46" s="128" t="s">
        <v>28</v>
      </c>
      <c r="B46" s="129" t="s">
        <v>194</v>
      </c>
      <c r="C46" s="129" t="s">
        <v>195</v>
      </c>
      <c r="D46" s="129" t="s">
        <v>196</v>
      </c>
      <c r="E46" s="129" t="s">
        <v>197</v>
      </c>
      <c r="F46" s="129" t="s">
        <v>198</v>
      </c>
      <c r="G46" s="129" t="s">
        <v>199</v>
      </c>
      <c r="H46" s="175" t="s">
        <v>200</v>
      </c>
      <c r="I46" s="175" t="s">
        <v>201</v>
      </c>
      <c r="J46" s="175" t="s">
        <v>202</v>
      </c>
      <c r="K46" s="175" t="s">
        <v>203</v>
      </c>
      <c r="L46" s="175" t="s">
        <v>204</v>
      </c>
      <c r="M46" s="175" t="s">
        <v>205</v>
      </c>
      <c r="N46" s="175" t="s">
        <v>206</v>
      </c>
      <c r="O46" s="129" t="s">
        <v>207</v>
      </c>
      <c r="P46" s="129" t="s">
        <v>208</v>
      </c>
      <c r="Q46" s="129" t="s">
        <v>209</v>
      </c>
      <c r="R46" s="129" t="s">
        <v>210</v>
      </c>
      <c r="S46" s="129" t="s">
        <v>184</v>
      </c>
      <c r="T46" s="76"/>
      <c r="AB46"/>
    </row>
    <row r="47" spans="1:34" s="21" customFormat="1" ht="76.5" customHeight="1" outlineLevel="2" thickTop="1" thickBot="1">
      <c r="A47" s="6">
        <v>1</v>
      </c>
      <c r="B47" s="106" t="str">
        <f>C10</f>
        <v>Realizar la evaluación integral del modelo de cultura organizacional implementado en la entidad, identificando fortalezas y áreas de mejora mediante instrumentos de medición y análisis participativo.</v>
      </c>
      <c r="C47" s="5" t="s">
        <v>59</v>
      </c>
      <c r="D47" s="178">
        <f t="shared" ref="D47:E52" si="5">Q47</f>
        <v>100</v>
      </c>
      <c r="E47" s="178">
        <f t="shared" si="5"/>
        <v>100</v>
      </c>
      <c r="F47" s="5">
        <f>M28</f>
        <v>100</v>
      </c>
      <c r="G47" s="153" t="s">
        <v>211</v>
      </c>
      <c r="H47" s="174">
        <v>5</v>
      </c>
      <c r="I47" s="174">
        <v>5</v>
      </c>
      <c r="J47" s="174">
        <v>5</v>
      </c>
      <c r="K47" s="174">
        <v>5</v>
      </c>
      <c r="L47" s="174">
        <v>5</v>
      </c>
      <c r="M47" s="174">
        <v>5</v>
      </c>
      <c r="N47" s="174">
        <v>5</v>
      </c>
      <c r="O47" s="5">
        <f t="shared" ref="O47" si="6">ROUND((SUM(H47:N47)/35)*100,0)</f>
        <v>100</v>
      </c>
      <c r="P47" s="5">
        <f>(MEN!$O47/100)*100</f>
        <v>100</v>
      </c>
      <c r="Q47" s="5">
        <f t="shared" ref="Q47" si="7">IFERROR(ROUND(O47*P47/100,1),"")</f>
        <v>100</v>
      </c>
      <c r="R47" s="5">
        <f>Q47</f>
        <v>100</v>
      </c>
      <c r="S47" s="460" t="s">
        <v>212</v>
      </c>
      <c r="T47" s="76"/>
    </row>
    <row r="48" spans="1:34" ht="61.5" outlineLevel="2" thickTop="1" thickBot="1">
      <c r="A48" s="7">
        <v>2</v>
      </c>
      <c r="B48" s="107" t="str">
        <f>C11</f>
        <v>Analizar los resultados de la evaluación para determinar brechas en prácticas, comportamientos y procesos relacionados con la cultura organizacional, priorizando acciones correctivas.</v>
      </c>
      <c r="C48" s="22" t="s">
        <v>59</v>
      </c>
      <c r="D48" s="177">
        <f t="shared" si="5"/>
        <v>100</v>
      </c>
      <c r="E48" s="177">
        <f t="shared" si="5"/>
        <v>100</v>
      </c>
      <c r="F48" s="22">
        <f>M29</f>
        <v>100</v>
      </c>
      <c r="G48" s="154" t="s">
        <v>211</v>
      </c>
      <c r="H48" s="174">
        <v>5</v>
      </c>
      <c r="I48" s="174">
        <v>5</v>
      </c>
      <c r="J48" s="174">
        <v>5</v>
      </c>
      <c r="K48" s="174">
        <v>5</v>
      </c>
      <c r="L48" s="174">
        <v>5</v>
      </c>
      <c r="M48" s="174">
        <v>5</v>
      </c>
      <c r="N48" s="174">
        <v>5</v>
      </c>
      <c r="O48" s="22">
        <f>ROUND((SUM(H48:N48)/35)*100,0)</f>
        <v>100</v>
      </c>
      <c r="P48" s="22">
        <f>(MEN!$O48/100)*100</f>
        <v>100</v>
      </c>
      <c r="Q48" s="22">
        <f t="shared" ref="Q48:Q49" si="8">IFERROR(ROUND(O48*P48/100,1),"")</f>
        <v>100</v>
      </c>
      <c r="R48" s="22">
        <f>Q48</f>
        <v>100</v>
      </c>
      <c r="S48" s="461"/>
      <c r="T48" s="76"/>
      <c r="AB48"/>
    </row>
    <row r="49" spans="1:28" ht="46.5" outlineLevel="2" thickTop="1" thickBot="1">
      <c r="A49" s="6">
        <v>3</v>
      </c>
      <c r="B49" s="106" t="str">
        <f>C12</f>
        <v>Diseñar el plan de trabajo que consolide acciones estratégicas para fortalecer la cultura organizacional, basado en el diagnóstico y brechas identificadas.</v>
      </c>
      <c r="C49" s="5" t="s">
        <v>59</v>
      </c>
      <c r="D49" s="178">
        <f t="shared" si="5"/>
        <v>100</v>
      </c>
      <c r="E49" s="178">
        <f t="shared" si="5"/>
        <v>100</v>
      </c>
      <c r="F49" s="5">
        <f>M30</f>
        <v>100</v>
      </c>
      <c r="G49" s="153" t="s">
        <v>211</v>
      </c>
      <c r="H49" s="174">
        <v>5</v>
      </c>
      <c r="I49" s="174">
        <v>5</v>
      </c>
      <c r="J49" s="174">
        <v>5</v>
      </c>
      <c r="K49" s="174">
        <v>5</v>
      </c>
      <c r="L49" s="174">
        <v>5</v>
      </c>
      <c r="M49" s="174">
        <v>5</v>
      </c>
      <c r="N49" s="174">
        <v>5</v>
      </c>
      <c r="O49" s="5">
        <f t="shared" ref="O49" si="9">ROUND((SUM(H49:N49)/35)*100,0)</f>
        <v>100</v>
      </c>
      <c r="P49" s="5">
        <f>(MEN!$O49/100)*100</f>
        <v>100</v>
      </c>
      <c r="Q49" s="5">
        <f t="shared" si="8"/>
        <v>100</v>
      </c>
      <c r="R49" s="5">
        <f>Q49</f>
        <v>100</v>
      </c>
      <c r="S49" s="462"/>
      <c r="T49" s="76"/>
      <c r="AB49"/>
    </row>
    <row r="50" spans="1:28" ht="90" customHeight="1" outlineLevel="2" thickTop="1" thickBot="1">
      <c r="A50" s="454">
        <v>4</v>
      </c>
      <c r="B50" s="456" t="str">
        <f>C13</f>
        <v>Implementar las acciones definidas en el plan de trabajo, asegurando la participación activa del personal y el seguimiento a los resultados esperados.</v>
      </c>
      <c r="C50" s="23" t="s">
        <v>64</v>
      </c>
      <c r="D50" s="177">
        <f t="shared" si="5"/>
        <v>30</v>
      </c>
      <c r="E50" s="177">
        <f t="shared" si="5"/>
        <v>30</v>
      </c>
      <c r="F50" s="22">
        <f>N31</f>
        <v>30</v>
      </c>
      <c r="G50" s="154"/>
      <c r="H50" s="174">
        <v>5</v>
      </c>
      <c r="I50" s="174">
        <v>5</v>
      </c>
      <c r="J50" s="174">
        <v>5</v>
      </c>
      <c r="K50" s="174">
        <v>5</v>
      </c>
      <c r="L50" s="174">
        <v>5</v>
      </c>
      <c r="M50" s="174">
        <v>5</v>
      </c>
      <c r="N50" s="174">
        <v>5</v>
      </c>
      <c r="O50" s="22">
        <f t="shared" ref="O50:O52" si="10">ROUND((SUM(H50:N50)/35)*100,0)</f>
        <v>100</v>
      </c>
      <c r="P50" s="22">
        <f>(MEN!$O50/100)*30</f>
        <v>30</v>
      </c>
      <c r="Q50" s="22">
        <f t="shared" ref="Q50:Q52" si="11">IFERROR(ROUND(O50*P50/100,1),"")</f>
        <v>30</v>
      </c>
      <c r="R50" s="22">
        <f>Q50</f>
        <v>30</v>
      </c>
      <c r="S50" s="244" t="s">
        <v>213</v>
      </c>
      <c r="T50" s="76"/>
      <c r="AB50"/>
    </row>
    <row r="51" spans="1:28" ht="228" customHeight="1" outlineLevel="2" thickTop="1" thickBot="1">
      <c r="A51" s="455"/>
      <c r="B51" s="457"/>
      <c r="C51" s="24" t="s">
        <v>69</v>
      </c>
      <c r="D51" s="177">
        <f t="shared" si="5"/>
        <v>30</v>
      </c>
      <c r="E51" s="177">
        <f t="shared" si="5"/>
        <v>60</v>
      </c>
      <c r="F51" s="22">
        <f>O31</f>
        <v>30</v>
      </c>
      <c r="G51" s="154"/>
      <c r="H51" s="174">
        <v>5</v>
      </c>
      <c r="I51" s="174">
        <v>5</v>
      </c>
      <c r="J51" s="174">
        <v>5</v>
      </c>
      <c r="K51" s="174">
        <v>5</v>
      </c>
      <c r="L51" s="174">
        <v>5</v>
      </c>
      <c r="M51" s="174">
        <v>5</v>
      </c>
      <c r="N51" s="174">
        <v>5</v>
      </c>
      <c r="O51" s="23">
        <f t="shared" si="10"/>
        <v>100</v>
      </c>
      <c r="P51" s="23">
        <f>(MEN!$O51/100)*30</f>
        <v>30</v>
      </c>
      <c r="Q51" s="23">
        <f t="shared" si="11"/>
        <v>30</v>
      </c>
      <c r="R51" s="23">
        <f>R50+Q51</f>
        <v>60</v>
      </c>
      <c r="S51" s="375" t="s">
        <v>214</v>
      </c>
      <c r="T51" s="76"/>
      <c r="AB51"/>
    </row>
    <row r="52" spans="1:28" ht="20.25" customHeight="1" outlineLevel="2" thickTop="1">
      <c r="A52" s="455"/>
      <c r="B52" s="457"/>
      <c r="C52" s="24" t="s">
        <v>74</v>
      </c>
      <c r="D52" s="177">
        <f t="shared" si="5"/>
        <v>0</v>
      </c>
      <c r="E52" s="177">
        <f t="shared" si="5"/>
        <v>60</v>
      </c>
      <c r="F52" s="22">
        <f>P31</f>
        <v>40</v>
      </c>
      <c r="G52" s="154"/>
      <c r="H52" s="174"/>
      <c r="I52" s="174"/>
      <c r="J52" s="174"/>
      <c r="K52" s="174"/>
      <c r="L52" s="174"/>
      <c r="M52" s="174"/>
      <c r="N52" s="174"/>
      <c r="O52" s="24">
        <f t="shared" si="10"/>
        <v>0</v>
      </c>
      <c r="P52" s="24">
        <f>(MEN!$O52/100)*40</f>
        <v>0</v>
      </c>
      <c r="Q52" s="24">
        <f t="shared" si="11"/>
        <v>0</v>
      </c>
      <c r="R52" s="24">
        <f>R51+Q52</f>
        <v>60</v>
      </c>
      <c r="S52" s="155"/>
      <c r="T52" s="76"/>
      <c r="AB52"/>
    </row>
    <row r="53" spans="1:28" ht="45.75" customHeight="1" outlineLevel="1">
      <c r="G53" s="156"/>
      <c r="H53" s="156"/>
      <c r="I53" s="156"/>
      <c r="J53" s="156"/>
      <c r="K53" s="156"/>
      <c r="L53" s="156"/>
      <c r="M53" s="156"/>
      <c r="N53" s="156"/>
      <c r="Q53" s="129" t="s">
        <v>215</v>
      </c>
      <c r="R53" s="130">
        <f>AVERAGE(R47:R49,R52)/100</f>
        <v>0.9</v>
      </c>
      <c r="S53" s="156"/>
      <c r="T53" s="76"/>
    </row>
    <row r="54" spans="1:28" ht="26.25" outlineLevel="1">
      <c r="A54" s="82" t="s">
        <v>216</v>
      </c>
      <c r="B54" s="124" t="s">
        <v>25</v>
      </c>
      <c r="G54" s="156"/>
      <c r="H54" s="435" t="s">
        <v>193</v>
      </c>
      <c r="I54" s="435"/>
      <c r="J54" s="435"/>
      <c r="K54" s="435"/>
      <c r="L54" s="435"/>
      <c r="M54" s="435"/>
      <c r="N54" s="435"/>
      <c r="S54" s="156"/>
      <c r="T54" s="76"/>
    </row>
    <row r="55" spans="1:28" ht="45.75" outlineLevel="2" thickBot="1">
      <c r="A55" s="131" t="s">
        <v>28</v>
      </c>
      <c r="B55" s="132" t="s">
        <v>194</v>
      </c>
      <c r="C55" s="132" t="s">
        <v>195</v>
      </c>
      <c r="D55" s="132" t="s">
        <v>196</v>
      </c>
      <c r="E55" s="132" t="s">
        <v>217</v>
      </c>
      <c r="F55" s="132" t="s">
        <v>198</v>
      </c>
      <c r="G55" s="157" t="s">
        <v>199</v>
      </c>
      <c r="H55" s="175" t="s">
        <v>200</v>
      </c>
      <c r="I55" s="175" t="s">
        <v>201</v>
      </c>
      <c r="J55" s="175" t="s">
        <v>202</v>
      </c>
      <c r="K55" s="175" t="s">
        <v>203</v>
      </c>
      <c r="L55" s="175" t="s">
        <v>204</v>
      </c>
      <c r="M55" s="175" t="s">
        <v>205</v>
      </c>
      <c r="N55" s="175" t="s">
        <v>206</v>
      </c>
      <c r="O55" s="132" t="s">
        <v>207</v>
      </c>
      <c r="P55" s="132" t="s">
        <v>218</v>
      </c>
      <c r="Q55" s="132" t="s">
        <v>209</v>
      </c>
      <c r="R55" s="132" t="s">
        <v>210</v>
      </c>
      <c r="S55" s="157" t="s">
        <v>184</v>
      </c>
      <c r="T55" s="76"/>
      <c r="AB55"/>
    </row>
    <row r="56" spans="1:28" ht="90.75" customHeight="1" outlineLevel="2" thickTop="1" thickBot="1">
      <c r="A56" s="8">
        <v>1</v>
      </c>
      <c r="B56" s="105" t="str">
        <f>C14</f>
        <v>Realizar un diagnóstico participativo de los grupos focales para identificar oportunidades de mejora en la experiencia de servicio de la entidad, consolidando hallazgos y recomendaciones.</v>
      </c>
      <c r="C56" s="25" t="s">
        <v>59</v>
      </c>
      <c r="D56" s="178">
        <f>Q56</f>
        <v>100</v>
      </c>
      <c r="E56" s="178">
        <f>R56</f>
        <v>100</v>
      </c>
      <c r="F56" s="25">
        <f>M32</f>
        <v>100</v>
      </c>
      <c r="G56" s="158"/>
      <c r="H56" s="174">
        <v>5</v>
      </c>
      <c r="I56" s="174">
        <v>5</v>
      </c>
      <c r="J56" s="174">
        <v>5</v>
      </c>
      <c r="K56" s="174">
        <v>5</v>
      </c>
      <c r="L56" s="174">
        <v>5</v>
      </c>
      <c r="M56" s="174">
        <v>5</v>
      </c>
      <c r="N56" s="174">
        <v>5</v>
      </c>
      <c r="O56" s="25">
        <f t="shared" ref="O56:O65" si="12">ROUND((SUM(H56:N56)/35)*100,0)</f>
        <v>100</v>
      </c>
      <c r="P56" s="25">
        <f>(MEN!$O56/100)*100</f>
        <v>100</v>
      </c>
      <c r="Q56" s="25">
        <f t="shared" ref="Q56:Q65" si="13">IFERROR(ROUND(O56*P56/100,1),"")</f>
        <v>100</v>
      </c>
      <c r="R56" s="25">
        <f>Q56</f>
        <v>100</v>
      </c>
      <c r="S56" s="158" t="s">
        <v>189</v>
      </c>
      <c r="T56" s="76"/>
      <c r="AB56"/>
    </row>
    <row r="57" spans="1:28" ht="22.5" customHeight="1" outlineLevel="2" thickTop="1" thickBot="1">
      <c r="A57" s="431">
        <v>2</v>
      </c>
      <c r="B57" s="433" t="str">
        <f>C15</f>
        <v>Diseñar, aplicar y analizar la encuesta de satisfacción de los servicios ofrecidos por la entidad, garantizando cobertura representativa y trazabilidad de resultados.</v>
      </c>
      <c r="C57" s="28" t="s">
        <v>64</v>
      </c>
      <c r="D57" s="178">
        <f>Q57</f>
        <v>30</v>
      </c>
      <c r="E57" s="178">
        <f>R57</f>
        <v>30</v>
      </c>
      <c r="F57" s="28">
        <f>N33</f>
        <v>30</v>
      </c>
      <c r="G57" s="159"/>
      <c r="H57" s="174">
        <v>5</v>
      </c>
      <c r="I57" s="174">
        <v>5</v>
      </c>
      <c r="J57" s="174">
        <v>5</v>
      </c>
      <c r="K57" s="174">
        <v>5</v>
      </c>
      <c r="L57" s="174">
        <v>5</v>
      </c>
      <c r="M57" s="174">
        <v>5</v>
      </c>
      <c r="N57" s="174">
        <v>5</v>
      </c>
      <c r="O57" s="28">
        <f t="shared" si="12"/>
        <v>100</v>
      </c>
      <c r="P57" s="28">
        <f>(MEN!$O57/100)*30</f>
        <v>30</v>
      </c>
      <c r="Q57" s="28">
        <f t="shared" si="13"/>
        <v>30</v>
      </c>
      <c r="R57" s="28">
        <f>Q57</f>
        <v>30</v>
      </c>
      <c r="S57" s="159"/>
      <c r="T57" s="76"/>
      <c r="AB57"/>
    </row>
    <row r="58" spans="1:28" ht="53.25" customHeight="1" outlineLevel="2" thickTop="1" thickBot="1">
      <c r="A58" s="432"/>
      <c r="B58" s="434"/>
      <c r="C58" s="29" t="s">
        <v>69</v>
      </c>
      <c r="D58" s="178">
        <f t="shared" ref="D58:D60" si="14">Q58</f>
        <v>30</v>
      </c>
      <c r="E58" s="178">
        <f t="shared" ref="E58:E60" si="15">R58</f>
        <v>60</v>
      </c>
      <c r="F58" s="28">
        <f>O33</f>
        <v>30</v>
      </c>
      <c r="G58" s="159"/>
      <c r="H58" s="174">
        <v>5</v>
      </c>
      <c r="I58" s="174">
        <v>5</v>
      </c>
      <c r="J58" s="174">
        <v>5</v>
      </c>
      <c r="K58" s="174">
        <v>5</v>
      </c>
      <c r="L58" s="174">
        <v>5</v>
      </c>
      <c r="M58" s="174">
        <v>5</v>
      </c>
      <c r="N58" s="174">
        <v>5</v>
      </c>
      <c r="O58" s="29">
        <f t="shared" si="12"/>
        <v>100</v>
      </c>
      <c r="P58" s="29">
        <f>(MEN!$O58/100)*30</f>
        <v>30</v>
      </c>
      <c r="Q58" s="29">
        <f t="shared" si="13"/>
        <v>30</v>
      </c>
      <c r="R58" s="29">
        <f>R57+Q58</f>
        <v>60</v>
      </c>
      <c r="S58" s="410" t="s">
        <v>219</v>
      </c>
      <c r="T58" s="76"/>
      <c r="AB58"/>
    </row>
    <row r="59" spans="1:28" ht="24.75" customHeight="1" outlineLevel="2" thickTop="1" thickBot="1">
      <c r="A59" s="458"/>
      <c r="B59" s="459"/>
      <c r="C59" s="30" t="s">
        <v>74</v>
      </c>
      <c r="D59" s="178">
        <f t="shared" si="14"/>
        <v>0</v>
      </c>
      <c r="E59" s="178">
        <f t="shared" si="15"/>
        <v>60</v>
      </c>
      <c r="F59" s="28">
        <f>P33</f>
        <v>40</v>
      </c>
      <c r="G59" s="159"/>
      <c r="H59" s="176"/>
      <c r="I59" s="176"/>
      <c r="J59" s="176"/>
      <c r="K59" s="176"/>
      <c r="L59" s="176"/>
      <c r="M59" s="176"/>
      <c r="N59" s="176"/>
      <c r="O59" s="30">
        <f t="shared" si="12"/>
        <v>0</v>
      </c>
      <c r="P59" s="30">
        <f>(MEN!$O59/100)*40</f>
        <v>0</v>
      </c>
      <c r="Q59" s="30">
        <f t="shared" si="13"/>
        <v>0</v>
      </c>
      <c r="R59" s="30">
        <f>R58+Q59</f>
        <v>60</v>
      </c>
      <c r="S59" s="422"/>
      <c r="T59" s="76"/>
      <c r="AB59"/>
    </row>
    <row r="60" spans="1:28" ht="22.5" customHeight="1" outlineLevel="2" thickTop="1" thickBot="1">
      <c r="A60" s="440">
        <v>3</v>
      </c>
      <c r="B60" s="443" t="str">
        <f>C16</f>
        <v>Ejecutar las acciones de mejora derivadas del análisis de la encuesta de satisfacción, orientadas a optimizar la experiencia ciudadana y la relación con grupos de valor.</v>
      </c>
      <c r="C60" s="25" t="s">
        <v>64</v>
      </c>
      <c r="D60" s="178">
        <f t="shared" si="14"/>
        <v>30</v>
      </c>
      <c r="E60" s="178">
        <f t="shared" si="15"/>
        <v>30</v>
      </c>
      <c r="F60" s="25">
        <f>N34</f>
        <v>30</v>
      </c>
      <c r="G60" s="158"/>
      <c r="H60" s="174">
        <v>5</v>
      </c>
      <c r="I60" s="174">
        <v>5</v>
      </c>
      <c r="J60" s="174">
        <v>5</v>
      </c>
      <c r="K60" s="174">
        <v>5</v>
      </c>
      <c r="L60" s="174">
        <v>5</v>
      </c>
      <c r="M60" s="174">
        <v>5</v>
      </c>
      <c r="N60" s="174">
        <v>5</v>
      </c>
      <c r="O60" s="25">
        <f t="shared" si="12"/>
        <v>100</v>
      </c>
      <c r="P60" s="25">
        <f>(MEN!$O60/100)*30</f>
        <v>30</v>
      </c>
      <c r="Q60" s="25">
        <f t="shared" si="13"/>
        <v>30</v>
      </c>
      <c r="R60" s="25">
        <f>Q60</f>
        <v>30</v>
      </c>
      <c r="S60" s="158"/>
      <c r="T60" s="76"/>
      <c r="AB60"/>
    </row>
    <row r="61" spans="1:28" ht="70.5" customHeight="1" outlineLevel="2" thickTop="1" thickBot="1">
      <c r="A61" s="441"/>
      <c r="B61" s="444"/>
      <c r="C61" s="26" t="s">
        <v>69</v>
      </c>
      <c r="D61" s="178">
        <f t="shared" ref="D61:D65" si="16">Q61</f>
        <v>30</v>
      </c>
      <c r="E61" s="178">
        <f t="shared" ref="E61:E65" si="17">R61</f>
        <v>60</v>
      </c>
      <c r="F61" s="25">
        <f>O34</f>
        <v>30</v>
      </c>
      <c r="G61" s="158"/>
      <c r="H61" s="176">
        <v>5</v>
      </c>
      <c r="I61" s="176">
        <v>5</v>
      </c>
      <c r="J61" s="176">
        <v>5</v>
      </c>
      <c r="K61" s="176">
        <v>5</v>
      </c>
      <c r="L61" s="176">
        <v>5</v>
      </c>
      <c r="M61" s="176">
        <v>5</v>
      </c>
      <c r="N61" s="176">
        <v>5</v>
      </c>
      <c r="O61" s="26">
        <f t="shared" si="12"/>
        <v>100</v>
      </c>
      <c r="P61" s="26">
        <f>(MEN!$O61/100)*30</f>
        <v>30</v>
      </c>
      <c r="Q61" s="26">
        <f t="shared" si="13"/>
        <v>30</v>
      </c>
      <c r="R61" s="26">
        <f>R60+Q61</f>
        <v>60</v>
      </c>
      <c r="S61" s="409" t="s">
        <v>220</v>
      </c>
      <c r="T61" s="76"/>
      <c r="AB61"/>
    </row>
    <row r="62" spans="1:28" ht="69" customHeight="1" outlineLevel="2" thickTop="1" thickBot="1">
      <c r="A62" s="442"/>
      <c r="B62" s="445"/>
      <c r="C62" s="27" t="s">
        <v>74</v>
      </c>
      <c r="D62" s="178">
        <f t="shared" si="16"/>
        <v>0</v>
      </c>
      <c r="E62" s="178">
        <f t="shared" si="17"/>
        <v>60</v>
      </c>
      <c r="F62" s="25">
        <f>P34</f>
        <v>40</v>
      </c>
      <c r="G62" s="158"/>
      <c r="H62" s="176"/>
      <c r="I62" s="176"/>
      <c r="J62" s="176"/>
      <c r="K62" s="176"/>
      <c r="L62" s="176"/>
      <c r="M62" s="176"/>
      <c r="N62" s="176"/>
      <c r="O62" s="27">
        <f t="shared" si="12"/>
        <v>0</v>
      </c>
      <c r="P62" s="27">
        <f>(MEN!$O62/100)*40</f>
        <v>0</v>
      </c>
      <c r="Q62" s="27">
        <f t="shared" si="13"/>
        <v>0</v>
      </c>
      <c r="R62" s="27">
        <f>R61+Q62</f>
        <v>60</v>
      </c>
      <c r="S62" s="421" t="s">
        <v>221</v>
      </c>
      <c r="T62" s="76"/>
      <c r="AB62"/>
    </row>
    <row r="63" spans="1:28" ht="22.5" customHeight="1" outlineLevel="2" thickTop="1" thickBot="1">
      <c r="A63" s="431">
        <v>4</v>
      </c>
      <c r="B63" s="433" t="str">
        <f>C17</f>
        <v>Monitorear la implementación de las mejoras y lecciones aprendidas, evaluando su impacto en la experiencia ciudadana y ajustando acciones según resultados.</v>
      </c>
      <c r="C63" s="28" t="s">
        <v>64</v>
      </c>
      <c r="D63" s="178">
        <f t="shared" si="16"/>
        <v>30</v>
      </c>
      <c r="E63" s="178">
        <f t="shared" si="17"/>
        <v>30</v>
      </c>
      <c r="F63" s="28">
        <f>N35</f>
        <v>30</v>
      </c>
      <c r="G63" s="159"/>
      <c r="H63" s="174">
        <v>5</v>
      </c>
      <c r="I63" s="174">
        <v>5</v>
      </c>
      <c r="J63" s="174">
        <v>5</v>
      </c>
      <c r="K63" s="174">
        <v>5</v>
      </c>
      <c r="L63" s="174">
        <v>5</v>
      </c>
      <c r="M63" s="174">
        <v>5</v>
      </c>
      <c r="N63" s="174">
        <v>5</v>
      </c>
      <c r="O63" s="28">
        <f t="shared" si="12"/>
        <v>100</v>
      </c>
      <c r="P63" s="28">
        <f>(MEN!$O63/100)*30</f>
        <v>30</v>
      </c>
      <c r="Q63" s="28">
        <f t="shared" si="13"/>
        <v>30</v>
      </c>
      <c r="R63" s="28">
        <f>Q63</f>
        <v>30</v>
      </c>
      <c r="S63" s="159"/>
      <c r="T63" s="76"/>
      <c r="AB63"/>
    </row>
    <row r="64" spans="1:28" ht="66" customHeight="1" outlineLevel="2" thickTop="1" thickBot="1">
      <c r="A64" s="432"/>
      <c r="B64" s="434"/>
      <c r="C64" s="29" t="s">
        <v>69</v>
      </c>
      <c r="D64" s="178">
        <f t="shared" si="16"/>
        <v>30</v>
      </c>
      <c r="E64" s="178">
        <f t="shared" si="17"/>
        <v>60</v>
      </c>
      <c r="F64" s="28">
        <f>O35</f>
        <v>30</v>
      </c>
      <c r="G64" s="159"/>
      <c r="H64" s="174">
        <v>5</v>
      </c>
      <c r="I64" s="174">
        <v>5</v>
      </c>
      <c r="J64" s="174">
        <v>5</v>
      </c>
      <c r="K64" s="174">
        <v>5</v>
      </c>
      <c r="L64" s="174">
        <v>5</v>
      </c>
      <c r="M64" s="174">
        <v>5</v>
      </c>
      <c r="N64" s="174">
        <v>5</v>
      </c>
      <c r="O64" s="29">
        <f t="shared" si="12"/>
        <v>100</v>
      </c>
      <c r="P64" s="29">
        <f>(MEN!$O64/100)*30</f>
        <v>30</v>
      </c>
      <c r="Q64" s="29">
        <f t="shared" si="13"/>
        <v>30</v>
      </c>
      <c r="R64" s="29">
        <f>R63+Q64</f>
        <v>60</v>
      </c>
      <c r="S64" s="410" t="s">
        <v>222</v>
      </c>
      <c r="T64" s="76"/>
      <c r="AB64"/>
    </row>
    <row r="65" spans="1:28" ht="22.5" customHeight="1" outlineLevel="2" thickTop="1">
      <c r="A65" s="432"/>
      <c r="B65" s="434"/>
      <c r="C65" s="30" t="s">
        <v>74</v>
      </c>
      <c r="D65" s="178">
        <f t="shared" si="16"/>
        <v>0</v>
      </c>
      <c r="E65" s="178">
        <f t="shared" si="17"/>
        <v>60</v>
      </c>
      <c r="F65" s="28">
        <f>P35</f>
        <v>40</v>
      </c>
      <c r="G65" s="159"/>
      <c r="H65" s="174"/>
      <c r="I65" s="174"/>
      <c r="J65" s="174"/>
      <c r="K65" s="174"/>
      <c r="L65" s="174"/>
      <c r="M65" s="174"/>
      <c r="N65" s="174"/>
      <c r="O65" s="30">
        <f t="shared" si="12"/>
        <v>0</v>
      </c>
      <c r="P65" s="30">
        <f>(MEN!$O65/100)*40</f>
        <v>0</v>
      </c>
      <c r="Q65" s="30">
        <f t="shared" si="13"/>
        <v>0</v>
      </c>
      <c r="R65" s="30">
        <f>R64+Q65</f>
        <v>60</v>
      </c>
      <c r="S65" s="161"/>
      <c r="T65" s="76"/>
      <c r="AB65"/>
    </row>
    <row r="66" spans="1:28" ht="45.75" customHeight="1" outlineLevel="1">
      <c r="G66" s="156"/>
      <c r="H66" s="156"/>
      <c r="I66" s="156"/>
      <c r="J66" s="156"/>
      <c r="K66" s="156"/>
      <c r="L66" s="156"/>
      <c r="M66" s="156"/>
      <c r="N66" s="156"/>
      <c r="Q66" s="132" t="s">
        <v>215</v>
      </c>
      <c r="R66" s="133">
        <f>AVERAGE(R56,R59,R62,R65)/100</f>
        <v>0.7</v>
      </c>
      <c r="S66" s="156"/>
      <c r="T66" s="76"/>
    </row>
    <row r="67" spans="1:28" ht="26.25" outlineLevel="1">
      <c r="A67" s="83" t="s">
        <v>223</v>
      </c>
      <c r="B67" s="123" t="s">
        <v>35</v>
      </c>
      <c r="G67" s="156"/>
      <c r="H67" s="435" t="s">
        <v>193</v>
      </c>
      <c r="I67" s="435"/>
      <c r="J67" s="435"/>
      <c r="K67" s="435"/>
      <c r="L67" s="435"/>
      <c r="M67" s="435"/>
      <c r="N67" s="435"/>
      <c r="S67" s="156"/>
      <c r="T67" s="76"/>
    </row>
    <row r="68" spans="1:28" ht="45.75" outlineLevel="2" thickBot="1">
      <c r="A68" s="134" t="s">
        <v>28</v>
      </c>
      <c r="B68" s="135" t="s">
        <v>194</v>
      </c>
      <c r="C68" s="135" t="s">
        <v>195</v>
      </c>
      <c r="D68" s="135" t="s">
        <v>196</v>
      </c>
      <c r="E68" s="135" t="s">
        <v>217</v>
      </c>
      <c r="F68" s="135" t="s">
        <v>224</v>
      </c>
      <c r="G68" s="163" t="s">
        <v>199</v>
      </c>
      <c r="H68" s="175" t="s">
        <v>200</v>
      </c>
      <c r="I68" s="175" t="s">
        <v>201</v>
      </c>
      <c r="J68" s="175" t="s">
        <v>202</v>
      </c>
      <c r="K68" s="175" t="s">
        <v>203</v>
      </c>
      <c r="L68" s="175" t="s">
        <v>204</v>
      </c>
      <c r="M68" s="175" t="s">
        <v>205</v>
      </c>
      <c r="N68" s="175" t="s">
        <v>206</v>
      </c>
      <c r="O68" s="135" t="s">
        <v>207</v>
      </c>
      <c r="P68" s="135" t="s">
        <v>218</v>
      </c>
      <c r="Q68" s="135" t="s">
        <v>209</v>
      </c>
      <c r="R68" s="135" t="s">
        <v>210</v>
      </c>
      <c r="S68" s="163" t="s">
        <v>184</v>
      </c>
      <c r="T68" s="76"/>
      <c r="AB68"/>
    </row>
    <row r="69" spans="1:28" ht="75" customHeight="1" outlineLevel="2" thickTop="1" thickBot="1">
      <c r="A69" s="10">
        <v>1</v>
      </c>
      <c r="B69" s="68" t="str">
        <f>C18</f>
        <v>Realizar un diagnóstico integral del contexto institucional utilizando la herramienta del MEN, con el fin de identificar el nivel de madurez institucional y las áreas prioritarias de mejora.</v>
      </c>
      <c r="C69" s="31" t="s">
        <v>59</v>
      </c>
      <c r="D69" s="178">
        <f t="shared" ref="D69:E73" si="18">Q69</f>
        <v>100</v>
      </c>
      <c r="E69" s="178">
        <f t="shared" si="18"/>
        <v>100</v>
      </c>
      <c r="F69" s="28">
        <f>M36</f>
        <v>100</v>
      </c>
      <c r="G69" s="165" t="s">
        <v>211</v>
      </c>
      <c r="H69" s="174">
        <v>5</v>
      </c>
      <c r="I69" s="174">
        <v>5</v>
      </c>
      <c r="J69" s="174">
        <v>5</v>
      </c>
      <c r="K69" s="174">
        <v>5</v>
      </c>
      <c r="L69" s="174">
        <v>5</v>
      </c>
      <c r="M69" s="174">
        <v>5</v>
      </c>
      <c r="N69" s="174">
        <v>5</v>
      </c>
      <c r="O69" s="31">
        <f t="shared" ref="O69:O73" si="19">ROUND((SUM(H69:N69)/35)*100,0)</f>
        <v>100</v>
      </c>
      <c r="P69" s="31">
        <f>(MEN!$O69/100)*100</f>
        <v>100</v>
      </c>
      <c r="Q69" s="31">
        <f t="shared" ref="Q69:Q73" si="20">IFERROR(ROUND(O69*P69/100,1),"")</f>
        <v>100</v>
      </c>
      <c r="R69" s="31">
        <f>Q69</f>
        <v>100</v>
      </c>
      <c r="S69" s="165" t="s">
        <v>225</v>
      </c>
      <c r="T69" s="76"/>
      <c r="AB69"/>
    </row>
    <row r="70" spans="1:28" ht="71.25" customHeight="1" outlineLevel="2" thickTop="1" thickBot="1">
      <c r="A70" s="9">
        <v>2</v>
      </c>
      <c r="B70" s="69" t="str">
        <f>C19</f>
        <v>Elaborar un plan de trabajo que consolide las acciones estratégicas derivadas del diagnóstico institucional, priorizando actividades para fortalecer la gestión operativa.</v>
      </c>
      <c r="C70" s="34" t="s">
        <v>59</v>
      </c>
      <c r="D70" s="178">
        <f t="shared" si="18"/>
        <v>100</v>
      </c>
      <c r="E70" s="178">
        <f t="shared" si="18"/>
        <v>100</v>
      </c>
      <c r="F70" s="34">
        <f>M37</f>
        <v>100</v>
      </c>
      <c r="G70" s="164" t="s">
        <v>211</v>
      </c>
      <c r="H70" s="174">
        <v>5</v>
      </c>
      <c r="I70" s="174">
        <v>5</v>
      </c>
      <c r="J70" s="174">
        <v>5</v>
      </c>
      <c r="K70" s="174">
        <v>5</v>
      </c>
      <c r="L70" s="174">
        <v>5</v>
      </c>
      <c r="M70" s="174">
        <v>5</v>
      </c>
      <c r="N70" s="174">
        <v>5</v>
      </c>
      <c r="O70" s="34">
        <f t="shared" si="19"/>
        <v>100</v>
      </c>
      <c r="P70" s="34">
        <f>(MEN!$O70/100)*100</f>
        <v>100</v>
      </c>
      <c r="Q70" s="34">
        <f t="shared" si="20"/>
        <v>100</v>
      </c>
      <c r="R70" s="34">
        <f>Q70</f>
        <v>100</v>
      </c>
      <c r="S70" s="164" t="s">
        <v>226</v>
      </c>
      <c r="T70" s="76"/>
      <c r="AB70"/>
    </row>
    <row r="71" spans="1:28" ht="53.25" customHeight="1" outlineLevel="2" thickTop="1" thickBot="1">
      <c r="A71" s="436">
        <v>3</v>
      </c>
      <c r="B71" s="438" t="str">
        <f>C20</f>
        <v>Ejecutar las acciones definidas en el plan de trabajo, asegurando la adaptación de procesos y la mejora continua en la gestión institucional.</v>
      </c>
      <c r="C71" s="31" t="s">
        <v>64</v>
      </c>
      <c r="D71" s="178">
        <f t="shared" si="18"/>
        <v>30</v>
      </c>
      <c r="E71" s="178">
        <f t="shared" si="18"/>
        <v>30</v>
      </c>
      <c r="F71" s="31">
        <f>N38</f>
        <v>30</v>
      </c>
      <c r="G71" s="165" t="s">
        <v>211</v>
      </c>
      <c r="H71" s="174">
        <v>5</v>
      </c>
      <c r="I71" s="174">
        <v>5</v>
      </c>
      <c r="J71" s="174">
        <v>5</v>
      </c>
      <c r="K71" s="174">
        <v>5</v>
      </c>
      <c r="L71" s="174">
        <v>5</v>
      </c>
      <c r="M71" s="174">
        <v>5</v>
      </c>
      <c r="N71" s="174">
        <v>5</v>
      </c>
      <c r="O71" s="31">
        <f t="shared" si="19"/>
        <v>100</v>
      </c>
      <c r="P71" s="31">
        <f>(MEN!$O71/100)*30</f>
        <v>30</v>
      </c>
      <c r="Q71" s="31">
        <f t="shared" si="20"/>
        <v>30</v>
      </c>
      <c r="R71" s="31">
        <f>Q71</f>
        <v>30</v>
      </c>
      <c r="S71" s="295" t="s">
        <v>227</v>
      </c>
      <c r="T71" s="76"/>
      <c r="AB71"/>
    </row>
    <row r="72" spans="1:28" ht="241.5" outlineLevel="2" thickTop="1" thickBot="1">
      <c r="A72" s="437"/>
      <c r="B72" s="439"/>
      <c r="C72" s="32" t="s">
        <v>69</v>
      </c>
      <c r="D72" s="178">
        <f t="shared" si="18"/>
        <v>30</v>
      </c>
      <c r="E72" s="178">
        <f t="shared" si="18"/>
        <v>60</v>
      </c>
      <c r="F72" s="31">
        <f>O38</f>
        <v>30</v>
      </c>
      <c r="G72" s="165" t="s">
        <v>211</v>
      </c>
      <c r="H72" s="174">
        <v>5</v>
      </c>
      <c r="I72" s="174">
        <v>5</v>
      </c>
      <c r="J72" s="174">
        <v>5</v>
      </c>
      <c r="K72" s="174">
        <v>5</v>
      </c>
      <c r="L72" s="174">
        <v>5</v>
      </c>
      <c r="M72" s="174">
        <v>5</v>
      </c>
      <c r="N72" s="174">
        <v>5</v>
      </c>
      <c r="O72" s="32">
        <f t="shared" si="19"/>
        <v>100</v>
      </c>
      <c r="P72" s="32">
        <f>(MEN!$O72/100)*30</f>
        <v>30</v>
      </c>
      <c r="Q72" s="32">
        <f t="shared" si="20"/>
        <v>30</v>
      </c>
      <c r="R72" s="32">
        <f>R71+Q72</f>
        <v>60</v>
      </c>
      <c r="S72" s="382" t="s">
        <v>228</v>
      </c>
      <c r="T72" s="76"/>
      <c r="AB72"/>
    </row>
    <row r="73" spans="1:28" ht="19.5" outlineLevel="2" thickTop="1">
      <c r="A73" s="437"/>
      <c r="B73" s="439"/>
      <c r="C73" s="33" t="s">
        <v>74</v>
      </c>
      <c r="D73" s="178">
        <f t="shared" si="18"/>
        <v>0</v>
      </c>
      <c r="E73" s="178">
        <f t="shared" si="18"/>
        <v>60</v>
      </c>
      <c r="F73" s="31">
        <f>P38</f>
        <v>40</v>
      </c>
      <c r="G73" s="165"/>
      <c r="H73" s="174"/>
      <c r="I73" s="174"/>
      <c r="J73" s="174"/>
      <c r="K73" s="174"/>
      <c r="L73" s="174"/>
      <c r="M73" s="174"/>
      <c r="N73" s="174"/>
      <c r="O73" s="33">
        <f t="shared" si="19"/>
        <v>0</v>
      </c>
      <c r="P73" s="33">
        <f>(MEN!$O73/100)*40</f>
        <v>0</v>
      </c>
      <c r="Q73" s="33">
        <f t="shared" si="20"/>
        <v>0</v>
      </c>
      <c r="R73" s="33">
        <f>R72+Q73</f>
        <v>60</v>
      </c>
      <c r="S73" s="166"/>
      <c r="T73" s="76"/>
      <c r="AB73"/>
    </row>
    <row r="74" spans="1:28" ht="45.75" customHeight="1" outlineLevel="1">
      <c r="A74" s="79"/>
      <c r="B74" s="76"/>
      <c r="C74" s="76"/>
      <c r="D74" s="76"/>
      <c r="E74" s="76"/>
      <c r="F74" s="76"/>
      <c r="G74" s="167"/>
      <c r="H74" s="167"/>
      <c r="I74" s="167"/>
      <c r="J74" s="167"/>
      <c r="K74" s="167"/>
      <c r="L74" s="167"/>
      <c r="M74" s="167"/>
      <c r="N74" s="167"/>
      <c r="O74" s="76"/>
      <c r="P74" s="76"/>
      <c r="Q74" s="135" t="s">
        <v>215</v>
      </c>
      <c r="R74" s="136">
        <f>AVERAGE(R69,R70,R73)/100</f>
        <v>0.8666666666666667</v>
      </c>
      <c r="S74" s="167"/>
      <c r="T74" s="76"/>
      <c r="AB74"/>
    </row>
    <row r="75" spans="1:28" ht="26.25" outlineLevel="1">
      <c r="A75" s="84" t="s">
        <v>229</v>
      </c>
      <c r="B75" s="85" t="s">
        <v>45</v>
      </c>
      <c r="G75" s="156"/>
      <c r="H75" s="435" t="s">
        <v>193</v>
      </c>
      <c r="I75" s="435"/>
      <c r="J75" s="435"/>
      <c r="K75" s="435"/>
      <c r="L75" s="435"/>
      <c r="M75" s="435"/>
      <c r="N75" s="435"/>
      <c r="S75" s="156"/>
      <c r="T75" s="76"/>
      <c r="AB75"/>
    </row>
    <row r="76" spans="1:28" ht="46.5" customHeight="1" outlineLevel="2" thickBot="1">
      <c r="A76" s="137" t="s">
        <v>28</v>
      </c>
      <c r="B76" s="138" t="s">
        <v>194</v>
      </c>
      <c r="C76" s="138" t="s">
        <v>195</v>
      </c>
      <c r="D76" s="138" t="s">
        <v>196</v>
      </c>
      <c r="E76" s="138" t="s">
        <v>217</v>
      </c>
      <c r="F76" s="138" t="s">
        <v>224</v>
      </c>
      <c r="G76" s="168" t="s">
        <v>199</v>
      </c>
      <c r="H76" s="175" t="s">
        <v>200</v>
      </c>
      <c r="I76" s="175" t="s">
        <v>201</v>
      </c>
      <c r="J76" s="175" t="s">
        <v>202</v>
      </c>
      <c r="K76" s="175" t="s">
        <v>203</v>
      </c>
      <c r="L76" s="175" t="s">
        <v>204</v>
      </c>
      <c r="M76" s="175" t="s">
        <v>205</v>
      </c>
      <c r="N76" s="175" t="s">
        <v>206</v>
      </c>
      <c r="O76" s="138" t="s">
        <v>207</v>
      </c>
      <c r="P76" s="138" t="s">
        <v>218</v>
      </c>
      <c r="Q76" s="138" t="s">
        <v>209</v>
      </c>
      <c r="R76" s="138" t="s">
        <v>210</v>
      </c>
      <c r="S76" s="168" t="s">
        <v>184</v>
      </c>
      <c r="T76" s="76"/>
      <c r="AB76"/>
    </row>
    <row r="77" spans="1:28" ht="85.5" customHeight="1" outlineLevel="2" thickTop="1" thickBot="1">
      <c r="A77" s="103">
        <v>1</v>
      </c>
      <c r="B77" s="121" t="str">
        <f>C21</f>
        <v>Elaborar un plan de trabajo que consolide acciones estratégicas para atender las necesidades identificadas en el diagnóstico, asegurando alineación con la política institucional.</v>
      </c>
      <c r="C77" s="35" t="s">
        <v>59</v>
      </c>
      <c r="D77" s="178">
        <f t="shared" ref="D77:E77" si="21">Q77</f>
        <v>100</v>
      </c>
      <c r="E77" s="178">
        <f t="shared" si="21"/>
        <v>100</v>
      </c>
      <c r="F77" s="35">
        <f>M39</f>
        <v>100</v>
      </c>
      <c r="G77" s="169" t="s">
        <v>211</v>
      </c>
      <c r="H77" s="174">
        <v>5</v>
      </c>
      <c r="I77" s="174">
        <v>5</v>
      </c>
      <c r="J77" s="174">
        <v>5</v>
      </c>
      <c r="K77" s="174">
        <v>5</v>
      </c>
      <c r="L77" s="174">
        <v>5</v>
      </c>
      <c r="M77" s="174">
        <v>5</v>
      </c>
      <c r="N77" s="174">
        <v>5</v>
      </c>
      <c r="O77" s="35">
        <f t="shared" ref="O77:O82" si="22">ROUND((SUM(H77:N77)/35)*100,0)</f>
        <v>100</v>
      </c>
      <c r="P77" s="35">
        <f>(MEN!$O77/100)*100</f>
        <v>100</v>
      </c>
      <c r="Q77" s="35">
        <f t="shared" ref="Q77:Q82" si="23">IFERROR(ROUND(O77*P77/100,1),"")</f>
        <v>100</v>
      </c>
      <c r="R77" s="35">
        <f>Q77</f>
        <v>100</v>
      </c>
      <c r="S77" s="169"/>
      <c r="T77" s="76"/>
      <c r="AB77"/>
    </row>
    <row r="78" spans="1:28" ht="20.25" outlineLevel="2" thickTop="1" thickBot="1">
      <c r="A78" s="425">
        <v>2</v>
      </c>
      <c r="B78" s="428" t="str">
        <f>C22</f>
        <v>Ejecutar las acciones definidas en el plan de trabajo para fortalecer la gestión del conocimiento, garantizando la participación activa y el uso de herramientas tecnológicas.</v>
      </c>
      <c r="C78" s="37" t="s">
        <v>59</v>
      </c>
      <c r="D78" s="178">
        <f t="shared" ref="D78:D82" si="24">Q78</f>
        <v>25</v>
      </c>
      <c r="E78" s="178">
        <f t="shared" ref="E78:E82" si="25">R78</f>
        <v>25</v>
      </c>
      <c r="F78" s="35">
        <f>M40</f>
        <v>25</v>
      </c>
      <c r="G78" s="170" t="s">
        <v>211</v>
      </c>
      <c r="H78" s="174">
        <v>5</v>
      </c>
      <c r="I78" s="174">
        <v>5</v>
      </c>
      <c r="J78" s="174">
        <v>5</v>
      </c>
      <c r="K78" s="174">
        <v>5</v>
      </c>
      <c r="L78" s="174">
        <v>5</v>
      </c>
      <c r="M78" s="174">
        <v>5</v>
      </c>
      <c r="N78" s="174">
        <v>5</v>
      </c>
      <c r="O78" s="37">
        <f t="shared" si="22"/>
        <v>100</v>
      </c>
      <c r="P78" s="37">
        <f>(MEN!$O78/100)*25</f>
        <v>25</v>
      </c>
      <c r="Q78" s="37">
        <f t="shared" si="23"/>
        <v>25</v>
      </c>
      <c r="R78" s="37">
        <f>Q78</f>
        <v>25</v>
      </c>
      <c r="S78" s="170"/>
      <c r="T78" s="76"/>
      <c r="AB78"/>
    </row>
    <row r="79" spans="1:28" ht="196.5" outlineLevel="2" thickTop="1" thickBot="1">
      <c r="A79" s="426"/>
      <c r="B79" s="429"/>
      <c r="C79" s="38" t="s">
        <v>64</v>
      </c>
      <c r="D79" s="178">
        <f t="shared" si="24"/>
        <v>6.5</v>
      </c>
      <c r="E79" s="178">
        <f t="shared" si="25"/>
        <v>31.5</v>
      </c>
      <c r="F79" s="35">
        <f>N40</f>
        <v>25</v>
      </c>
      <c r="G79" s="170"/>
      <c r="H79" s="174">
        <v>5</v>
      </c>
      <c r="I79" s="174">
        <v>5</v>
      </c>
      <c r="J79" s="174">
        <v>0</v>
      </c>
      <c r="K79" s="174">
        <v>0</v>
      </c>
      <c r="L79" s="174">
        <v>3</v>
      </c>
      <c r="M79" s="174">
        <v>0</v>
      </c>
      <c r="N79" s="174">
        <v>5</v>
      </c>
      <c r="O79" s="38">
        <f t="shared" si="22"/>
        <v>51</v>
      </c>
      <c r="P79" s="38">
        <f>(MEN!$O79/100)*25</f>
        <v>12.75</v>
      </c>
      <c r="Q79" s="38">
        <f t="shared" si="23"/>
        <v>6.5</v>
      </c>
      <c r="R79" s="38">
        <f>R78+Q79</f>
        <v>31.5</v>
      </c>
      <c r="S79" s="385" t="s">
        <v>230</v>
      </c>
      <c r="T79" s="76"/>
      <c r="AB79"/>
    </row>
    <row r="80" spans="1:28" ht="20.25" outlineLevel="2" thickTop="1" thickBot="1">
      <c r="A80" s="426"/>
      <c r="B80" s="429"/>
      <c r="C80" s="39" t="s">
        <v>69</v>
      </c>
      <c r="D80" s="178">
        <f t="shared" si="24"/>
        <v>0</v>
      </c>
      <c r="E80" s="178">
        <f t="shared" si="25"/>
        <v>31.5</v>
      </c>
      <c r="F80" s="35">
        <f>O40</f>
        <v>25</v>
      </c>
      <c r="G80" s="170"/>
      <c r="H80" s="174"/>
      <c r="I80" s="174"/>
      <c r="J80" s="174"/>
      <c r="K80" s="174"/>
      <c r="L80" s="174"/>
      <c r="M80" s="174"/>
      <c r="N80" s="174"/>
      <c r="O80" s="39">
        <f t="shared" si="22"/>
        <v>0</v>
      </c>
      <c r="P80" s="39">
        <f>(MEN!$O80/100)*25</f>
        <v>0</v>
      </c>
      <c r="Q80" s="39">
        <f t="shared" si="23"/>
        <v>0</v>
      </c>
      <c r="R80" s="39">
        <f>R79+Q80</f>
        <v>31.5</v>
      </c>
      <c r="S80" s="172"/>
      <c r="T80" s="76"/>
      <c r="AB80"/>
    </row>
    <row r="81" spans="1:28 16374:16384" ht="20.25" outlineLevel="2" thickTop="1" thickBot="1">
      <c r="A81" s="427"/>
      <c r="B81" s="430"/>
      <c r="C81" s="38" t="s">
        <v>74</v>
      </c>
      <c r="D81" s="178">
        <f t="shared" si="24"/>
        <v>0</v>
      </c>
      <c r="E81" s="178">
        <f t="shared" si="25"/>
        <v>31.5</v>
      </c>
      <c r="F81" s="35">
        <f>P40</f>
        <v>25</v>
      </c>
      <c r="G81" s="170"/>
      <c r="H81" s="176"/>
      <c r="I81" s="176"/>
      <c r="J81" s="176"/>
      <c r="K81" s="176"/>
      <c r="L81" s="176"/>
      <c r="M81" s="176"/>
      <c r="N81" s="176"/>
      <c r="O81" s="38">
        <f t="shared" si="22"/>
        <v>0</v>
      </c>
      <c r="P81" s="38">
        <f>(MEN!$O81/100)*25</f>
        <v>0</v>
      </c>
      <c r="Q81" s="38">
        <f t="shared" si="23"/>
        <v>0</v>
      </c>
      <c r="R81" s="38">
        <f>R80+Q81</f>
        <v>31.5</v>
      </c>
      <c r="S81" s="171"/>
      <c r="T81" s="76"/>
      <c r="AB81"/>
    </row>
    <row r="82" spans="1:28 16374:16384" ht="58.5" customHeight="1" outlineLevel="2" thickTop="1">
      <c r="A82" s="103">
        <v>3</v>
      </c>
      <c r="B82" s="104" t="str">
        <f>C23</f>
        <v>Realizar la evaluación del plan de trabajo implementado, midiendo el impacto en la captura, organización y transferencia del conocimiento institucional.</v>
      </c>
      <c r="C82" s="36" t="s">
        <v>74</v>
      </c>
      <c r="D82" s="178">
        <f t="shared" si="24"/>
        <v>0</v>
      </c>
      <c r="E82" s="178">
        <f t="shared" si="25"/>
        <v>0</v>
      </c>
      <c r="F82" s="35">
        <f>P41</f>
        <v>100</v>
      </c>
      <c r="G82" s="169"/>
      <c r="H82" s="174"/>
      <c r="I82" s="174"/>
      <c r="J82" s="174"/>
      <c r="K82" s="174"/>
      <c r="L82" s="174"/>
      <c r="M82" s="174"/>
      <c r="N82" s="174"/>
      <c r="O82" s="36">
        <f t="shared" si="22"/>
        <v>0</v>
      </c>
      <c r="P82" s="36">
        <f>(MEN!$O82/100)*100</f>
        <v>0</v>
      </c>
      <c r="Q82" s="36">
        <f t="shared" si="23"/>
        <v>0</v>
      </c>
      <c r="R82" s="36">
        <f>Q82</f>
        <v>0</v>
      </c>
      <c r="S82" s="173"/>
      <c r="T82" s="76"/>
      <c r="AB82"/>
    </row>
    <row r="83" spans="1:28 16374:16384" ht="43.5" customHeight="1" outlineLevel="1">
      <c r="A83" s="79"/>
      <c r="B83" s="76"/>
      <c r="C83" s="76"/>
      <c r="D83" s="76"/>
      <c r="E83" s="76"/>
      <c r="F83" s="76"/>
      <c r="G83" s="76"/>
      <c r="H83" s="76"/>
      <c r="I83" s="76"/>
      <c r="J83" s="76"/>
      <c r="K83" s="76"/>
      <c r="L83" s="76"/>
      <c r="M83" s="76"/>
      <c r="N83" s="76"/>
      <c r="O83" s="76"/>
      <c r="P83" s="76"/>
      <c r="Q83" s="138" t="s">
        <v>215</v>
      </c>
      <c r="R83" s="139">
        <f>AVERAGE(R77,R81,R82)/100</f>
        <v>0.43833333333333335</v>
      </c>
      <c r="T83" s="76"/>
    </row>
    <row r="84" spans="1:28 16374:16384" ht="20.25" customHeight="1">
      <c r="A84" s="79"/>
      <c r="B84" s="76"/>
      <c r="C84" s="76"/>
      <c r="D84" s="76"/>
      <c r="E84" s="76"/>
      <c r="F84" s="76"/>
      <c r="G84" s="76"/>
      <c r="H84" s="76"/>
      <c r="I84" s="76"/>
      <c r="J84" s="76"/>
      <c r="K84" s="76"/>
      <c r="L84" s="76"/>
      <c r="M84" s="76"/>
      <c r="N84" s="76"/>
      <c r="O84" s="76"/>
      <c r="P84" s="76"/>
      <c r="Q84" s="76"/>
      <c r="R84" s="76"/>
      <c r="S84" s="76"/>
      <c r="T84" s="76"/>
      <c r="XET84" s="76"/>
      <c r="XEU84" s="76"/>
      <c r="XEV84" s="76"/>
      <c r="XEW84" s="76"/>
      <c r="XEX84" s="76"/>
      <c r="XEY84" s="76"/>
      <c r="XEZ84" s="76"/>
      <c r="XFA84" s="76"/>
      <c r="XFB84" s="76"/>
      <c r="XFC84" s="76"/>
      <c r="XFD84" s="76"/>
    </row>
    <row r="85" spans="1:28 16374:16384">
      <c r="A85" s="79"/>
      <c r="B85" s="76"/>
      <c r="C85" s="76"/>
      <c r="D85" s="76"/>
      <c r="E85" s="76"/>
      <c r="F85" s="76"/>
      <c r="G85" s="76"/>
      <c r="H85" s="76"/>
      <c r="I85" s="76"/>
      <c r="J85" s="76"/>
      <c r="K85" s="76"/>
      <c r="L85" s="76"/>
      <c r="M85" s="76"/>
      <c r="N85" s="76"/>
      <c r="O85" s="76"/>
      <c r="P85" s="76"/>
      <c r="Q85" s="76"/>
      <c r="R85" s="76"/>
      <c r="S85" s="76"/>
      <c r="T85" s="76"/>
      <c r="XET85" s="21"/>
      <c r="XEU85" s="21"/>
      <c r="XEV85" s="21"/>
      <c r="XEW85" s="21"/>
      <c r="XEX85" s="21"/>
      <c r="XEY85" s="21"/>
      <c r="XEZ85" s="21"/>
      <c r="XFA85" s="21"/>
      <c r="XFB85" s="21"/>
      <c r="XFC85" s="21"/>
      <c r="XFD85" s="21"/>
    </row>
  </sheetData>
  <autoFilter ref="A76:S76" xr:uid="{0AC41053-E55A-4328-84CC-6F9B1D5CF284}"/>
  <dataConsolidate/>
  <mergeCells count="42">
    <mergeCell ref="T11:U11"/>
    <mergeCell ref="H45:N45"/>
    <mergeCell ref="H54:N54"/>
    <mergeCell ref="T9:U9"/>
    <mergeCell ref="T10:U10"/>
    <mergeCell ref="T12:U12"/>
    <mergeCell ref="T13:U13"/>
    <mergeCell ref="O9:R9"/>
    <mergeCell ref="O10:R10"/>
    <mergeCell ref="O11:R11"/>
    <mergeCell ref="O12:R12"/>
    <mergeCell ref="O13:R13"/>
    <mergeCell ref="O14:R14"/>
    <mergeCell ref="O15:R15"/>
    <mergeCell ref="O16:R16"/>
    <mergeCell ref="O17:R17"/>
    <mergeCell ref="A1:B1"/>
    <mergeCell ref="Q24:R24"/>
    <mergeCell ref="A8:B8"/>
    <mergeCell ref="A78:A81"/>
    <mergeCell ref="B78:B81"/>
    <mergeCell ref="B50:B52"/>
    <mergeCell ref="H75:N75"/>
    <mergeCell ref="H67:N67"/>
    <mergeCell ref="B71:B73"/>
    <mergeCell ref="A71:A73"/>
    <mergeCell ref="A43:XFD43"/>
    <mergeCell ref="A50:A52"/>
    <mergeCell ref="A57:A59"/>
    <mergeCell ref="B57:B59"/>
    <mergeCell ref="B63:B65"/>
    <mergeCell ref="A63:A65"/>
    <mergeCell ref="O18:R18"/>
    <mergeCell ref="O19:R19"/>
    <mergeCell ref="O20:R20"/>
    <mergeCell ref="B60:B62"/>
    <mergeCell ref="A60:A62"/>
    <mergeCell ref="O21:R21"/>
    <mergeCell ref="O22:R22"/>
    <mergeCell ref="O23:R23"/>
    <mergeCell ref="A26:S26"/>
    <mergeCell ref="S47:S49"/>
  </mergeCells>
  <conditionalFormatting sqref="D47:D52">
    <cfRule type="colorScale" priority="31">
      <colorScale>
        <cfvo type="min"/>
        <cfvo type="percentile" val="50"/>
        <cfvo type="max"/>
        <color rgb="FFF4CCCC"/>
        <color rgb="FFFFE699"/>
        <color rgb="FFC6EFCE"/>
      </colorScale>
    </cfRule>
  </conditionalFormatting>
  <conditionalFormatting sqref="D56:D65">
    <cfRule type="colorScale" priority="8">
      <colorScale>
        <cfvo type="min"/>
        <cfvo type="percentile" val="50"/>
        <cfvo type="max"/>
        <color rgb="FFF4CCCC"/>
        <color rgb="FFFFE699"/>
        <color rgb="FFC6EFCE"/>
      </colorScale>
    </cfRule>
  </conditionalFormatting>
  <conditionalFormatting sqref="D69:D73">
    <cfRule type="colorScale" priority="55">
      <colorScale>
        <cfvo type="min"/>
        <cfvo type="percentile" val="50"/>
        <cfvo type="max"/>
        <color rgb="FFF4CCCC"/>
        <color rgb="FFFFE699"/>
        <color rgb="FFC6EFCE"/>
      </colorScale>
    </cfRule>
  </conditionalFormatting>
  <conditionalFormatting sqref="D77:D82">
    <cfRule type="colorScale" priority="65">
      <colorScale>
        <cfvo type="min"/>
        <cfvo type="percentile" val="50"/>
        <cfvo type="max"/>
        <color rgb="FFF4CCCC"/>
        <color rgb="FFFFE699"/>
        <color rgb="FFC6EFCE"/>
      </colorScale>
    </cfRule>
  </conditionalFormatting>
  <conditionalFormatting sqref="E47:E52">
    <cfRule type="colorScale" priority="9">
      <colorScale>
        <cfvo type="min"/>
        <cfvo type="percentile" val="50"/>
        <cfvo type="max"/>
        <color rgb="FFF4CCCC"/>
        <color rgb="FFFFE699"/>
        <color rgb="FFC6EFCE"/>
      </colorScale>
    </cfRule>
  </conditionalFormatting>
  <conditionalFormatting sqref="E56:E65">
    <cfRule type="colorScale" priority="7">
      <colorScale>
        <cfvo type="min"/>
        <cfvo type="percentile" val="50"/>
        <cfvo type="max"/>
        <color rgb="FFF4CCCC"/>
        <color rgb="FFFFE699"/>
        <color rgb="FFC6EFCE"/>
      </colorScale>
    </cfRule>
  </conditionalFormatting>
  <conditionalFormatting sqref="E69:E73">
    <cfRule type="colorScale" priority="56">
      <colorScale>
        <cfvo type="min"/>
        <cfvo type="percentile" val="50"/>
        <cfvo type="max"/>
        <color rgb="FFF4CCCC"/>
        <color rgb="FFFFE699"/>
        <color rgb="FFC6EFCE"/>
      </colorScale>
    </cfRule>
  </conditionalFormatting>
  <conditionalFormatting sqref="E77:E82">
    <cfRule type="colorScale" priority="67">
      <colorScale>
        <cfvo type="min"/>
        <cfvo type="percentile" val="50"/>
        <cfvo type="max"/>
        <color rgb="FFF4CCCC"/>
        <color rgb="FFFFE699"/>
        <color rgb="FFC6EFCE"/>
      </colorScale>
    </cfRule>
  </conditionalFormatting>
  <conditionalFormatting sqref="O47:O52">
    <cfRule type="colorScale" priority="32">
      <colorScale>
        <cfvo type="min"/>
        <cfvo type="percentile" val="50"/>
        <cfvo type="max"/>
        <color rgb="FFF4CCCC"/>
        <color rgb="FFFFE699"/>
        <color rgb="FFC6EFCE"/>
      </colorScale>
    </cfRule>
  </conditionalFormatting>
  <conditionalFormatting sqref="O56:O65">
    <cfRule type="colorScale" priority="43">
      <colorScale>
        <cfvo type="min"/>
        <cfvo type="percentile" val="50"/>
        <cfvo type="max"/>
        <color rgb="FFF4CCCC"/>
        <color rgb="FFFFE699"/>
        <color rgb="FFC6EFCE"/>
      </colorScale>
    </cfRule>
  </conditionalFormatting>
  <conditionalFormatting sqref="O69:O73">
    <cfRule type="colorScale" priority="54">
      <colorScale>
        <cfvo type="min"/>
        <cfvo type="percentile" val="50"/>
        <cfvo type="max"/>
        <color rgb="FFF4CCCC"/>
        <color rgb="FFFFE699"/>
        <color rgb="FFC6EFCE"/>
      </colorScale>
    </cfRule>
  </conditionalFormatting>
  <conditionalFormatting sqref="O77:O82">
    <cfRule type="colorScale" priority="69">
      <colorScale>
        <cfvo type="min"/>
        <cfvo type="percentile" val="50"/>
        <cfvo type="max"/>
        <color rgb="FFF4CCCC"/>
        <color rgb="FFFFE699"/>
        <color rgb="FFC6EFCE"/>
      </colorScale>
    </cfRule>
  </conditionalFormatting>
  <conditionalFormatting sqref="AH42 T28:T41">
    <cfRule type="iconSet" priority="18">
      <iconSet iconSet="3Symbols">
        <cfvo type="num" val="33"/>
        <cfvo type="num" val="66"/>
        <cfvo type="num" val="100"/>
      </iconSet>
    </cfRule>
  </conditionalFormatting>
  <dataValidations count="6">
    <dataValidation type="list" allowBlank="1" showInputMessage="1" showErrorMessage="1" sqref="H56:N65 AB42:AG42 H77:N82 H47:H52 J47:N52 I47 I49:I52 H69:N73" xr:uid="{88DF4892-F576-4487-BB75-169049CDCAE2}">
      <formula1>"0,3,5"</formula1>
    </dataValidation>
    <dataValidation type="list" allowBlank="1" showInputMessage="1" showErrorMessage="1" sqref="G47:G52 G56:G65 G69:G73 G77:G82" xr:uid="{4E77053B-8132-4011-BF15-8FB79EED85EA}">
      <formula1>"SI,NO"</formula1>
    </dataValidation>
    <dataValidation type="list" sqref="D42 E28:E41" xr:uid="{1A23DD99-3EAC-45C3-93D8-DA2F368D361A}">
      <formula1>"Producto,Resultado,Gestión"</formula1>
    </dataValidation>
    <dataValidation type="list" allowBlank="1" showInputMessage="1" showErrorMessage="1" sqref="C42" xr:uid="{016EEE66-D9DD-4C0C-A177-84213D74D790}">
      <formula1>indicador</formula1>
    </dataValidation>
    <dataValidation type="list" allowBlank="1" showInputMessage="1" showErrorMessage="1" sqref="G42 H28:H41" xr:uid="{511588C6-70C4-4B59-A9AA-E55AC8C833B7}">
      <formula1>"Nùmero,%,Dìas,Unidades"</formula1>
    </dataValidation>
    <dataValidation type="list" sqref="B28:B42" xr:uid="{1079A8A0-CC26-4A1E-8E61-5787648A996C}">
      <formula1>eje</formula1>
    </dataValidation>
  </dataValidations>
  <pageMargins left="0.7" right="0.7" top="0.75" bottom="0.75" header="0.3" footer="0.3"/>
  <ignoredErrors>
    <ignoredError sqref="D39:D41" listDataValidation="1"/>
  </ignoredErrors>
  <drawing r:id="rId1"/>
  <tableParts count="2">
    <tablePart r:id="rId2"/>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9800CCAB-F932-41B3-AB02-3D1004611DBB}">
          <x14:formula1>
            <xm:f>Hoja2!$C$2:$C$5</xm:f>
          </x14:formula1>
          <xm:sqref>B10:B24</xm:sqref>
        </x14:dataValidation>
        <x14:dataValidation type="list" allowBlank="1" showInputMessage="1" showErrorMessage="1" xr:uid="{B29E8C50-DDAC-4483-A7B4-455BCA75B934}">
          <x14:formula1>
            <xm:f>Hoja2!$G$2:$G$5</xm:f>
          </x14:formula1>
          <xm:sqref>G10:G24</xm:sqref>
        </x14:dataValidation>
        <x14:dataValidation type="list" allowBlank="1" showInputMessage="1" showErrorMessage="1" xr:uid="{905B5587-2762-42F2-95E9-17C8BF6A576F}">
          <x14:formula1>
            <xm:f>Hoja2!$E$7:$E$10</xm:f>
          </x14:formula1>
          <xm:sqref>C47:C52 C56:C65 C69:C73 C77:C82</xm:sqref>
        </x14:dataValidation>
        <x14:dataValidation type="list" allowBlank="1" showInputMessage="1" showErrorMessage="1" xr:uid="{CDF3A5CC-07B8-4119-81E5-C32E3721B74C}">
          <x14:formula1>
            <xm:f>Hoja2!#REF!</xm:f>
          </x14:formula1>
          <xm:sqref>E42:F42</xm:sqref>
        </x14:dataValidation>
        <x14:dataValidation type="list" allowBlank="1" showInputMessage="1" showErrorMessage="1" xr:uid="{B39D0262-0BFA-45EF-8B5A-DB81E8B6861B}">
          <x14:formula1>
            <xm:f>Hoja2!$M$2:$M$5</xm:f>
          </x14:formula1>
          <xm:sqref>I28:I41</xm:sqref>
        </x14:dataValidation>
        <x14:dataValidation type="list" allowBlank="1" showInputMessage="1" showErrorMessage="1" xr:uid="{BC446EF3-BA5D-4494-ABC1-8C78AE2ADEB7}">
          <x14:formula1>
            <xm:f>Hoja2!$R$2:$R$19</xm:f>
          </x14:formula1>
          <xm:sqref>D28:D41</xm:sqref>
        </x14:dataValidation>
        <x14:dataValidation type="list" allowBlank="1" showInputMessage="1" showErrorMessage="1" xr:uid="{98898AA6-5608-447B-AD43-C6779DCBFEEA}">
          <x14:formula1>
            <xm:f>Hoja2!$T$2:$T$19</xm:f>
          </x14:formula1>
          <xm:sqref>F28:F41</xm:sqref>
        </x14:dataValidation>
        <x14:dataValidation type="list" allowBlank="1" showInputMessage="1" showErrorMessage="1" xr:uid="{3941350C-F531-47D0-A3DB-6CF5629E2CB8}">
          <x14:formula1>
            <xm:f>Hoja2!$U$2:$U$19</xm:f>
          </x14:formula1>
          <xm:sqref>G28:G41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AF1F0-0F8C-4626-9622-67AD23474090}">
  <sheetPr>
    <tabColor theme="8" tint="0.39997558519241921"/>
  </sheetPr>
  <dimension ref="A1:XFD85"/>
  <sheetViews>
    <sheetView showGridLines="0" topLeftCell="A46" zoomScale="84" zoomScaleNormal="85" workbookViewId="0">
      <pane xSplit="3" topLeftCell="G76" activePane="topRight" state="frozen"/>
      <selection pane="topRight" activeCell="H82" sqref="H82:N82"/>
    </sheetView>
  </sheetViews>
  <sheetFormatPr defaultColWidth="0" defaultRowHeight="15" customHeight="1" zeroHeight="1" outlineLevelRow="2"/>
  <cols>
    <col min="1" max="1" width="15.140625" customWidth="1"/>
    <col min="2" max="2" width="55.42578125" style="21" customWidth="1"/>
    <col min="3" max="3" width="20.140625" style="21" customWidth="1"/>
    <col min="4" max="4" width="43" style="21" customWidth="1"/>
    <col min="5" max="5" width="27.42578125" style="21" customWidth="1"/>
    <col min="6" max="6" width="32.7109375" style="21" customWidth="1"/>
    <col min="7" max="7" width="31.85546875" style="21" customWidth="1"/>
    <col min="8" max="8" width="16.5703125" style="21" customWidth="1"/>
    <col min="9" max="13" width="13.28515625" style="21" customWidth="1"/>
    <col min="14" max="14" width="13.42578125" style="21" customWidth="1"/>
    <col min="15" max="17" width="15.7109375" style="21" customWidth="1"/>
    <col min="18" max="18" width="42" style="21" customWidth="1"/>
    <col min="19" max="19" width="98.7109375" style="370" customWidth="1"/>
    <col min="20" max="20" width="38.85546875" style="21" customWidth="1"/>
    <col min="21" max="21" width="18.28515625" style="21" hidden="1" customWidth="1"/>
    <col min="22" max="22" width="16.7109375" style="21" hidden="1" customWidth="1"/>
    <col min="23" max="23" width="20.28515625" style="21" hidden="1" customWidth="1"/>
    <col min="24" max="24" width="17.140625" style="21" hidden="1" customWidth="1"/>
    <col min="25" max="25" width="17.5703125" style="21" hidden="1" customWidth="1"/>
    <col min="26" max="26" width="26.5703125" style="21" hidden="1" customWidth="1"/>
    <col min="27" max="27" width="30.85546875" style="21" hidden="1" customWidth="1"/>
    <col min="28" max="28" width="0" style="21" hidden="1" customWidth="1"/>
    <col min="29" max="34" width="0" hidden="1" customWidth="1"/>
    <col min="35" max="16384" width="11.42578125" hidden="1"/>
  </cols>
  <sheetData>
    <row r="1" spans="1:28" ht="21">
      <c r="A1" s="465" t="s">
        <v>105</v>
      </c>
      <c r="B1" s="465"/>
      <c r="C1" s="91" t="s">
        <v>106</v>
      </c>
      <c r="D1" s="91" t="s">
        <v>107</v>
      </c>
      <c r="F1" s="76"/>
      <c r="H1" s="76"/>
      <c r="I1" s="76"/>
      <c r="J1" s="76"/>
      <c r="L1" s="76"/>
      <c r="M1" s="76"/>
      <c r="N1" s="76"/>
      <c r="O1" s="76"/>
      <c r="Q1" s="76"/>
      <c r="R1" s="76"/>
      <c r="S1" s="369"/>
      <c r="AB1"/>
    </row>
    <row r="2" spans="1:28" ht="21">
      <c r="A2" s="90" t="s">
        <v>108</v>
      </c>
      <c r="B2" s="180" t="s">
        <v>53</v>
      </c>
      <c r="C2" s="76" t="s">
        <v>109</v>
      </c>
      <c r="D2" s="88">
        <f>R53</f>
        <v>0.86799999999999999</v>
      </c>
      <c r="E2" s="76"/>
      <c r="F2" s="76"/>
      <c r="G2" s="76"/>
      <c r="H2" s="76"/>
      <c r="I2" s="76"/>
      <c r="J2" s="76"/>
      <c r="K2" s="76"/>
      <c r="L2" s="76"/>
      <c r="M2" s="76"/>
      <c r="N2" s="76"/>
      <c r="O2" s="76"/>
      <c r="P2" s="76"/>
      <c r="Q2" s="76"/>
      <c r="R2" s="76"/>
      <c r="S2" s="369"/>
      <c r="AB2"/>
    </row>
    <row r="3" spans="1:28" ht="21">
      <c r="A3" s="90" t="s">
        <v>110</v>
      </c>
      <c r="B3" s="187">
        <v>46023</v>
      </c>
      <c r="C3" s="76" t="s">
        <v>111</v>
      </c>
      <c r="D3" s="87">
        <f>R66</f>
        <v>0.17550000000000002</v>
      </c>
      <c r="E3" s="76"/>
      <c r="F3" s="76"/>
      <c r="G3" s="76"/>
      <c r="H3" s="76"/>
      <c r="I3" s="76"/>
      <c r="J3" s="76"/>
      <c r="K3" s="76"/>
      <c r="L3" s="76"/>
      <c r="M3" s="76"/>
      <c r="N3" s="76"/>
      <c r="O3" s="76"/>
      <c r="P3" s="76"/>
      <c r="Q3" s="76"/>
      <c r="R3" s="76"/>
      <c r="S3" s="369"/>
      <c r="AB3"/>
    </row>
    <row r="4" spans="1:28" ht="21">
      <c r="A4" s="90" t="s">
        <v>112</v>
      </c>
      <c r="B4" s="187">
        <v>46387</v>
      </c>
      <c r="C4" s="76" t="s">
        <v>231</v>
      </c>
      <c r="D4" s="87">
        <f>R74</f>
        <v>0.78500000000000003</v>
      </c>
      <c r="E4" s="76"/>
      <c r="F4" s="76"/>
      <c r="G4" s="76"/>
      <c r="H4" s="76"/>
      <c r="I4" s="76"/>
      <c r="J4" s="76"/>
      <c r="K4" s="76"/>
      <c r="L4" s="76"/>
      <c r="M4" s="76"/>
      <c r="N4" s="76"/>
      <c r="O4" s="76"/>
      <c r="P4" s="76"/>
      <c r="Q4" s="76"/>
      <c r="R4" s="76"/>
      <c r="S4" s="369"/>
      <c r="AB4"/>
    </row>
    <row r="5" spans="1:28" ht="20.25" customHeight="1">
      <c r="A5" s="77"/>
      <c r="B5" s="78"/>
      <c r="C5" s="76" t="s">
        <v>114</v>
      </c>
      <c r="D5" s="87">
        <f>R83</f>
        <v>0.58333333333333337</v>
      </c>
      <c r="E5" s="76"/>
      <c r="F5" s="76"/>
      <c r="G5" s="76"/>
      <c r="H5" s="76"/>
      <c r="I5" s="76"/>
      <c r="J5" s="76"/>
      <c r="K5" s="76"/>
      <c r="L5" s="76"/>
      <c r="M5" s="76"/>
      <c r="N5" s="76"/>
      <c r="O5" s="76"/>
      <c r="P5" s="76"/>
      <c r="Q5" s="76"/>
      <c r="R5" s="76"/>
      <c r="S5" s="369"/>
      <c r="AB5"/>
    </row>
    <row r="6" spans="1:28">
      <c r="A6" s="77"/>
      <c r="B6" s="78"/>
      <c r="C6" s="76"/>
      <c r="D6" s="76"/>
      <c r="E6" s="76"/>
      <c r="F6" s="76"/>
      <c r="G6" s="76"/>
      <c r="H6" s="76"/>
      <c r="I6" s="76"/>
      <c r="J6" s="76"/>
      <c r="K6" s="76"/>
      <c r="L6" s="76"/>
      <c r="M6" s="76"/>
      <c r="N6" s="76"/>
      <c r="O6" s="76"/>
      <c r="P6" s="76"/>
      <c r="Q6" s="76"/>
      <c r="R6" s="76"/>
      <c r="S6" s="369"/>
      <c r="T6" s="76"/>
    </row>
    <row r="7" spans="1:28" ht="36" customHeight="1">
      <c r="A7" s="79"/>
      <c r="B7" s="76"/>
      <c r="C7" s="76"/>
      <c r="D7" s="76"/>
      <c r="E7" s="76"/>
      <c r="F7" s="76"/>
      <c r="G7" s="76"/>
      <c r="H7" s="76"/>
      <c r="I7" s="76"/>
      <c r="J7" s="76"/>
      <c r="K7" s="76"/>
      <c r="L7" s="76"/>
      <c r="M7" s="76"/>
      <c r="N7" s="76"/>
      <c r="O7" s="76"/>
      <c r="P7" s="76"/>
      <c r="Q7" s="76"/>
      <c r="R7" s="76"/>
      <c r="S7" s="369"/>
      <c r="T7" s="76"/>
    </row>
    <row r="8" spans="1:28" ht="30.75" customHeight="1">
      <c r="A8" s="466" t="s">
        <v>115</v>
      </c>
      <c r="B8" s="466"/>
      <c r="C8" s="76"/>
      <c r="D8" s="76"/>
      <c r="E8" s="76"/>
      <c r="F8" s="76"/>
      <c r="G8" s="76"/>
      <c r="H8" s="76"/>
      <c r="I8" s="76"/>
      <c r="J8" s="76"/>
      <c r="K8" s="76"/>
      <c r="L8" s="76"/>
      <c r="M8" s="76"/>
      <c r="N8" s="76"/>
      <c r="O8" s="76"/>
      <c r="P8" s="76"/>
      <c r="Q8" s="76"/>
      <c r="R8" s="76"/>
      <c r="S8" s="369"/>
      <c r="T8" s="76"/>
      <c r="Y8"/>
      <c r="Z8"/>
      <c r="AA8"/>
      <c r="AB8"/>
    </row>
    <row r="9" spans="1:28" ht="15.75" hidden="1" outlineLevel="1" thickBot="1">
      <c r="A9" s="125" t="s">
        <v>28</v>
      </c>
      <c r="B9" s="126" t="s">
        <v>8</v>
      </c>
      <c r="C9" s="126" t="s">
        <v>116</v>
      </c>
      <c r="D9" s="126" t="s">
        <v>40</v>
      </c>
      <c r="E9" s="126" t="s">
        <v>117</v>
      </c>
      <c r="F9" s="126" t="s">
        <v>118</v>
      </c>
      <c r="G9" s="126" t="s">
        <v>119</v>
      </c>
      <c r="H9" s="126" t="s">
        <v>120</v>
      </c>
      <c r="I9" s="126" t="s">
        <v>121</v>
      </c>
      <c r="J9" s="126" t="s">
        <v>122</v>
      </c>
      <c r="K9" s="126" t="s">
        <v>123</v>
      </c>
      <c r="L9" s="126" t="s">
        <v>124</v>
      </c>
      <c r="M9" s="126" t="s">
        <v>125</v>
      </c>
      <c r="N9" s="126" t="s">
        <v>126</v>
      </c>
      <c r="O9" s="467" t="s">
        <v>127</v>
      </c>
      <c r="P9" s="468"/>
      <c r="Q9" s="468"/>
      <c r="R9" s="469"/>
      <c r="S9" s="126" t="s">
        <v>128</v>
      </c>
      <c r="T9" s="467" t="s">
        <v>129</v>
      </c>
      <c r="U9" s="468"/>
      <c r="V9" s="76"/>
      <c r="W9" s="76"/>
      <c r="AB9"/>
    </row>
    <row r="10" spans="1:28" s="4" customFormat="1" ht="195" hidden="1" outlineLevel="1">
      <c r="A10" s="58">
        <v>1</v>
      </c>
      <c r="B10" s="59" t="s">
        <v>13</v>
      </c>
      <c r="C10" s="112" t="s">
        <v>130</v>
      </c>
      <c r="D10" s="122" t="s">
        <v>131</v>
      </c>
      <c r="E10" s="140" t="s">
        <v>232</v>
      </c>
      <c r="F10" s="140">
        <v>100</v>
      </c>
      <c r="G10" s="140" t="s">
        <v>15</v>
      </c>
      <c r="H10" s="60">
        <v>46023</v>
      </c>
      <c r="I10" s="60">
        <v>46112</v>
      </c>
      <c r="J10" s="59">
        <v>100</v>
      </c>
      <c r="K10" s="61">
        <v>100</v>
      </c>
      <c r="L10" s="61"/>
      <c r="M10" s="61"/>
      <c r="N10" s="61"/>
      <c r="O10" s="474" t="s">
        <v>233</v>
      </c>
      <c r="P10" s="447"/>
      <c r="Q10" s="447"/>
      <c r="R10" s="448"/>
      <c r="S10" s="122" t="str">
        <f t="shared" ref="S10:S23" si="0">IF(SUM(K10:N10)=J10,"OK","Revisar")</f>
        <v>OK</v>
      </c>
      <c r="T10" s="463" t="s">
        <v>234</v>
      </c>
      <c r="U10" s="464"/>
      <c r="V10" s="76"/>
      <c r="W10" s="76"/>
      <c r="X10" s="21"/>
      <c r="Y10" s="21"/>
      <c r="Z10" s="21"/>
      <c r="AA10" s="21"/>
    </row>
    <row r="11" spans="1:28" ht="180" hidden="1" outlineLevel="1">
      <c r="A11" s="62">
        <v>2</v>
      </c>
      <c r="B11" s="63" t="s">
        <v>13</v>
      </c>
      <c r="C11" s="113" t="s">
        <v>133</v>
      </c>
      <c r="D11" s="64" t="s">
        <v>134</v>
      </c>
      <c r="E11" s="141" t="s">
        <v>232</v>
      </c>
      <c r="F11" s="141">
        <v>100</v>
      </c>
      <c r="G11" s="141" t="s">
        <v>15</v>
      </c>
      <c r="H11" s="65">
        <v>46023</v>
      </c>
      <c r="I11" s="65">
        <v>46112</v>
      </c>
      <c r="J11" s="63">
        <v>100</v>
      </c>
      <c r="K11" s="63">
        <v>100</v>
      </c>
      <c r="L11" s="63"/>
      <c r="M11" s="63"/>
      <c r="N11" s="63"/>
      <c r="O11" s="471" t="s">
        <v>235</v>
      </c>
      <c r="P11" s="472"/>
      <c r="Q11" s="472"/>
      <c r="R11" s="473"/>
      <c r="S11" s="64" t="str">
        <f t="shared" si="0"/>
        <v>OK</v>
      </c>
      <c r="T11" s="463" t="s">
        <v>236</v>
      </c>
      <c r="U11" s="464"/>
      <c r="V11" s="76"/>
      <c r="W11" s="76"/>
      <c r="AB11"/>
    </row>
    <row r="12" spans="1:28" ht="150" hidden="1" outlineLevel="1">
      <c r="A12" s="96">
        <v>3</v>
      </c>
      <c r="B12" s="66" t="s">
        <v>13</v>
      </c>
      <c r="C12" s="114" t="s">
        <v>136</v>
      </c>
      <c r="D12" s="67" t="s">
        <v>137</v>
      </c>
      <c r="E12" s="142" t="s">
        <v>232</v>
      </c>
      <c r="F12" s="142">
        <v>100</v>
      </c>
      <c r="G12" s="142" t="s">
        <v>15</v>
      </c>
      <c r="H12" s="60">
        <v>46023</v>
      </c>
      <c r="I12" s="60">
        <v>46112</v>
      </c>
      <c r="J12" s="66">
        <v>100</v>
      </c>
      <c r="K12" s="66">
        <v>100</v>
      </c>
      <c r="L12" s="66"/>
      <c r="M12" s="66"/>
      <c r="N12" s="66"/>
      <c r="O12" s="471" t="s">
        <v>237</v>
      </c>
      <c r="P12" s="472"/>
      <c r="Q12" s="472"/>
      <c r="R12" s="473"/>
      <c r="S12" s="67" t="str">
        <f t="shared" si="0"/>
        <v>OK</v>
      </c>
      <c r="T12" s="463" t="s">
        <v>238</v>
      </c>
      <c r="U12" s="464"/>
      <c r="V12" s="76"/>
      <c r="W12" s="76"/>
      <c r="AB12"/>
    </row>
    <row r="13" spans="1:28" ht="136.5" hidden="1" outlineLevel="1" thickTop="1" thickBot="1">
      <c r="A13" s="62">
        <v>4</v>
      </c>
      <c r="B13" s="63" t="s">
        <v>13</v>
      </c>
      <c r="C13" s="113" t="s">
        <v>139</v>
      </c>
      <c r="D13" s="64" t="s">
        <v>140</v>
      </c>
      <c r="E13" s="141" t="s">
        <v>232</v>
      </c>
      <c r="F13" s="141"/>
      <c r="G13" s="141" t="s">
        <v>15</v>
      </c>
      <c r="H13" s="65">
        <v>46113</v>
      </c>
      <c r="I13" s="65">
        <v>46387</v>
      </c>
      <c r="J13" s="63">
        <v>100</v>
      </c>
      <c r="K13" s="63"/>
      <c r="L13" s="63">
        <v>30</v>
      </c>
      <c r="M13" s="63">
        <v>30</v>
      </c>
      <c r="N13" s="63">
        <v>40</v>
      </c>
      <c r="O13" s="471" t="s">
        <v>239</v>
      </c>
      <c r="P13" s="472"/>
      <c r="Q13" s="472"/>
      <c r="R13" s="473"/>
      <c r="S13" s="64" t="str">
        <f t="shared" si="0"/>
        <v>OK</v>
      </c>
      <c r="T13" s="463" t="s">
        <v>240</v>
      </c>
      <c r="U13" s="464"/>
      <c r="V13" s="76"/>
      <c r="W13" s="76"/>
      <c r="AB13"/>
    </row>
    <row r="14" spans="1:28" ht="196.5" hidden="1" outlineLevel="1" thickTop="1" thickBot="1">
      <c r="A14" s="97">
        <v>5</v>
      </c>
      <c r="B14" s="41" t="s">
        <v>25</v>
      </c>
      <c r="C14" s="115" t="s">
        <v>142</v>
      </c>
      <c r="D14" s="42" t="s">
        <v>143</v>
      </c>
      <c r="E14" s="143" t="s">
        <v>241</v>
      </c>
      <c r="F14" s="143">
        <v>100</v>
      </c>
      <c r="G14" s="143" t="s">
        <v>15</v>
      </c>
      <c r="H14" s="43">
        <v>46023</v>
      </c>
      <c r="I14" s="43">
        <v>46081</v>
      </c>
      <c r="J14" s="41">
        <v>100</v>
      </c>
      <c r="K14" s="41">
        <v>100</v>
      </c>
      <c r="L14" s="41"/>
      <c r="M14" s="41"/>
      <c r="N14" s="41"/>
      <c r="O14" s="471" t="s">
        <v>242</v>
      </c>
      <c r="P14" s="472"/>
      <c r="Q14" s="472"/>
      <c r="R14" s="473"/>
      <c r="S14" s="42" t="str">
        <f t="shared" si="0"/>
        <v>OK</v>
      </c>
      <c r="T14" s="41" t="s">
        <v>243</v>
      </c>
      <c r="U14" s="41"/>
      <c r="V14" s="76"/>
      <c r="W14" s="76"/>
      <c r="AB14"/>
    </row>
    <row r="15" spans="1:28" ht="165" hidden="1" outlineLevel="1">
      <c r="A15" s="98">
        <v>6</v>
      </c>
      <c r="B15" s="18" t="s">
        <v>25</v>
      </c>
      <c r="C15" s="116" t="s">
        <v>145</v>
      </c>
      <c r="D15" s="19" t="s">
        <v>146</v>
      </c>
      <c r="E15" s="144" t="s">
        <v>241</v>
      </c>
      <c r="F15" s="144"/>
      <c r="G15" s="144" t="s">
        <v>15</v>
      </c>
      <c r="H15" s="20">
        <v>46113</v>
      </c>
      <c r="I15" s="20">
        <v>46387</v>
      </c>
      <c r="J15" s="18">
        <v>100</v>
      </c>
      <c r="K15" s="18"/>
      <c r="L15" s="18">
        <v>30</v>
      </c>
      <c r="M15" s="18">
        <v>30</v>
      </c>
      <c r="N15" s="18">
        <v>40</v>
      </c>
      <c r="O15" s="470" t="s">
        <v>244</v>
      </c>
      <c r="P15" s="447"/>
      <c r="Q15" s="447"/>
      <c r="R15" s="448"/>
      <c r="S15" s="19" t="str">
        <f t="shared" si="0"/>
        <v>OK</v>
      </c>
      <c r="T15" s="18" t="s">
        <v>245</v>
      </c>
      <c r="U15" s="18"/>
      <c r="V15" s="76"/>
      <c r="W15" s="76"/>
      <c r="AB15"/>
    </row>
    <row r="16" spans="1:28" ht="165" hidden="1" outlineLevel="1">
      <c r="A16" s="97">
        <v>7</v>
      </c>
      <c r="B16" s="41" t="s">
        <v>25</v>
      </c>
      <c r="C16" s="115" t="s">
        <v>148</v>
      </c>
      <c r="D16" s="42" t="s">
        <v>149</v>
      </c>
      <c r="E16" s="143" t="s">
        <v>241</v>
      </c>
      <c r="F16" s="143"/>
      <c r="G16" s="143" t="s">
        <v>15</v>
      </c>
      <c r="H16" s="20">
        <v>46113</v>
      </c>
      <c r="I16" s="20">
        <v>46387</v>
      </c>
      <c r="J16" s="41">
        <v>100</v>
      </c>
      <c r="K16" s="41"/>
      <c r="L16" s="41">
        <v>30</v>
      </c>
      <c r="M16" s="41">
        <v>30</v>
      </c>
      <c r="N16" s="41">
        <v>40</v>
      </c>
      <c r="O16" s="470" t="s">
        <v>244</v>
      </c>
      <c r="P16" s="447"/>
      <c r="Q16" s="447"/>
      <c r="R16" s="448"/>
      <c r="S16" s="42" t="str">
        <f t="shared" si="0"/>
        <v>OK</v>
      </c>
      <c r="T16" s="41" t="s">
        <v>246</v>
      </c>
      <c r="U16" s="41"/>
      <c r="V16" s="76"/>
      <c r="W16" s="76"/>
      <c r="AB16"/>
    </row>
    <row r="17" spans="1:28" ht="165" hidden="1" outlineLevel="1">
      <c r="A17" s="98">
        <v>8</v>
      </c>
      <c r="B17" s="18" t="s">
        <v>25</v>
      </c>
      <c r="C17" s="116" t="s">
        <v>151</v>
      </c>
      <c r="D17" s="19" t="s">
        <v>152</v>
      </c>
      <c r="E17" s="144" t="s">
        <v>241</v>
      </c>
      <c r="F17" s="144"/>
      <c r="G17" s="144" t="s">
        <v>15</v>
      </c>
      <c r="H17" s="20">
        <v>46113</v>
      </c>
      <c r="I17" s="20">
        <v>46387</v>
      </c>
      <c r="J17" s="18">
        <v>100</v>
      </c>
      <c r="K17" s="18"/>
      <c r="L17" s="18">
        <v>30</v>
      </c>
      <c r="M17" s="18">
        <v>30</v>
      </c>
      <c r="N17" s="18">
        <v>40</v>
      </c>
      <c r="O17" s="470" t="s">
        <v>244</v>
      </c>
      <c r="P17" s="447"/>
      <c r="Q17" s="447"/>
      <c r="R17" s="448"/>
      <c r="S17" s="19" t="str">
        <f t="shared" si="0"/>
        <v>OK</v>
      </c>
      <c r="T17" s="18" t="s">
        <v>247</v>
      </c>
      <c r="U17" s="18"/>
      <c r="V17" s="76"/>
      <c r="W17" s="76"/>
      <c r="AB17"/>
    </row>
    <row r="18" spans="1:28" ht="181.5" hidden="1" outlineLevel="1" thickTop="1" thickBot="1">
      <c r="A18" s="99">
        <v>9</v>
      </c>
      <c r="B18" s="52" t="s">
        <v>35</v>
      </c>
      <c r="C18" s="117" t="s">
        <v>154</v>
      </c>
      <c r="D18" s="53" t="s">
        <v>155</v>
      </c>
      <c r="E18" s="145" t="s">
        <v>248</v>
      </c>
      <c r="F18" s="145">
        <v>100</v>
      </c>
      <c r="G18" s="145" t="s">
        <v>15</v>
      </c>
      <c r="H18" s="54">
        <v>46023</v>
      </c>
      <c r="I18" s="54">
        <v>46112</v>
      </c>
      <c r="J18" s="52">
        <v>100</v>
      </c>
      <c r="K18" s="52">
        <v>100</v>
      </c>
      <c r="L18" s="52"/>
      <c r="M18" s="52"/>
      <c r="N18" s="52"/>
      <c r="O18" s="471" t="s">
        <v>249</v>
      </c>
      <c r="P18" s="472"/>
      <c r="Q18" s="472"/>
      <c r="R18" s="473"/>
      <c r="S18" s="53" t="str">
        <f t="shared" si="0"/>
        <v>OK</v>
      </c>
      <c r="T18" s="52" t="s">
        <v>250</v>
      </c>
      <c r="U18" s="52"/>
      <c r="V18" s="76"/>
      <c r="W18" s="76"/>
      <c r="AB18"/>
    </row>
    <row r="19" spans="1:28" ht="180" hidden="1" outlineLevel="1">
      <c r="A19" s="100">
        <v>10</v>
      </c>
      <c r="B19" s="55" t="s">
        <v>35</v>
      </c>
      <c r="C19" s="118" t="s">
        <v>157</v>
      </c>
      <c r="D19" s="56" t="s">
        <v>158</v>
      </c>
      <c r="E19" s="146" t="s">
        <v>248</v>
      </c>
      <c r="F19" s="146"/>
      <c r="G19" s="146" t="s">
        <v>15</v>
      </c>
      <c r="H19" s="57">
        <v>46113</v>
      </c>
      <c r="I19" s="57">
        <v>46387</v>
      </c>
      <c r="J19" s="55">
        <v>100</v>
      </c>
      <c r="K19" s="55"/>
      <c r="L19" s="55">
        <v>30</v>
      </c>
      <c r="M19" s="55">
        <v>30</v>
      </c>
      <c r="N19" s="55">
        <v>40</v>
      </c>
      <c r="O19" s="470" t="s">
        <v>244</v>
      </c>
      <c r="P19" s="447"/>
      <c r="Q19" s="447"/>
      <c r="R19" s="448"/>
      <c r="S19" s="56" t="str">
        <f t="shared" si="0"/>
        <v>OK</v>
      </c>
      <c r="T19" s="55" t="s">
        <v>251</v>
      </c>
      <c r="U19" s="55"/>
      <c r="V19" s="76"/>
      <c r="W19" s="76"/>
      <c r="AB19"/>
    </row>
    <row r="20" spans="1:28" ht="120" hidden="1" outlineLevel="1">
      <c r="A20" s="99">
        <v>11</v>
      </c>
      <c r="B20" s="52" t="s">
        <v>35</v>
      </c>
      <c r="C20" s="117" t="s">
        <v>160</v>
      </c>
      <c r="D20" s="53" t="s">
        <v>161</v>
      </c>
      <c r="E20" s="145" t="s">
        <v>248</v>
      </c>
      <c r="F20" s="145"/>
      <c r="G20" s="145" t="s">
        <v>15</v>
      </c>
      <c r="H20" s="54">
        <v>46113</v>
      </c>
      <c r="I20" s="54">
        <v>46377</v>
      </c>
      <c r="J20" s="52">
        <v>100</v>
      </c>
      <c r="K20" s="52"/>
      <c r="L20" s="52">
        <v>30</v>
      </c>
      <c r="M20" s="52">
        <v>30</v>
      </c>
      <c r="N20" s="52">
        <v>40</v>
      </c>
      <c r="O20" s="470" t="s">
        <v>244</v>
      </c>
      <c r="P20" s="447"/>
      <c r="Q20" s="447"/>
      <c r="R20" s="448"/>
      <c r="S20" s="53" t="str">
        <f t="shared" si="0"/>
        <v>OK</v>
      </c>
      <c r="T20" s="52" t="s">
        <v>252</v>
      </c>
      <c r="U20" s="52"/>
      <c r="V20" s="76"/>
      <c r="W20" s="76"/>
      <c r="AB20"/>
    </row>
    <row r="21" spans="1:28" ht="166.5" hidden="1" outlineLevel="1" thickTop="1" thickBot="1">
      <c r="A21" s="101">
        <v>12</v>
      </c>
      <c r="B21" s="70" t="s">
        <v>45</v>
      </c>
      <c r="C21" s="119" t="s">
        <v>163</v>
      </c>
      <c r="D21" s="71" t="s">
        <v>164</v>
      </c>
      <c r="E21" s="147" t="s">
        <v>253</v>
      </c>
      <c r="F21" s="147">
        <v>100</v>
      </c>
      <c r="G21" s="147" t="s">
        <v>15</v>
      </c>
      <c r="H21" s="72">
        <v>46024</v>
      </c>
      <c r="I21" s="72">
        <v>46081</v>
      </c>
      <c r="J21" s="70">
        <v>100</v>
      </c>
      <c r="K21" s="70">
        <v>100</v>
      </c>
      <c r="L21" s="70"/>
      <c r="M21" s="70"/>
      <c r="N21" s="70"/>
      <c r="O21" s="471" t="s">
        <v>254</v>
      </c>
      <c r="P21" s="472"/>
      <c r="Q21" s="472"/>
      <c r="R21" s="473"/>
      <c r="S21" s="71" t="str">
        <f t="shared" si="0"/>
        <v>OK</v>
      </c>
      <c r="T21" s="70" t="s">
        <v>255</v>
      </c>
      <c r="U21" s="70"/>
      <c r="V21" s="76"/>
      <c r="W21" s="76"/>
      <c r="AB21"/>
    </row>
    <row r="22" spans="1:28" ht="150" hidden="1" outlineLevel="1">
      <c r="A22" s="102">
        <v>13</v>
      </c>
      <c r="B22" s="73" t="s">
        <v>45</v>
      </c>
      <c r="C22" s="120" t="s">
        <v>166</v>
      </c>
      <c r="D22" s="74" t="s">
        <v>167</v>
      </c>
      <c r="E22" s="148" t="s">
        <v>253</v>
      </c>
      <c r="F22" s="148">
        <v>25</v>
      </c>
      <c r="G22" s="148" t="s">
        <v>15</v>
      </c>
      <c r="H22" s="75">
        <v>46066</v>
      </c>
      <c r="I22" s="75">
        <v>46387</v>
      </c>
      <c r="J22" s="73">
        <v>100</v>
      </c>
      <c r="K22" s="73">
        <v>25</v>
      </c>
      <c r="L22" s="73">
        <v>25</v>
      </c>
      <c r="M22" s="73">
        <v>25</v>
      </c>
      <c r="N22" s="73">
        <v>25</v>
      </c>
      <c r="O22" s="470" t="s">
        <v>256</v>
      </c>
      <c r="P22" s="447"/>
      <c r="Q22" s="447"/>
      <c r="R22" s="448"/>
      <c r="S22" s="74" t="str">
        <f t="shared" si="0"/>
        <v>OK</v>
      </c>
      <c r="T22" s="73" t="s">
        <v>257</v>
      </c>
      <c r="U22" s="73"/>
      <c r="V22" s="76"/>
      <c r="W22" s="76"/>
      <c r="AB22"/>
    </row>
    <row r="23" spans="1:28" ht="150" hidden="1" outlineLevel="1">
      <c r="A23" s="101">
        <v>14</v>
      </c>
      <c r="B23" s="70" t="s">
        <v>45</v>
      </c>
      <c r="C23" s="119" t="s">
        <v>169</v>
      </c>
      <c r="D23" s="71" t="s">
        <v>170</v>
      </c>
      <c r="E23" s="147" t="s">
        <v>253</v>
      </c>
      <c r="F23" s="147"/>
      <c r="G23" s="147" t="s">
        <v>15</v>
      </c>
      <c r="H23" s="72">
        <v>46357</v>
      </c>
      <c r="I23" s="72">
        <v>46387</v>
      </c>
      <c r="J23" s="70">
        <v>100</v>
      </c>
      <c r="K23" s="70"/>
      <c r="L23" s="70"/>
      <c r="M23" s="70"/>
      <c r="N23" s="70">
        <v>100</v>
      </c>
      <c r="O23" s="470" t="s">
        <v>239</v>
      </c>
      <c r="P23" s="447"/>
      <c r="Q23" s="447"/>
      <c r="R23" s="448"/>
      <c r="S23" s="71" t="str">
        <f t="shared" si="0"/>
        <v>OK</v>
      </c>
      <c r="T23" s="70" t="s">
        <v>258</v>
      </c>
      <c r="U23" s="70"/>
      <c r="V23" s="76"/>
      <c r="W23" s="76"/>
      <c r="AB23"/>
    </row>
    <row r="24" spans="1:28" hidden="1" outlineLevel="1">
      <c r="A24" s="92"/>
      <c r="B24" s="93"/>
      <c r="C24" s="94"/>
      <c r="D24" s="94"/>
      <c r="E24" s="93"/>
      <c r="F24" s="93"/>
      <c r="G24" s="93"/>
      <c r="H24" s="95"/>
      <c r="I24" s="95"/>
      <c r="J24" s="93"/>
      <c r="K24" s="93"/>
      <c r="L24" s="93"/>
      <c r="M24" s="93"/>
      <c r="N24" s="93"/>
      <c r="O24" s="93"/>
      <c r="P24" s="93"/>
      <c r="Q24" s="449"/>
      <c r="R24" s="450"/>
      <c r="Y24"/>
      <c r="Z24"/>
      <c r="AA24"/>
      <c r="AB24"/>
    </row>
    <row r="25" spans="1:28" collapsed="1">
      <c r="A25" s="79"/>
      <c r="B25" s="76"/>
      <c r="C25" s="76"/>
      <c r="D25" s="76"/>
      <c r="E25" s="76"/>
      <c r="F25" s="76"/>
      <c r="G25" s="76"/>
      <c r="H25" s="76"/>
      <c r="I25" s="76"/>
      <c r="J25" s="76"/>
      <c r="K25" s="76"/>
      <c r="L25" s="76"/>
      <c r="M25" s="76"/>
      <c r="N25" s="76"/>
      <c r="O25" s="76"/>
      <c r="P25" s="76"/>
      <c r="Q25" s="76"/>
      <c r="R25" s="76"/>
      <c r="S25" s="369"/>
      <c r="T25" s="76"/>
    </row>
    <row r="26" spans="1:28" ht="23.25" customHeight="1">
      <c r="A26" s="451" t="s">
        <v>172</v>
      </c>
      <c r="B26" s="451"/>
      <c r="C26" s="451"/>
      <c r="D26" s="451"/>
      <c r="E26" s="451"/>
      <c r="F26" s="451"/>
      <c r="G26" s="451"/>
      <c r="H26" s="451"/>
      <c r="I26" s="451"/>
      <c r="J26" s="451"/>
      <c r="K26" s="451"/>
      <c r="L26" s="451"/>
      <c r="M26" s="451"/>
      <c r="N26" s="451"/>
      <c r="O26" s="451"/>
      <c r="P26" s="451"/>
      <c r="Q26" s="451"/>
      <c r="R26" s="451"/>
      <c r="S26" s="451"/>
    </row>
    <row r="27" spans="1:28" ht="30" hidden="1" outlineLevel="1">
      <c r="A27" s="127" t="s">
        <v>28</v>
      </c>
      <c r="B27" s="127" t="s">
        <v>8</v>
      </c>
      <c r="C27" s="127" t="s">
        <v>173</v>
      </c>
      <c r="D27" s="127" t="s">
        <v>9</v>
      </c>
      <c r="E27" s="127" t="s">
        <v>7</v>
      </c>
      <c r="F27" s="127" t="s">
        <v>10</v>
      </c>
      <c r="G27" s="127" t="s">
        <v>174</v>
      </c>
      <c r="H27" s="127" t="s">
        <v>5</v>
      </c>
      <c r="I27" s="127" t="s">
        <v>175</v>
      </c>
      <c r="J27" s="127" t="s">
        <v>176</v>
      </c>
      <c r="K27" s="127" t="s">
        <v>177</v>
      </c>
      <c r="L27" s="127" t="s">
        <v>178</v>
      </c>
      <c r="M27" s="127" t="s">
        <v>179</v>
      </c>
      <c r="N27" s="127" t="s">
        <v>180</v>
      </c>
      <c r="O27" s="127" t="s">
        <v>181</v>
      </c>
      <c r="P27" s="127" t="s">
        <v>182</v>
      </c>
      <c r="Q27" s="127" t="s">
        <v>183</v>
      </c>
      <c r="R27" s="127" t="s">
        <v>129</v>
      </c>
      <c r="S27" s="127" t="s">
        <v>184</v>
      </c>
      <c r="U27"/>
      <c r="V27"/>
      <c r="W27"/>
      <c r="X27"/>
      <c r="Y27"/>
      <c r="Z27"/>
      <c r="AA27"/>
      <c r="AB27"/>
    </row>
    <row r="28" spans="1:28" ht="65.25" hidden="1" customHeight="1" outlineLevel="1">
      <c r="A28" s="44">
        <v>1</v>
      </c>
      <c r="B28" s="44" t="str">
        <f>B10</f>
        <v>Cultura organizacional</v>
      </c>
      <c r="C28" s="108" t="str">
        <f>C10</f>
        <v>Realizar la evaluación integral del modelo de cultura organizacional implementado en la entidad, identificando fortalezas y áreas de mejora mediante instrumentos de medición y análisis participativo.</v>
      </c>
      <c r="D28" s="45" t="s">
        <v>50</v>
      </c>
      <c r="E28" s="44" t="s">
        <v>40</v>
      </c>
      <c r="F28" s="45" t="s">
        <v>22</v>
      </c>
      <c r="G28" s="45" t="s">
        <v>52</v>
      </c>
      <c r="H28" s="44" t="s">
        <v>17</v>
      </c>
      <c r="I28" s="44" t="s">
        <v>30</v>
      </c>
      <c r="J28" s="149"/>
      <c r="K28" s="149"/>
      <c r="L28" s="44">
        <v>100</v>
      </c>
      <c r="M28" s="44">
        <v>100</v>
      </c>
      <c r="N28" s="44"/>
      <c r="O28" s="44"/>
      <c r="P28" s="44"/>
      <c r="Q28" s="44">
        <f t="shared" ref="Q28:Q41" si="1">F10</f>
        <v>100</v>
      </c>
      <c r="R28" s="44" t="str">
        <f t="shared" ref="R28:R41" si="2">T10</f>
        <v>ICFES|Cultura organizacional	01</v>
      </c>
      <c r="S28" s="371"/>
      <c r="U28"/>
      <c r="V28"/>
      <c r="W28"/>
      <c r="X28"/>
      <c r="Y28"/>
      <c r="Z28"/>
      <c r="AA28"/>
      <c r="AB28"/>
    </row>
    <row r="29" spans="1:28" ht="65.25" hidden="1" customHeight="1" outlineLevel="1">
      <c r="A29" s="44">
        <v>2</v>
      </c>
      <c r="B29" s="44" t="s">
        <v>13</v>
      </c>
      <c r="C29" s="108" t="str">
        <f t="shared" ref="C29:C41" si="3">C11</f>
        <v>Analizar los resultados de la evaluación para determinar brechas en prácticas, comportamientos y procesos relacionados con la cultura organizacional, priorizando acciones correctivas.</v>
      </c>
      <c r="D29" s="45" t="s">
        <v>55</v>
      </c>
      <c r="E29" s="44" t="s">
        <v>21</v>
      </c>
      <c r="F29" s="45" t="s">
        <v>56</v>
      </c>
      <c r="G29" s="45" t="s">
        <v>57</v>
      </c>
      <c r="H29" s="44" t="s">
        <v>17</v>
      </c>
      <c r="I29" s="44" t="s">
        <v>30</v>
      </c>
      <c r="J29" s="149"/>
      <c r="K29" s="149"/>
      <c r="L29" s="44">
        <v>100</v>
      </c>
      <c r="M29" s="44">
        <v>100</v>
      </c>
      <c r="N29" s="44"/>
      <c r="O29" s="44"/>
      <c r="P29" s="44"/>
      <c r="Q29" s="44">
        <f t="shared" si="1"/>
        <v>100</v>
      </c>
      <c r="R29" s="44" t="str">
        <f t="shared" si="2"/>
        <v>ICFES|Cultura organizacional	02</v>
      </c>
      <c r="S29" s="371"/>
      <c r="U29"/>
      <c r="V29"/>
      <c r="W29"/>
      <c r="X29"/>
      <c r="Y29"/>
      <c r="Z29"/>
      <c r="AA29"/>
      <c r="AB29"/>
    </row>
    <row r="30" spans="1:28" ht="65.25" hidden="1" customHeight="1" outlineLevel="1">
      <c r="A30" s="44">
        <v>3</v>
      </c>
      <c r="B30" s="44" t="s">
        <v>13</v>
      </c>
      <c r="C30" s="108" t="str">
        <f t="shared" si="3"/>
        <v>Diseñar el plan de trabajo que consolide acciones estratégicas para fortalecer la cultura organizacional, basado en el diagnóstico y brechas identificadas.</v>
      </c>
      <c r="D30" s="45" t="s">
        <v>60</v>
      </c>
      <c r="E30" s="44" t="s">
        <v>40</v>
      </c>
      <c r="F30" s="45" t="s">
        <v>61</v>
      </c>
      <c r="G30" s="45" t="s">
        <v>62</v>
      </c>
      <c r="H30" s="44" t="s">
        <v>17</v>
      </c>
      <c r="I30" s="44" t="s">
        <v>30</v>
      </c>
      <c r="J30" s="149"/>
      <c r="K30" s="149"/>
      <c r="L30" s="44">
        <v>100</v>
      </c>
      <c r="M30" s="44">
        <v>100</v>
      </c>
      <c r="N30" s="44"/>
      <c r="O30" s="44"/>
      <c r="P30" s="44"/>
      <c r="Q30" s="44">
        <f t="shared" si="1"/>
        <v>100</v>
      </c>
      <c r="R30" s="44" t="str">
        <f t="shared" si="2"/>
        <v>ICFES|Cultura organizacional	03</v>
      </c>
      <c r="S30" s="371"/>
      <c r="U30"/>
      <c r="V30"/>
      <c r="W30"/>
      <c r="X30"/>
      <c r="Y30"/>
      <c r="Z30"/>
      <c r="AA30"/>
      <c r="AB30"/>
    </row>
    <row r="31" spans="1:28" ht="65.25" hidden="1" customHeight="1" outlineLevel="1">
      <c r="A31" s="44">
        <v>4</v>
      </c>
      <c r="B31" s="44" t="s">
        <v>13</v>
      </c>
      <c r="C31" s="108" t="str">
        <f t="shared" si="3"/>
        <v>Implementar las acciones definidas en el plan de trabajo, asegurando la participación activa del personal y el seguimiento a los resultados esperados.</v>
      </c>
      <c r="D31" s="45" t="s">
        <v>65</v>
      </c>
      <c r="E31" s="44" t="s">
        <v>19</v>
      </c>
      <c r="F31" s="45" t="s">
        <v>66</v>
      </c>
      <c r="G31" s="45" t="s">
        <v>67</v>
      </c>
      <c r="H31" s="44" t="s">
        <v>17</v>
      </c>
      <c r="I31" s="44" t="s">
        <v>49</v>
      </c>
      <c r="J31" s="149"/>
      <c r="K31" s="149"/>
      <c r="L31" s="44">
        <v>100</v>
      </c>
      <c r="M31" s="44"/>
      <c r="N31" s="44">
        <v>30</v>
      </c>
      <c r="O31" s="44">
        <v>30</v>
      </c>
      <c r="P31" s="44">
        <v>40</v>
      </c>
      <c r="Q31" s="44">
        <f t="shared" si="1"/>
        <v>0</v>
      </c>
      <c r="R31" s="44" t="str">
        <f t="shared" si="2"/>
        <v>ICFES|Cultura organizacional	04</v>
      </c>
      <c r="S31" s="371"/>
      <c r="U31"/>
      <c r="V31"/>
      <c r="W31"/>
      <c r="X31"/>
      <c r="Y31"/>
      <c r="Z31"/>
      <c r="AA31"/>
      <c r="AB31"/>
    </row>
    <row r="32" spans="1:28" ht="65.25" hidden="1" customHeight="1" outlineLevel="1">
      <c r="A32" s="50">
        <v>5</v>
      </c>
      <c r="B32" s="50" t="s">
        <v>25</v>
      </c>
      <c r="C32" s="109" t="str">
        <f t="shared" si="3"/>
        <v>Realizar un diagnóstico participativo de los grupos focales para identificar oportunidades de mejora en la experiencia de servicio de la entidad, consolidando hallazgos y recomendaciones.</v>
      </c>
      <c r="D32" s="51" t="s">
        <v>70</v>
      </c>
      <c r="E32" s="50" t="s">
        <v>40</v>
      </c>
      <c r="F32" s="51" t="s">
        <v>71</v>
      </c>
      <c r="G32" s="51" t="s">
        <v>72</v>
      </c>
      <c r="H32" s="50" t="s">
        <v>17</v>
      </c>
      <c r="I32" s="50" t="s">
        <v>30</v>
      </c>
      <c r="J32" s="150"/>
      <c r="K32" s="150"/>
      <c r="L32" s="50">
        <v>100</v>
      </c>
      <c r="M32" s="50">
        <v>100</v>
      </c>
      <c r="N32" s="50"/>
      <c r="O32" s="50"/>
      <c r="P32" s="50"/>
      <c r="Q32" s="50">
        <f t="shared" si="1"/>
        <v>100</v>
      </c>
      <c r="R32" s="50" t="str">
        <f t="shared" si="2"/>
        <v>ICFES|Modelo de voz de la ciudadanía 01</v>
      </c>
      <c r="S32" s="372"/>
      <c r="U32"/>
      <c r="V32"/>
      <c r="W32"/>
      <c r="X32"/>
      <c r="Y32"/>
      <c r="Z32"/>
      <c r="AA32"/>
      <c r="AB32"/>
    </row>
    <row r="33" spans="1:34" ht="65.25" hidden="1" customHeight="1" outlineLevel="1">
      <c r="A33" s="50">
        <v>6</v>
      </c>
      <c r="B33" s="50" t="s">
        <v>25</v>
      </c>
      <c r="C33" s="109" t="str">
        <f t="shared" si="3"/>
        <v>Diseñar, aplicar y analizar la encuesta de satisfacción de los servicios ofrecidos por la entidad, garantizando cobertura representativa y trazabilidad de resultados.</v>
      </c>
      <c r="D33" s="51" t="s">
        <v>75</v>
      </c>
      <c r="E33" s="50" t="s">
        <v>40</v>
      </c>
      <c r="F33" s="51" t="s">
        <v>76</v>
      </c>
      <c r="G33" s="51" t="s">
        <v>77</v>
      </c>
      <c r="H33" s="50" t="s">
        <v>17</v>
      </c>
      <c r="I33" s="50" t="s">
        <v>49</v>
      </c>
      <c r="J33" s="150"/>
      <c r="K33" s="150"/>
      <c r="L33" s="50">
        <v>100</v>
      </c>
      <c r="M33" s="50"/>
      <c r="N33" s="50">
        <v>30</v>
      </c>
      <c r="O33" s="50">
        <v>30</v>
      </c>
      <c r="P33" s="50">
        <v>40</v>
      </c>
      <c r="Q33" s="50">
        <f t="shared" si="1"/>
        <v>0</v>
      </c>
      <c r="R33" s="50" t="str">
        <f t="shared" si="2"/>
        <v>ICFES|Modelo de voz de la ciudadanía 02</v>
      </c>
      <c r="S33" s="372"/>
      <c r="U33"/>
      <c r="V33"/>
      <c r="W33"/>
      <c r="X33"/>
      <c r="Y33"/>
      <c r="Z33"/>
      <c r="AA33"/>
      <c r="AB33"/>
    </row>
    <row r="34" spans="1:34" ht="65.25" hidden="1" customHeight="1" outlineLevel="1">
      <c r="A34" s="50">
        <v>7</v>
      </c>
      <c r="B34" s="50" t="s">
        <v>25</v>
      </c>
      <c r="C34" s="109" t="str">
        <f t="shared" si="3"/>
        <v>Ejecutar las acciones de mejora derivadas del análisis de la encuesta de satisfacción, orientadas a optimizar la experiencia ciudadana y la relación con grupos de valor.</v>
      </c>
      <c r="D34" s="51" t="s">
        <v>78</v>
      </c>
      <c r="E34" s="50" t="s">
        <v>19</v>
      </c>
      <c r="F34" s="51" t="s">
        <v>79</v>
      </c>
      <c r="G34" s="51" t="s">
        <v>80</v>
      </c>
      <c r="H34" s="50" t="s">
        <v>17</v>
      </c>
      <c r="I34" s="50" t="s">
        <v>49</v>
      </c>
      <c r="J34" s="150"/>
      <c r="K34" s="150"/>
      <c r="L34" s="50">
        <v>100</v>
      </c>
      <c r="M34" s="50"/>
      <c r="N34" s="50">
        <v>30</v>
      </c>
      <c r="O34" s="50">
        <v>30</v>
      </c>
      <c r="P34" s="50">
        <v>40</v>
      </c>
      <c r="Q34" s="50">
        <f t="shared" si="1"/>
        <v>0</v>
      </c>
      <c r="R34" s="50" t="str">
        <f t="shared" si="2"/>
        <v>ICFES|Modelo de voz de la ciudadanía 03</v>
      </c>
      <c r="S34" s="372"/>
      <c r="U34"/>
      <c r="V34"/>
      <c r="W34"/>
      <c r="X34"/>
      <c r="Y34"/>
      <c r="Z34"/>
      <c r="AA34"/>
      <c r="AB34"/>
    </row>
    <row r="35" spans="1:34" ht="65.25" hidden="1" customHeight="1" outlineLevel="1">
      <c r="A35" s="50">
        <v>8</v>
      </c>
      <c r="B35" s="50" t="s">
        <v>25</v>
      </c>
      <c r="C35" s="109" t="str">
        <f t="shared" si="3"/>
        <v>Monitorear la implementación de las mejoras y lecciones aprendidas, evaluando su impacto en la experiencia ciudadana y ajustando acciones según resultados.</v>
      </c>
      <c r="D35" s="51" t="s">
        <v>81</v>
      </c>
      <c r="E35" s="50" t="s">
        <v>19</v>
      </c>
      <c r="F35" s="51" t="s">
        <v>82</v>
      </c>
      <c r="G35" s="51" t="s">
        <v>83</v>
      </c>
      <c r="H35" s="50" t="s">
        <v>17</v>
      </c>
      <c r="I35" s="50" t="s">
        <v>49</v>
      </c>
      <c r="J35" s="150"/>
      <c r="K35" s="150"/>
      <c r="L35" s="50">
        <v>100</v>
      </c>
      <c r="M35" s="50"/>
      <c r="N35" s="50">
        <v>30</v>
      </c>
      <c r="O35" s="50">
        <v>30</v>
      </c>
      <c r="P35" s="50">
        <v>40</v>
      </c>
      <c r="Q35" s="50">
        <f t="shared" si="1"/>
        <v>0</v>
      </c>
      <c r="R35" s="50" t="str">
        <f t="shared" si="2"/>
        <v>ICFES|Modelo de voz de la ciudadanía 04</v>
      </c>
      <c r="S35" s="372"/>
      <c r="U35"/>
      <c r="V35"/>
      <c r="W35"/>
      <c r="X35"/>
      <c r="Y35"/>
      <c r="Z35"/>
      <c r="AA35"/>
      <c r="AB35"/>
    </row>
    <row r="36" spans="1:34" ht="65.25" hidden="1" customHeight="1" outlineLevel="1">
      <c r="A36" s="48">
        <v>9</v>
      </c>
      <c r="B36" s="48" t="s">
        <v>35</v>
      </c>
      <c r="C36" s="110" t="str">
        <f t="shared" si="3"/>
        <v>Realizar un diagnóstico integral del contexto institucional utilizando la herramienta del MEN, con el fin de identificar el nivel de madurez institucional y las áreas prioritarias de mejora.</v>
      </c>
      <c r="D36" s="49" t="s">
        <v>84</v>
      </c>
      <c r="E36" s="48" t="s">
        <v>40</v>
      </c>
      <c r="F36" s="49" t="s">
        <v>85</v>
      </c>
      <c r="G36" s="49" t="s">
        <v>86</v>
      </c>
      <c r="H36" s="48" t="s">
        <v>17</v>
      </c>
      <c r="I36" s="48" t="s">
        <v>30</v>
      </c>
      <c r="J36" s="151"/>
      <c r="K36" s="151"/>
      <c r="L36" s="48">
        <v>100</v>
      </c>
      <c r="M36" s="48">
        <v>100</v>
      </c>
      <c r="N36" s="48"/>
      <c r="O36" s="48"/>
      <c r="P36" s="48"/>
      <c r="Q36" s="48">
        <f t="shared" si="1"/>
        <v>100</v>
      </c>
      <c r="R36" s="48" t="str">
        <f t="shared" si="2"/>
        <v>ICFES|Modelos operativos flexibles 01</v>
      </c>
      <c r="S36" s="373"/>
      <c r="U36"/>
      <c r="V36"/>
      <c r="W36"/>
      <c r="X36"/>
      <c r="Y36"/>
      <c r="Z36"/>
      <c r="AA36"/>
      <c r="AB36"/>
    </row>
    <row r="37" spans="1:34" ht="65.25" hidden="1" customHeight="1" outlineLevel="1">
      <c r="A37" s="48">
        <v>10</v>
      </c>
      <c r="B37" s="48" t="s">
        <v>35</v>
      </c>
      <c r="C37" s="110" t="str">
        <f t="shared" si="3"/>
        <v>Elaborar un plan de trabajo que consolide las acciones estratégicas derivadas del diagnóstico institucional, priorizando actividades para fortalecer la gestión operativa.</v>
      </c>
      <c r="D37" s="49" t="s">
        <v>90</v>
      </c>
      <c r="E37" s="48" t="s">
        <v>40</v>
      </c>
      <c r="F37" s="49" t="s">
        <v>91</v>
      </c>
      <c r="G37" s="89" t="s">
        <v>92</v>
      </c>
      <c r="H37" s="48" t="s">
        <v>185</v>
      </c>
      <c r="I37" s="48" t="s">
        <v>30</v>
      </c>
      <c r="J37" s="151"/>
      <c r="K37" s="151"/>
      <c r="L37" s="48">
        <v>100</v>
      </c>
      <c r="M37" s="48">
        <v>100</v>
      </c>
      <c r="N37" s="48"/>
      <c r="O37" s="48"/>
      <c r="P37" s="48"/>
      <c r="Q37" s="48">
        <f t="shared" si="1"/>
        <v>0</v>
      </c>
      <c r="R37" s="48" t="str">
        <f t="shared" si="2"/>
        <v>ICFES|Modelos operativos flexibles 02</v>
      </c>
      <c r="S37" s="373"/>
      <c r="U37"/>
      <c r="V37"/>
      <c r="W37"/>
      <c r="X37"/>
      <c r="Y37"/>
      <c r="Z37"/>
      <c r="AA37"/>
      <c r="AB37"/>
    </row>
    <row r="38" spans="1:34" ht="65.25" hidden="1" customHeight="1" outlineLevel="1">
      <c r="A38" s="48">
        <v>11</v>
      </c>
      <c r="B38" s="48" t="s">
        <v>35</v>
      </c>
      <c r="C38" s="110" t="str">
        <f t="shared" si="3"/>
        <v>Ejecutar las acciones definidas en el plan de trabajo, asegurando la adaptación de procesos y la mejora continua en la gestión institucional.</v>
      </c>
      <c r="D38" s="49" t="s">
        <v>93</v>
      </c>
      <c r="E38" s="48" t="s">
        <v>19</v>
      </c>
      <c r="F38" s="49" t="s">
        <v>94</v>
      </c>
      <c r="G38" s="89" t="s">
        <v>95</v>
      </c>
      <c r="H38" s="48" t="s">
        <v>17</v>
      </c>
      <c r="I38" s="48" t="s">
        <v>49</v>
      </c>
      <c r="J38" s="151"/>
      <c r="K38" s="151"/>
      <c r="L38" s="48">
        <v>100</v>
      </c>
      <c r="M38" s="48"/>
      <c r="N38" s="48">
        <v>30</v>
      </c>
      <c r="O38" s="48">
        <v>30</v>
      </c>
      <c r="P38" s="48">
        <v>40</v>
      </c>
      <c r="Q38" s="48">
        <f t="shared" si="1"/>
        <v>0</v>
      </c>
      <c r="R38" s="48" t="str">
        <f t="shared" si="2"/>
        <v>ICFES|Modelos operativos flexibles 03</v>
      </c>
      <c r="S38" s="373"/>
      <c r="U38"/>
      <c r="V38"/>
      <c r="W38"/>
      <c r="X38"/>
      <c r="Y38"/>
      <c r="Z38"/>
      <c r="AA38"/>
      <c r="AB38"/>
    </row>
    <row r="39" spans="1:34" ht="65.25" hidden="1" customHeight="1" outlineLevel="1">
      <c r="A39" s="46">
        <v>12</v>
      </c>
      <c r="B39" s="46" t="s">
        <v>45</v>
      </c>
      <c r="C39" s="111" t="str">
        <f t="shared" si="3"/>
        <v>Elaborar un plan de trabajo que consolide acciones estratégicas para atender las necesidades identificadas en el diagnóstico, asegurando alineación con la política institucional.</v>
      </c>
      <c r="D39" s="46" t="s">
        <v>186</v>
      </c>
      <c r="E39" s="46" t="s">
        <v>40</v>
      </c>
      <c r="F39" s="47" t="s">
        <v>91</v>
      </c>
      <c r="G39" s="47" t="s">
        <v>92</v>
      </c>
      <c r="H39" s="46" t="s">
        <v>185</v>
      </c>
      <c r="I39" s="46" t="s">
        <v>30</v>
      </c>
      <c r="J39" s="152"/>
      <c r="K39" s="152"/>
      <c r="L39" s="46">
        <v>100</v>
      </c>
      <c r="M39" s="46">
        <v>100</v>
      </c>
      <c r="N39" s="46"/>
      <c r="O39" s="46"/>
      <c r="P39" s="46"/>
      <c r="Q39" s="46">
        <f t="shared" si="1"/>
        <v>100</v>
      </c>
      <c r="R39" s="46" t="str">
        <f t="shared" si="2"/>
        <v>ICFES|Gestión del conocimiento 01</v>
      </c>
      <c r="S39" s="374"/>
      <c r="U39"/>
      <c r="V39"/>
      <c r="W39"/>
      <c r="X39"/>
      <c r="Y39"/>
      <c r="Z39"/>
      <c r="AA39"/>
      <c r="AB39"/>
    </row>
    <row r="40" spans="1:34" ht="65.25" hidden="1" customHeight="1" outlineLevel="1">
      <c r="A40" s="46">
        <v>13</v>
      </c>
      <c r="B40" s="46" t="s">
        <v>45</v>
      </c>
      <c r="C40" s="111" t="str">
        <f t="shared" si="3"/>
        <v>Ejecutar las acciones definidas en el plan de trabajo para fortalecer la gestión del conocimiento, garantizando la participación activa y el uso de herramientas tecnológicas.</v>
      </c>
      <c r="D40" s="46" t="s">
        <v>187</v>
      </c>
      <c r="E40" s="46" t="s">
        <v>19</v>
      </c>
      <c r="F40" s="47" t="s">
        <v>188</v>
      </c>
      <c r="G40" s="47" t="s">
        <v>80</v>
      </c>
      <c r="H40" s="46" t="s">
        <v>17</v>
      </c>
      <c r="I40" s="46" t="s">
        <v>30</v>
      </c>
      <c r="J40" s="152"/>
      <c r="K40" s="152"/>
      <c r="L40" s="46">
        <v>100</v>
      </c>
      <c r="M40" s="46">
        <v>25</v>
      </c>
      <c r="N40" s="46">
        <v>25</v>
      </c>
      <c r="O40" s="46">
        <v>25</v>
      </c>
      <c r="P40" s="46">
        <v>25</v>
      </c>
      <c r="Q40" s="46">
        <f t="shared" si="1"/>
        <v>25</v>
      </c>
      <c r="R40" s="46" t="str">
        <f t="shared" si="2"/>
        <v>ICFES|Gestión del conocimiento 02</v>
      </c>
      <c r="S40" s="374"/>
      <c r="U40"/>
      <c r="V40"/>
      <c r="W40"/>
      <c r="X40"/>
      <c r="Y40"/>
      <c r="Z40"/>
      <c r="AA40"/>
      <c r="AB40"/>
    </row>
    <row r="41" spans="1:34" ht="65.25" hidden="1" customHeight="1" outlineLevel="1">
      <c r="A41" s="46">
        <v>14</v>
      </c>
      <c r="B41" s="46" t="s">
        <v>45</v>
      </c>
      <c r="C41" s="111" t="str">
        <f t="shared" si="3"/>
        <v>Realizar la evaluación del plan de trabajo implementado, midiendo el impacto en la captura, organización y transferencia del conocimiento institucional.</v>
      </c>
      <c r="D41" s="46" t="s">
        <v>189</v>
      </c>
      <c r="E41" s="46" t="s">
        <v>40</v>
      </c>
      <c r="F41" s="47" t="s">
        <v>190</v>
      </c>
      <c r="G41" s="47" t="s">
        <v>52</v>
      </c>
      <c r="H41" s="46" t="s">
        <v>17</v>
      </c>
      <c r="I41" s="46" t="s">
        <v>30</v>
      </c>
      <c r="J41" s="152"/>
      <c r="K41" s="152"/>
      <c r="L41" s="46">
        <v>100</v>
      </c>
      <c r="M41" s="46"/>
      <c r="N41" s="46"/>
      <c r="O41" s="46"/>
      <c r="P41" s="46">
        <v>100</v>
      </c>
      <c r="Q41" s="46">
        <f t="shared" si="1"/>
        <v>0</v>
      </c>
      <c r="R41" s="46" t="str">
        <f t="shared" si="2"/>
        <v>ICFES|Gestión del conocimiento 03</v>
      </c>
      <c r="S41" s="374"/>
      <c r="U41"/>
      <c r="V41"/>
      <c r="W41"/>
      <c r="X41"/>
      <c r="Y41"/>
      <c r="Z41"/>
      <c r="AA41"/>
      <c r="AB41"/>
    </row>
    <row r="42" spans="1:34" collapsed="1">
      <c r="A42" s="86"/>
      <c r="B42" s="76"/>
      <c r="C42" s="76"/>
      <c r="D42" s="76"/>
      <c r="E42" s="76"/>
      <c r="F42" s="76"/>
      <c r="G42" s="76"/>
      <c r="H42" s="76"/>
      <c r="I42" s="76"/>
      <c r="J42" s="76"/>
      <c r="K42" s="76"/>
      <c r="L42" s="76"/>
      <c r="M42" s="76"/>
      <c r="N42" s="76"/>
      <c r="O42" s="76"/>
      <c r="P42" s="76"/>
      <c r="Q42" s="76"/>
      <c r="R42" s="76"/>
      <c r="S42" s="369"/>
      <c r="T42" s="76"/>
      <c r="AB42" s="40"/>
      <c r="AC42" s="40"/>
      <c r="AD42" s="40"/>
      <c r="AE42" s="40"/>
      <c r="AF42" s="40"/>
      <c r="AG42" s="40"/>
      <c r="AH42" s="21" t="e">
        <f t="shared" ref="AH42" si="4">ROUND(AVERAGE(AB42:AG42)/5*100,0)</f>
        <v>#DIV/0!</v>
      </c>
    </row>
    <row r="43" spans="1:34" s="452" customFormat="1" ht="45.75" customHeight="1">
      <c r="A43" s="452" t="s">
        <v>191</v>
      </c>
    </row>
    <row r="44" spans="1:34" outlineLevel="1">
      <c r="A44" s="79"/>
      <c r="B44" s="76"/>
      <c r="C44" s="76"/>
      <c r="D44" s="76"/>
      <c r="E44" s="76"/>
      <c r="F44" s="76"/>
      <c r="G44" s="76"/>
      <c r="H44" s="76"/>
      <c r="I44" s="76"/>
      <c r="J44" s="76"/>
      <c r="K44" s="76"/>
      <c r="L44" s="76"/>
      <c r="M44" s="76"/>
      <c r="N44" s="76"/>
      <c r="O44" s="76"/>
      <c r="P44" s="76"/>
      <c r="Q44" s="76"/>
      <c r="R44" s="76"/>
      <c r="S44" s="369"/>
      <c r="T44" s="76"/>
    </row>
    <row r="45" spans="1:34" ht="26.25" outlineLevel="1">
      <c r="A45" s="80" t="s">
        <v>192</v>
      </c>
      <c r="B45" s="81" t="str">
        <f>B10</f>
        <v>Cultura organizacional</v>
      </c>
      <c r="H45" s="453" t="s">
        <v>193</v>
      </c>
      <c r="I45" s="453"/>
      <c r="J45" s="453"/>
      <c r="K45" s="453"/>
      <c r="L45" s="453"/>
      <c r="M45" s="453"/>
      <c r="N45" s="453"/>
      <c r="T45" s="76"/>
    </row>
    <row r="46" spans="1:34" ht="60.75" outlineLevel="2" thickBot="1">
      <c r="A46" s="128" t="s">
        <v>28</v>
      </c>
      <c r="B46" s="129" t="s">
        <v>194</v>
      </c>
      <c r="C46" s="129" t="s">
        <v>195</v>
      </c>
      <c r="D46" s="129" t="s">
        <v>196</v>
      </c>
      <c r="E46" s="129" t="s">
        <v>197</v>
      </c>
      <c r="F46" s="129" t="s">
        <v>198</v>
      </c>
      <c r="G46" s="129" t="s">
        <v>199</v>
      </c>
      <c r="H46" s="175" t="s">
        <v>200</v>
      </c>
      <c r="I46" s="175" t="s">
        <v>201</v>
      </c>
      <c r="J46" s="175" t="s">
        <v>202</v>
      </c>
      <c r="K46" s="175" t="s">
        <v>203</v>
      </c>
      <c r="L46" s="175" t="s">
        <v>204</v>
      </c>
      <c r="M46" s="175" t="s">
        <v>205</v>
      </c>
      <c r="N46" s="175" t="s">
        <v>206</v>
      </c>
      <c r="O46" s="129" t="s">
        <v>207</v>
      </c>
      <c r="P46" s="129" t="s">
        <v>208</v>
      </c>
      <c r="Q46" s="129" t="s">
        <v>209</v>
      </c>
      <c r="R46" s="129" t="s">
        <v>210</v>
      </c>
      <c r="S46" s="129" t="s">
        <v>184</v>
      </c>
      <c r="T46" s="76"/>
      <c r="AB46"/>
    </row>
    <row r="47" spans="1:34" s="21" customFormat="1" ht="61.5" outlineLevel="2" thickTop="1" thickBot="1">
      <c r="A47" s="6">
        <v>1</v>
      </c>
      <c r="B47" s="106" t="str">
        <f>C10</f>
        <v>Realizar la evaluación integral del modelo de cultura organizacional implementado en la entidad, identificando fortalezas y áreas de mejora mediante instrumentos de medición y análisis participativo.</v>
      </c>
      <c r="C47" s="5" t="s">
        <v>59</v>
      </c>
      <c r="D47" s="178">
        <f t="shared" ref="D47:E52" si="5">Q47</f>
        <v>100</v>
      </c>
      <c r="E47" s="178">
        <f t="shared" si="5"/>
        <v>100</v>
      </c>
      <c r="F47" s="5">
        <f>M28</f>
        <v>100</v>
      </c>
      <c r="G47" s="153" t="s">
        <v>211</v>
      </c>
      <c r="H47" s="174">
        <v>5</v>
      </c>
      <c r="I47" s="174">
        <v>5</v>
      </c>
      <c r="J47" s="174">
        <v>5</v>
      </c>
      <c r="K47" s="174">
        <v>5</v>
      </c>
      <c r="L47" s="174">
        <v>5</v>
      </c>
      <c r="M47" s="174">
        <v>5</v>
      </c>
      <c r="N47" s="174">
        <v>5</v>
      </c>
      <c r="O47" s="5">
        <f t="shared" ref="O47" si="6">ROUND((SUM(H47:N47)/35)*100,0)</f>
        <v>100</v>
      </c>
      <c r="P47" s="5">
        <f>(ICFES!$O47/100)*100</f>
        <v>100</v>
      </c>
      <c r="Q47" s="5">
        <f t="shared" ref="Q47:Q52" si="7">IFERROR(ROUND(O47*P47/100,1),"")</f>
        <v>100</v>
      </c>
      <c r="R47" s="5">
        <f>Q47</f>
        <v>100</v>
      </c>
      <c r="S47" s="201" t="s">
        <v>259</v>
      </c>
      <c r="T47" s="76"/>
    </row>
    <row r="48" spans="1:34" ht="61.5" outlineLevel="2" thickTop="1" thickBot="1">
      <c r="A48" s="7">
        <v>2</v>
      </c>
      <c r="B48" s="107" t="str">
        <f>C11</f>
        <v>Analizar los resultados de la evaluación para determinar brechas en prácticas, comportamientos y procesos relacionados con la cultura organizacional, priorizando acciones correctivas.</v>
      </c>
      <c r="C48" s="22" t="s">
        <v>59</v>
      </c>
      <c r="D48" s="177">
        <f t="shared" si="5"/>
        <v>100</v>
      </c>
      <c r="E48" s="177">
        <f t="shared" si="5"/>
        <v>100</v>
      </c>
      <c r="F48" s="22">
        <f>M29</f>
        <v>100</v>
      </c>
      <c r="G48" s="154" t="s">
        <v>211</v>
      </c>
      <c r="H48" s="174">
        <v>5</v>
      </c>
      <c r="I48" s="174">
        <v>5</v>
      </c>
      <c r="J48" s="174">
        <v>5</v>
      </c>
      <c r="K48" s="174">
        <v>5</v>
      </c>
      <c r="L48" s="174">
        <v>5</v>
      </c>
      <c r="M48" s="174">
        <v>5</v>
      </c>
      <c r="N48" s="174">
        <v>5</v>
      </c>
      <c r="O48" s="22">
        <f>ROUND((SUM(H48:N48)/35)*100,0)</f>
        <v>100</v>
      </c>
      <c r="P48" s="22">
        <f>(ICFES!$O48/100)*100</f>
        <v>100</v>
      </c>
      <c r="Q48" s="22">
        <f t="shared" si="7"/>
        <v>100</v>
      </c>
      <c r="R48" s="22">
        <f>Q48</f>
        <v>100</v>
      </c>
      <c r="S48" s="244" t="s">
        <v>259</v>
      </c>
      <c r="T48" s="76"/>
      <c r="AB48"/>
    </row>
    <row r="49" spans="1:28" ht="78" customHeight="1" outlineLevel="2" thickTop="1" thickBot="1">
      <c r="A49" s="6">
        <v>3</v>
      </c>
      <c r="B49" s="106" t="str">
        <f>C12</f>
        <v>Diseñar el plan de trabajo que consolide acciones estratégicas para fortalecer la cultura organizacional, basado en el diagnóstico y brechas identificadas.</v>
      </c>
      <c r="C49" s="5" t="s">
        <v>59</v>
      </c>
      <c r="D49" s="178">
        <f t="shared" si="5"/>
        <v>100</v>
      </c>
      <c r="E49" s="178">
        <f t="shared" si="5"/>
        <v>100</v>
      </c>
      <c r="F49" s="5">
        <f>M30</f>
        <v>100</v>
      </c>
      <c r="G49" s="153" t="s">
        <v>211</v>
      </c>
      <c r="H49" s="174">
        <v>5</v>
      </c>
      <c r="I49" s="174">
        <v>5</v>
      </c>
      <c r="J49" s="174">
        <v>5</v>
      </c>
      <c r="K49" s="174">
        <v>5</v>
      </c>
      <c r="L49" s="174">
        <v>5</v>
      </c>
      <c r="M49" s="174">
        <v>5</v>
      </c>
      <c r="N49" s="174">
        <v>5</v>
      </c>
      <c r="O49" s="5">
        <f t="shared" ref="O49" si="8">ROUND((SUM(H49:N49)/35)*100,0)</f>
        <v>100</v>
      </c>
      <c r="P49" s="5">
        <f>(ICFES!$O49/100)*100</f>
        <v>100</v>
      </c>
      <c r="Q49" s="5">
        <f t="shared" si="7"/>
        <v>100</v>
      </c>
      <c r="R49" s="5">
        <f>Q49</f>
        <v>100</v>
      </c>
      <c r="S49" s="201" t="s">
        <v>259</v>
      </c>
      <c r="T49" s="76"/>
      <c r="AB49"/>
    </row>
    <row r="50" spans="1:28" ht="221.25" customHeight="1" outlineLevel="2" thickTop="1" thickBot="1">
      <c r="A50" s="454">
        <v>4</v>
      </c>
      <c r="B50" s="456" t="str">
        <f>C13</f>
        <v>Implementar las acciones definidas en el plan de trabajo, asegurando la participación activa del personal y el seguimiento a los resultados esperados.</v>
      </c>
      <c r="C50" s="23" t="s">
        <v>64</v>
      </c>
      <c r="D50" s="177">
        <f t="shared" si="5"/>
        <v>26.5</v>
      </c>
      <c r="E50" s="177">
        <f t="shared" si="5"/>
        <v>26.5</v>
      </c>
      <c r="F50" s="22">
        <f>N31</f>
        <v>30</v>
      </c>
      <c r="G50" s="154" t="s">
        <v>211</v>
      </c>
      <c r="H50" s="174">
        <v>5</v>
      </c>
      <c r="I50" s="174">
        <v>5</v>
      </c>
      <c r="J50" s="174">
        <v>3</v>
      </c>
      <c r="K50" s="174">
        <v>5</v>
      </c>
      <c r="L50" s="174">
        <v>5</v>
      </c>
      <c r="M50" s="174">
        <v>5</v>
      </c>
      <c r="N50" s="174">
        <v>5</v>
      </c>
      <c r="O50" s="22">
        <f t="shared" ref="O50:O52" si="9">ROUND((SUM(H50:N50)/35)*100,0)</f>
        <v>94</v>
      </c>
      <c r="P50" s="22">
        <f>(ICFES!$O50/100)*30</f>
        <v>28.2</v>
      </c>
      <c r="Q50" s="22">
        <f t="shared" si="7"/>
        <v>26.5</v>
      </c>
      <c r="R50" s="22">
        <f>Q50</f>
        <v>26.5</v>
      </c>
      <c r="S50" s="244" t="s">
        <v>260</v>
      </c>
      <c r="T50" s="76"/>
      <c r="AB50"/>
    </row>
    <row r="51" spans="1:28" ht="171" customHeight="1" outlineLevel="2" thickTop="1" thickBot="1">
      <c r="A51" s="455"/>
      <c r="B51" s="457"/>
      <c r="C51" s="24" t="s">
        <v>69</v>
      </c>
      <c r="D51" s="177">
        <f t="shared" si="5"/>
        <v>20.7</v>
      </c>
      <c r="E51" s="177">
        <f t="shared" si="5"/>
        <v>47.2</v>
      </c>
      <c r="F51" s="22">
        <f>O31</f>
        <v>30</v>
      </c>
      <c r="G51" s="154" t="s">
        <v>211</v>
      </c>
      <c r="H51" s="174">
        <v>5</v>
      </c>
      <c r="I51" s="174">
        <v>5</v>
      </c>
      <c r="J51" s="174">
        <v>3</v>
      </c>
      <c r="K51" s="174">
        <v>5</v>
      </c>
      <c r="L51" s="174">
        <v>3</v>
      </c>
      <c r="M51" s="174">
        <v>5</v>
      </c>
      <c r="N51" s="174">
        <v>3</v>
      </c>
      <c r="O51" s="23">
        <f t="shared" si="9"/>
        <v>83</v>
      </c>
      <c r="P51" s="23">
        <f>(ICFES!$O51/100)*30</f>
        <v>24.9</v>
      </c>
      <c r="Q51" s="23">
        <f t="shared" si="7"/>
        <v>20.7</v>
      </c>
      <c r="R51" s="23">
        <f>R50+Q51</f>
        <v>47.2</v>
      </c>
      <c r="S51" s="375" t="s">
        <v>261</v>
      </c>
      <c r="T51" s="76"/>
      <c r="AB51"/>
    </row>
    <row r="52" spans="1:28" ht="20.25" customHeight="1" outlineLevel="2" thickTop="1">
      <c r="A52" s="455"/>
      <c r="B52" s="457"/>
      <c r="C52" s="24" t="s">
        <v>74</v>
      </c>
      <c r="D52" s="177">
        <f t="shared" si="5"/>
        <v>0</v>
      </c>
      <c r="E52" s="177">
        <f t="shared" si="5"/>
        <v>47.2</v>
      </c>
      <c r="F52" s="22">
        <f>P31</f>
        <v>40</v>
      </c>
      <c r="G52" s="154"/>
      <c r="H52" s="174"/>
      <c r="I52" s="174"/>
      <c r="J52" s="174"/>
      <c r="K52" s="174"/>
      <c r="L52" s="174"/>
      <c r="M52" s="174"/>
      <c r="N52" s="174"/>
      <c r="O52" s="24">
        <f t="shared" si="9"/>
        <v>0</v>
      </c>
      <c r="P52" s="24">
        <f>(ICFES!$O52/100)*40</f>
        <v>0</v>
      </c>
      <c r="Q52" s="24">
        <f t="shared" si="7"/>
        <v>0</v>
      </c>
      <c r="R52" s="24">
        <f>R51+Q52</f>
        <v>47.2</v>
      </c>
      <c r="S52" s="376"/>
      <c r="T52" s="76"/>
      <c r="AB52"/>
    </row>
    <row r="53" spans="1:28" ht="45.75" customHeight="1" outlineLevel="1">
      <c r="G53" s="156"/>
      <c r="H53" s="156"/>
      <c r="I53" s="156"/>
      <c r="J53" s="156"/>
      <c r="K53" s="156"/>
      <c r="L53" s="156"/>
      <c r="M53" s="156"/>
      <c r="N53" s="156"/>
      <c r="Q53" s="129" t="s">
        <v>215</v>
      </c>
      <c r="R53" s="130">
        <f>AVERAGE(R47:R49,R52)/100</f>
        <v>0.86799999999999999</v>
      </c>
      <c r="S53" s="377"/>
      <c r="T53" s="76"/>
    </row>
    <row r="54" spans="1:28" ht="26.25" outlineLevel="1">
      <c r="A54" s="82" t="s">
        <v>216</v>
      </c>
      <c r="B54" s="124" t="s">
        <v>25</v>
      </c>
      <c r="G54" s="156"/>
      <c r="H54" s="435" t="s">
        <v>193</v>
      </c>
      <c r="I54" s="435"/>
      <c r="J54" s="435"/>
      <c r="K54" s="435"/>
      <c r="L54" s="435"/>
      <c r="M54" s="435"/>
      <c r="N54" s="435"/>
      <c r="S54" s="377"/>
      <c r="T54" s="76"/>
    </row>
    <row r="55" spans="1:28" ht="60.75" outlineLevel="2" thickBot="1">
      <c r="A55" s="131" t="s">
        <v>28</v>
      </c>
      <c r="B55" s="132" t="s">
        <v>194</v>
      </c>
      <c r="C55" s="132" t="s">
        <v>195</v>
      </c>
      <c r="D55" s="132" t="s">
        <v>196</v>
      </c>
      <c r="E55" s="132" t="s">
        <v>217</v>
      </c>
      <c r="F55" s="132" t="s">
        <v>198</v>
      </c>
      <c r="G55" s="157" t="s">
        <v>199</v>
      </c>
      <c r="H55" s="175" t="s">
        <v>200</v>
      </c>
      <c r="I55" s="175" t="s">
        <v>201</v>
      </c>
      <c r="J55" s="175" t="s">
        <v>202</v>
      </c>
      <c r="K55" s="175" t="s">
        <v>203</v>
      </c>
      <c r="L55" s="175" t="s">
        <v>204</v>
      </c>
      <c r="M55" s="175" t="s">
        <v>205</v>
      </c>
      <c r="N55" s="175" t="s">
        <v>206</v>
      </c>
      <c r="O55" s="132" t="s">
        <v>207</v>
      </c>
      <c r="P55" s="132" t="s">
        <v>218</v>
      </c>
      <c r="Q55" s="132" t="s">
        <v>209</v>
      </c>
      <c r="R55" s="132" t="s">
        <v>210</v>
      </c>
      <c r="S55" s="157" t="s">
        <v>184</v>
      </c>
      <c r="T55" s="76"/>
      <c r="AB55"/>
    </row>
    <row r="56" spans="1:28" ht="90.75" customHeight="1" outlineLevel="2" thickTop="1" thickBot="1">
      <c r="A56" s="8">
        <v>1</v>
      </c>
      <c r="B56" s="105" t="str">
        <f>C14</f>
        <v>Realizar un diagnóstico participativo de los grupos focales para identificar oportunidades de mejora en la experiencia de servicio de la entidad, consolidando hallazgos y recomendaciones.</v>
      </c>
      <c r="C56" s="25" t="s">
        <v>59</v>
      </c>
      <c r="D56" s="178">
        <f>Q56</f>
        <v>21.2</v>
      </c>
      <c r="E56" s="178">
        <f>R56</f>
        <v>21.2</v>
      </c>
      <c r="F56" s="25">
        <f>M32</f>
        <v>100</v>
      </c>
      <c r="G56" s="158" t="s">
        <v>211</v>
      </c>
      <c r="H56" s="174">
        <v>5</v>
      </c>
      <c r="I56" s="174">
        <v>5</v>
      </c>
      <c r="J56" s="174">
        <v>0</v>
      </c>
      <c r="K56" s="174">
        <v>0</v>
      </c>
      <c r="L56" s="174">
        <v>3</v>
      </c>
      <c r="M56" s="174">
        <v>0</v>
      </c>
      <c r="N56" s="174">
        <v>3</v>
      </c>
      <c r="O56" s="25">
        <f t="shared" ref="O56:O65" si="10">ROUND((SUM(H56:N56)/35)*100,0)</f>
        <v>46</v>
      </c>
      <c r="P56" s="25">
        <f>(ICFES!$O56/100)*100</f>
        <v>46</v>
      </c>
      <c r="Q56" s="25">
        <f t="shared" ref="Q56:Q65" si="11">IFERROR(ROUND(O56*P56/100,1),"")</f>
        <v>21.2</v>
      </c>
      <c r="R56" s="25">
        <f>Q56</f>
        <v>21.2</v>
      </c>
      <c r="S56" s="388" t="s">
        <v>262</v>
      </c>
      <c r="T56" s="76"/>
      <c r="AB56"/>
    </row>
    <row r="57" spans="1:28" ht="96" customHeight="1" outlineLevel="2" thickTop="1" thickBot="1">
      <c r="A57" s="431">
        <v>2</v>
      </c>
      <c r="B57" s="433" t="str">
        <f>C15</f>
        <v>Diseñar, aplicar y analizar la encuesta de satisfacción de los servicios ofrecidos por la entidad, garantizando cobertura representativa y trazabilidad de resultados.</v>
      </c>
      <c r="C57" s="28" t="s">
        <v>64</v>
      </c>
      <c r="D57" s="178">
        <f>Q57</f>
        <v>9.6999999999999993</v>
      </c>
      <c r="E57" s="178">
        <f>R57</f>
        <v>9.6999999999999993</v>
      </c>
      <c r="F57" s="28">
        <f>N33</f>
        <v>30</v>
      </c>
      <c r="G57" s="159" t="s">
        <v>263</v>
      </c>
      <c r="H57" s="174">
        <v>5</v>
      </c>
      <c r="I57" s="174">
        <v>3</v>
      </c>
      <c r="J57" s="174">
        <v>3</v>
      </c>
      <c r="K57" s="174">
        <v>0</v>
      </c>
      <c r="L57" s="174">
        <v>3</v>
      </c>
      <c r="M57" s="174">
        <v>3</v>
      </c>
      <c r="N57" s="174">
        <v>3</v>
      </c>
      <c r="O57" s="28">
        <f t="shared" si="10"/>
        <v>57</v>
      </c>
      <c r="P57" s="28">
        <f>(ICFES!$O57/100)*30</f>
        <v>17.099999999999998</v>
      </c>
      <c r="Q57" s="28">
        <f t="shared" si="11"/>
        <v>9.6999999999999993</v>
      </c>
      <c r="R57" s="28">
        <f>Q57</f>
        <v>9.6999999999999993</v>
      </c>
      <c r="S57" s="391" t="s">
        <v>264</v>
      </c>
      <c r="T57" s="76"/>
      <c r="AB57"/>
    </row>
    <row r="58" spans="1:28" ht="60" customHeight="1" outlineLevel="2" thickTop="1" thickBot="1">
      <c r="A58" s="432"/>
      <c r="B58" s="434"/>
      <c r="C58" s="29" t="s">
        <v>69</v>
      </c>
      <c r="D58" s="178">
        <f t="shared" ref="D58:E65" si="12">Q58</f>
        <v>15.1</v>
      </c>
      <c r="E58" s="178">
        <f t="shared" si="12"/>
        <v>24.799999999999997</v>
      </c>
      <c r="F58" s="28">
        <f>O33</f>
        <v>30</v>
      </c>
      <c r="G58" s="159"/>
      <c r="H58" s="174">
        <v>5</v>
      </c>
      <c r="I58" s="174">
        <v>5</v>
      </c>
      <c r="J58" s="174">
        <v>3</v>
      </c>
      <c r="K58" s="174">
        <v>3</v>
      </c>
      <c r="L58" s="174">
        <v>3</v>
      </c>
      <c r="M58" s="174">
        <v>3</v>
      </c>
      <c r="N58" s="174">
        <v>3</v>
      </c>
      <c r="O58" s="29">
        <f t="shared" si="10"/>
        <v>71</v>
      </c>
      <c r="P58" s="29">
        <f>(ICFES!$O58/100)*30</f>
        <v>21.299999999999997</v>
      </c>
      <c r="Q58" s="29">
        <f t="shared" si="11"/>
        <v>15.1</v>
      </c>
      <c r="R58" s="29">
        <f>R57+Q58</f>
        <v>24.799999999999997</v>
      </c>
      <c r="S58" s="410" t="s">
        <v>265</v>
      </c>
      <c r="T58" s="76"/>
      <c r="AB58"/>
    </row>
    <row r="59" spans="1:28" ht="22.5" customHeight="1" outlineLevel="2" thickTop="1" thickBot="1">
      <c r="A59" s="458"/>
      <c r="B59" s="459"/>
      <c r="C59" s="30" t="s">
        <v>74</v>
      </c>
      <c r="D59" s="178">
        <f t="shared" si="12"/>
        <v>0</v>
      </c>
      <c r="E59" s="178">
        <f t="shared" si="12"/>
        <v>24.799999999999997</v>
      </c>
      <c r="F59" s="28">
        <f>P33</f>
        <v>40</v>
      </c>
      <c r="G59" s="159"/>
      <c r="H59" s="176"/>
      <c r="I59" s="176"/>
      <c r="J59" s="176"/>
      <c r="K59" s="176"/>
      <c r="L59" s="176"/>
      <c r="M59" s="176"/>
      <c r="N59" s="176"/>
      <c r="O59" s="30">
        <f t="shared" si="10"/>
        <v>0</v>
      </c>
      <c r="P59" s="30">
        <f>(ICFES!$O59/100)*40</f>
        <v>0</v>
      </c>
      <c r="Q59" s="30">
        <f t="shared" si="11"/>
        <v>0</v>
      </c>
      <c r="R59" s="30">
        <f>R58+Q59</f>
        <v>24.799999999999997</v>
      </c>
      <c r="S59" s="380"/>
      <c r="T59" s="76"/>
      <c r="AB59"/>
    </row>
    <row r="60" spans="1:28" ht="42" customHeight="1" outlineLevel="2" thickTop="1" thickBot="1">
      <c r="A60" s="440">
        <v>3</v>
      </c>
      <c r="B60" s="443" t="str">
        <f>C16</f>
        <v>Ejecutar las acciones de mejora derivadas del análisis de la encuesta de satisfacción, orientadas a optimizar la experiencia ciudadana y la relación con grupos de valor.</v>
      </c>
      <c r="C60" s="25" t="s">
        <v>64</v>
      </c>
      <c r="D60" s="178">
        <f t="shared" si="12"/>
        <v>4.8</v>
      </c>
      <c r="E60" s="178">
        <f t="shared" si="12"/>
        <v>4.8</v>
      </c>
      <c r="F60" s="25">
        <f>N34</f>
        <v>30</v>
      </c>
      <c r="G60" s="158" t="s">
        <v>263</v>
      </c>
      <c r="H60" s="176">
        <v>5</v>
      </c>
      <c r="I60" s="176">
        <v>3</v>
      </c>
      <c r="J60" s="176">
        <v>0</v>
      </c>
      <c r="K60" s="176">
        <v>0</v>
      </c>
      <c r="L60" s="176">
        <v>3</v>
      </c>
      <c r="M60" s="176">
        <v>0</v>
      </c>
      <c r="N60" s="176">
        <v>3</v>
      </c>
      <c r="O60" s="25">
        <f t="shared" si="10"/>
        <v>40</v>
      </c>
      <c r="P60" s="25">
        <f>(ICFES!$O60/100)*30</f>
        <v>12</v>
      </c>
      <c r="Q60" s="25">
        <f t="shared" si="11"/>
        <v>4.8</v>
      </c>
      <c r="R60" s="25">
        <f>Q60</f>
        <v>4.8</v>
      </c>
      <c r="S60" s="365" t="s">
        <v>266</v>
      </c>
      <c r="T60" s="76"/>
      <c r="AB60"/>
    </row>
    <row r="61" spans="1:28" ht="45" customHeight="1" outlineLevel="2" thickTop="1" thickBot="1">
      <c r="A61" s="441"/>
      <c r="B61" s="444"/>
      <c r="C61" s="26" t="s">
        <v>69</v>
      </c>
      <c r="D61" s="178">
        <f t="shared" si="12"/>
        <v>8.6999999999999993</v>
      </c>
      <c r="E61" s="178">
        <f t="shared" si="12"/>
        <v>13.5</v>
      </c>
      <c r="F61" s="25">
        <f>O34</f>
        <v>30</v>
      </c>
      <c r="G61" s="158"/>
      <c r="H61" s="176">
        <v>5</v>
      </c>
      <c r="I61" s="176">
        <v>3</v>
      </c>
      <c r="J61" s="176">
        <v>0</v>
      </c>
      <c r="K61" s="176">
        <v>5</v>
      </c>
      <c r="L61" s="176">
        <v>3</v>
      </c>
      <c r="M61" s="176">
        <v>0</v>
      </c>
      <c r="N61" s="176">
        <v>3</v>
      </c>
      <c r="O61" s="26">
        <f t="shared" si="10"/>
        <v>54</v>
      </c>
      <c r="P61" s="26">
        <f>(ICFES!$O61/100)*30</f>
        <v>16.200000000000003</v>
      </c>
      <c r="Q61" s="26">
        <f t="shared" si="11"/>
        <v>8.6999999999999993</v>
      </c>
      <c r="R61" s="26">
        <f>R60+Q61</f>
        <v>13.5</v>
      </c>
      <c r="S61" s="409" t="s">
        <v>267</v>
      </c>
      <c r="T61" s="76"/>
      <c r="AB61"/>
    </row>
    <row r="62" spans="1:28" ht="22.5" customHeight="1" outlineLevel="2" thickTop="1" thickBot="1">
      <c r="A62" s="442"/>
      <c r="B62" s="445"/>
      <c r="C62" s="27" t="s">
        <v>74</v>
      </c>
      <c r="D62" s="178">
        <f t="shared" si="12"/>
        <v>0</v>
      </c>
      <c r="E62" s="178">
        <f t="shared" si="12"/>
        <v>13.5</v>
      </c>
      <c r="F62" s="25">
        <f>P34</f>
        <v>40</v>
      </c>
      <c r="G62" s="158"/>
      <c r="H62" s="176"/>
      <c r="I62" s="176"/>
      <c r="J62" s="176"/>
      <c r="K62" s="176"/>
      <c r="L62" s="176"/>
      <c r="M62" s="176"/>
      <c r="N62" s="176"/>
      <c r="O62" s="27">
        <f t="shared" si="10"/>
        <v>0</v>
      </c>
      <c r="P62" s="27">
        <f>(ICFES!$O62/100)*40</f>
        <v>0</v>
      </c>
      <c r="Q62" s="27">
        <f t="shared" si="11"/>
        <v>0</v>
      </c>
      <c r="R62" s="27">
        <f>R61+Q62</f>
        <v>13.5</v>
      </c>
      <c r="S62" s="381"/>
      <c r="T62" s="76"/>
      <c r="AB62"/>
    </row>
    <row r="63" spans="1:28" ht="56.25" customHeight="1" outlineLevel="2" thickTop="1" thickBot="1">
      <c r="A63" s="431">
        <v>4</v>
      </c>
      <c r="B63" s="433" t="str">
        <f>C17</f>
        <v>Monitorear la implementación de las mejoras y lecciones aprendidas, evaluando su impacto en la experiencia ciudadana y ajustando acciones según resultados.</v>
      </c>
      <c r="C63" s="28" t="s">
        <v>64</v>
      </c>
      <c r="D63" s="178">
        <f t="shared" si="12"/>
        <v>2</v>
      </c>
      <c r="E63" s="178">
        <f t="shared" si="12"/>
        <v>2</v>
      </c>
      <c r="F63" s="28">
        <f>N35</f>
        <v>30</v>
      </c>
      <c r="G63" s="159" t="s">
        <v>263</v>
      </c>
      <c r="H63" s="174">
        <v>3</v>
      </c>
      <c r="I63" s="174">
        <v>3</v>
      </c>
      <c r="J63" s="174">
        <v>0</v>
      </c>
      <c r="K63" s="174">
        <v>0</v>
      </c>
      <c r="L63" s="174">
        <v>0</v>
      </c>
      <c r="M63" s="174">
        <v>0</v>
      </c>
      <c r="N63" s="174">
        <v>3</v>
      </c>
      <c r="O63" s="28">
        <f t="shared" si="10"/>
        <v>26</v>
      </c>
      <c r="P63" s="28">
        <f>(ICFES!$O63/100)*30</f>
        <v>7.8000000000000007</v>
      </c>
      <c r="Q63" s="28">
        <f t="shared" si="11"/>
        <v>2</v>
      </c>
      <c r="R63" s="28">
        <f>Q63</f>
        <v>2</v>
      </c>
      <c r="S63" s="378" t="s">
        <v>268</v>
      </c>
      <c r="T63" s="76"/>
      <c r="AB63"/>
    </row>
    <row r="64" spans="1:28" ht="22.5" customHeight="1" outlineLevel="2" thickTop="1" thickBot="1">
      <c r="A64" s="432"/>
      <c r="B64" s="434"/>
      <c r="C64" s="29" t="s">
        <v>69</v>
      </c>
      <c r="D64" s="178">
        <f t="shared" si="12"/>
        <v>8.6999999999999993</v>
      </c>
      <c r="E64" s="178">
        <f t="shared" si="12"/>
        <v>10.7</v>
      </c>
      <c r="F64" s="28">
        <f>O35</f>
        <v>30</v>
      </c>
      <c r="G64" s="159"/>
      <c r="H64" s="174">
        <v>5</v>
      </c>
      <c r="I64" s="174">
        <v>3</v>
      </c>
      <c r="J64" s="174">
        <v>0</v>
      </c>
      <c r="K64" s="174">
        <v>5</v>
      </c>
      <c r="L64" s="174">
        <v>3</v>
      </c>
      <c r="M64" s="174">
        <v>0</v>
      </c>
      <c r="N64" s="174">
        <v>3</v>
      </c>
      <c r="O64" s="29">
        <f t="shared" si="10"/>
        <v>54</v>
      </c>
      <c r="P64" s="29">
        <f>(ICFES!$O64/100)*30</f>
        <v>16.200000000000003</v>
      </c>
      <c r="Q64" s="29">
        <f t="shared" si="11"/>
        <v>8.6999999999999993</v>
      </c>
      <c r="R64" s="29">
        <f>R63+Q64</f>
        <v>10.7</v>
      </c>
      <c r="S64" s="379" t="s">
        <v>269</v>
      </c>
      <c r="T64" s="76"/>
      <c r="AB64"/>
    </row>
    <row r="65" spans="1:28" ht="22.5" customHeight="1" outlineLevel="2" thickTop="1">
      <c r="A65" s="432"/>
      <c r="B65" s="434"/>
      <c r="C65" s="30" t="s">
        <v>74</v>
      </c>
      <c r="D65" s="178">
        <f t="shared" si="12"/>
        <v>0</v>
      </c>
      <c r="E65" s="178">
        <f t="shared" si="12"/>
        <v>10.7</v>
      </c>
      <c r="F65" s="28">
        <f>P35</f>
        <v>40</v>
      </c>
      <c r="G65" s="159"/>
      <c r="H65" s="174"/>
      <c r="I65" s="174"/>
      <c r="J65" s="174"/>
      <c r="K65" s="174"/>
      <c r="L65" s="174"/>
      <c r="M65" s="174"/>
      <c r="N65" s="174"/>
      <c r="O65" s="30">
        <f t="shared" si="10"/>
        <v>0</v>
      </c>
      <c r="P65" s="30">
        <f>(ICFES!$O65/100)*40</f>
        <v>0</v>
      </c>
      <c r="Q65" s="30">
        <f t="shared" si="11"/>
        <v>0</v>
      </c>
      <c r="R65" s="30">
        <f>R64+Q65</f>
        <v>10.7</v>
      </c>
      <c r="S65" s="380"/>
      <c r="T65" s="76"/>
      <c r="AB65"/>
    </row>
    <row r="66" spans="1:28" ht="45.75" customHeight="1" outlineLevel="1">
      <c r="G66" s="156"/>
      <c r="H66" s="156"/>
      <c r="I66" s="156"/>
      <c r="J66" s="156"/>
      <c r="K66" s="156"/>
      <c r="L66" s="156"/>
      <c r="M66" s="156"/>
      <c r="N66" s="156"/>
      <c r="Q66" s="132" t="s">
        <v>215</v>
      </c>
      <c r="R66" s="133">
        <f>AVERAGE(R56,R59,R62,R65)/100</f>
        <v>0.17550000000000002</v>
      </c>
      <c r="S66" s="377"/>
      <c r="T66" s="76"/>
    </row>
    <row r="67" spans="1:28" ht="26.25" outlineLevel="1">
      <c r="A67" s="83" t="s">
        <v>223</v>
      </c>
      <c r="B67" s="123" t="s">
        <v>35</v>
      </c>
      <c r="G67" s="156"/>
      <c r="H67" s="435" t="s">
        <v>193</v>
      </c>
      <c r="I67" s="435"/>
      <c r="J67" s="435"/>
      <c r="K67" s="435"/>
      <c r="L67" s="435"/>
      <c r="M67" s="435"/>
      <c r="N67" s="435"/>
      <c r="S67" s="377"/>
      <c r="T67" s="76"/>
    </row>
    <row r="68" spans="1:28" ht="60.75" outlineLevel="2" thickBot="1">
      <c r="A68" s="134" t="s">
        <v>28</v>
      </c>
      <c r="B68" s="135" t="s">
        <v>194</v>
      </c>
      <c r="C68" s="135" t="s">
        <v>195</v>
      </c>
      <c r="D68" s="135" t="s">
        <v>196</v>
      </c>
      <c r="E68" s="135" t="s">
        <v>217</v>
      </c>
      <c r="F68" s="135" t="s">
        <v>224</v>
      </c>
      <c r="G68" s="163" t="s">
        <v>199</v>
      </c>
      <c r="H68" s="175" t="s">
        <v>200</v>
      </c>
      <c r="I68" s="175" t="s">
        <v>201</v>
      </c>
      <c r="J68" s="175" t="s">
        <v>202</v>
      </c>
      <c r="K68" s="175" t="s">
        <v>203</v>
      </c>
      <c r="L68" s="175" t="s">
        <v>204</v>
      </c>
      <c r="M68" s="175" t="s">
        <v>205</v>
      </c>
      <c r="N68" s="175" t="s">
        <v>206</v>
      </c>
      <c r="O68" s="135" t="s">
        <v>207</v>
      </c>
      <c r="P68" s="135" t="s">
        <v>218</v>
      </c>
      <c r="Q68" s="135" t="s">
        <v>209</v>
      </c>
      <c r="R68" s="135" t="s">
        <v>210</v>
      </c>
      <c r="S68" s="163" t="s">
        <v>184</v>
      </c>
      <c r="T68" s="76"/>
      <c r="AB68"/>
    </row>
    <row r="69" spans="1:28" ht="75" customHeight="1" outlineLevel="2" thickTop="1" thickBot="1">
      <c r="A69" s="10">
        <v>1</v>
      </c>
      <c r="B69" s="68" t="str">
        <f>C18</f>
        <v>Realizar un diagnóstico integral del contexto institucional utilizando la herramienta del MEN, con el fin de identificar el nivel de madurez institucional y las áreas prioritarias de mejora.</v>
      </c>
      <c r="C69" s="31" t="s">
        <v>59</v>
      </c>
      <c r="D69" s="178">
        <f t="shared" ref="D69:E73" si="13">Q69</f>
        <v>100</v>
      </c>
      <c r="E69" s="178">
        <f t="shared" si="13"/>
        <v>100</v>
      </c>
      <c r="F69" s="28">
        <f>M36</f>
        <v>100</v>
      </c>
      <c r="G69" s="165" t="s">
        <v>211</v>
      </c>
      <c r="H69" s="174">
        <v>5</v>
      </c>
      <c r="I69" s="174">
        <v>5</v>
      </c>
      <c r="J69" s="174">
        <v>5</v>
      </c>
      <c r="K69" s="174">
        <v>5</v>
      </c>
      <c r="L69" s="174">
        <v>5</v>
      </c>
      <c r="M69" s="174">
        <v>5</v>
      </c>
      <c r="N69" s="174">
        <v>5</v>
      </c>
      <c r="O69" s="31">
        <f t="shared" ref="O69:O73" si="14">ROUND((SUM(H69:N69)/35)*100,0)</f>
        <v>100</v>
      </c>
      <c r="P69" s="31">
        <f>(ICFES!$O69/100)*100</f>
        <v>100</v>
      </c>
      <c r="Q69" s="31">
        <f t="shared" ref="Q69:Q73" si="15">IFERROR(ROUND(O69*P69/100,1),"")</f>
        <v>100</v>
      </c>
      <c r="R69" s="31">
        <f>Q69</f>
        <v>100</v>
      </c>
      <c r="S69" s="295" t="s">
        <v>270</v>
      </c>
      <c r="T69" s="76"/>
      <c r="AB69"/>
    </row>
    <row r="70" spans="1:28" ht="71.25" customHeight="1" outlineLevel="2" thickTop="1" thickBot="1">
      <c r="A70" s="9">
        <v>2</v>
      </c>
      <c r="B70" s="69" t="str">
        <f>C19</f>
        <v>Elaborar un plan de trabajo que consolide las acciones estratégicas derivadas del diagnóstico institucional, priorizando actividades para fortalecer la gestión operativa.</v>
      </c>
      <c r="C70" s="34" t="s">
        <v>59</v>
      </c>
      <c r="D70" s="178">
        <f t="shared" si="13"/>
        <v>100</v>
      </c>
      <c r="E70" s="178">
        <f t="shared" si="13"/>
        <v>100</v>
      </c>
      <c r="F70" s="34">
        <f>M37</f>
        <v>100</v>
      </c>
      <c r="G70" s="164" t="s">
        <v>211</v>
      </c>
      <c r="H70" s="174">
        <v>5</v>
      </c>
      <c r="I70" s="174">
        <v>5</v>
      </c>
      <c r="J70" s="174">
        <v>5</v>
      </c>
      <c r="K70" s="174">
        <v>5</v>
      </c>
      <c r="L70" s="174">
        <v>5</v>
      </c>
      <c r="M70" s="174">
        <v>5</v>
      </c>
      <c r="N70" s="174">
        <v>5</v>
      </c>
      <c r="O70" s="34">
        <f t="shared" si="14"/>
        <v>100</v>
      </c>
      <c r="P70" s="34">
        <f>(ICFES!$O70/100)*100</f>
        <v>100</v>
      </c>
      <c r="Q70" s="34">
        <f t="shared" si="15"/>
        <v>100</v>
      </c>
      <c r="R70" s="34">
        <f>Q70</f>
        <v>100</v>
      </c>
      <c r="S70" s="366" t="s">
        <v>270</v>
      </c>
      <c r="T70" s="76"/>
      <c r="AB70"/>
    </row>
    <row r="71" spans="1:28" ht="172.5" customHeight="1" outlineLevel="2" thickTop="1" thickBot="1">
      <c r="A71" s="436">
        <v>3</v>
      </c>
      <c r="B71" s="438" t="str">
        <f>C20</f>
        <v>Ejecutar las acciones definidas en el plan de trabajo, asegurando la adaptación de procesos y la mejora continua en la gestión institucional.</v>
      </c>
      <c r="C71" s="31" t="s">
        <v>64</v>
      </c>
      <c r="D71" s="178">
        <f t="shared" si="13"/>
        <v>30</v>
      </c>
      <c r="E71" s="178">
        <f t="shared" si="13"/>
        <v>30</v>
      </c>
      <c r="F71" s="31">
        <f>N38</f>
        <v>30</v>
      </c>
      <c r="G71" s="165" t="s">
        <v>211</v>
      </c>
      <c r="H71" s="174">
        <v>5</v>
      </c>
      <c r="I71" s="174">
        <v>5</v>
      </c>
      <c r="J71" s="174">
        <v>5</v>
      </c>
      <c r="K71" s="174">
        <v>5</v>
      </c>
      <c r="L71" s="174">
        <v>5</v>
      </c>
      <c r="M71" s="174">
        <v>5</v>
      </c>
      <c r="N71" s="174">
        <v>5</v>
      </c>
      <c r="O71" s="31">
        <f t="shared" si="14"/>
        <v>100</v>
      </c>
      <c r="P71" s="31">
        <f>(ICFES!$O71/100)*30</f>
        <v>30</v>
      </c>
      <c r="Q71" s="31">
        <f t="shared" si="15"/>
        <v>30</v>
      </c>
      <c r="R71" s="31">
        <f>Q71</f>
        <v>30</v>
      </c>
      <c r="S71" s="295" t="s">
        <v>271</v>
      </c>
      <c r="T71" s="76"/>
      <c r="AB71"/>
    </row>
    <row r="72" spans="1:28" ht="136.5" outlineLevel="2" thickTop="1" thickBot="1">
      <c r="A72" s="437"/>
      <c r="B72" s="439"/>
      <c r="C72" s="32" t="s">
        <v>69</v>
      </c>
      <c r="D72" s="178">
        <f t="shared" si="13"/>
        <v>5.5</v>
      </c>
      <c r="E72" s="178">
        <f t="shared" si="13"/>
        <v>35.5</v>
      </c>
      <c r="F72" s="31">
        <f>O38</f>
        <v>30</v>
      </c>
      <c r="G72" s="165" t="s">
        <v>263</v>
      </c>
      <c r="H72" s="176">
        <v>3</v>
      </c>
      <c r="I72" s="176">
        <v>0</v>
      </c>
      <c r="J72" s="176">
        <v>3</v>
      </c>
      <c r="K72" s="176">
        <v>3</v>
      </c>
      <c r="L72" s="176">
        <v>0</v>
      </c>
      <c r="M72" s="176">
        <v>3</v>
      </c>
      <c r="N72" s="176">
        <v>3</v>
      </c>
      <c r="O72" s="32">
        <f t="shared" si="14"/>
        <v>43</v>
      </c>
      <c r="P72" s="32">
        <f>(ICFES!$O72/100)*30</f>
        <v>12.9</v>
      </c>
      <c r="Q72" s="32">
        <f t="shared" si="15"/>
        <v>5.5</v>
      </c>
      <c r="R72" s="32">
        <f>R71+Q72</f>
        <v>35.5</v>
      </c>
      <c r="S72" s="382" t="s">
        <v>272</v>
      </c>
      <c r="T72" s="76"/>
      <c r="AB72"/>
    </row>
    <row r="73" spans="1:28" ht="19.5" outlineLevel="2" thickTop="1">
      <c r="A73" s="437"/>
      <c r="B73" s="439"/>
      <c r="C73" s="33" t="s">
        <v>74</v>
      </c>
      <c r="D73" s="178">
        <f t="shared" si="13"/>
        <v>0</v>
      </c>
      <c r="E73" s="178">
        <f t="shared" si="13"/>
        <v>35.5</v>
      </c>
      <c r="F73" s="31">
        <f>P38</f>
        <v>40</v>
      </c>
      <c r="G73" s="165"/>
      <c r="H73" s="174"/>
      <c r="I73" s="174"/>
      <c r="J73" s="174"/>
      <c r="K73" s="174"/>
      <c r="L73" s="174"/>
      <c r="M73" s="174"/>
      <c r="N73" s="174"/>
      <c r="O73" s="33">
        <f t="shared" si="14"/>
        <v>0</v>
      </c>
      <c r="P73" s="33">
        <f>(ICFES!$O73/100)*40</f>
        <v>0</v>
      </c>
      <c r="Q73" s="33">
        <f t="shared" si="15"/>
        <v>0</v>
      </c>
      <c r="R73" s="33">
        <f>R72+Q73</f>
        <v>35.5</v>
      </c>
      <c r="S73" s="383"/>
      <c r="T73" s="76"/>
      <c r="AB73"/>
    </row>
    <row r="74" spans="1:28" ht="45.75" customHeight="1" outlineLevel="1">
      <c r="A74" s="79"/>
      <c r="B74" s="76"/>
      <c r="C74" s="76"/>
      <c r="D74" s="76"/>
      <c r="E74" s="76"/>
      <c r="F74" s="76"/>
      <c r="G74" s="167"/>
      <c r="H74" s="167"/>
      <c r="I74" s="167"/>
      <c r="J74" s="167"/>
      <c r="K74" s="167"/>
      <c r="L74" s="167"/>
      <c r="M74" s="167"/>
      <c r="N74" s="167"/>
      <c r="O74" s="76"/>
      <c r="P74" s="76"/>
      <c r="Q74" s="135" t="s">
        <v>215</v>
      </c>
      <c r="R74" s="136">
        <f>AVERAGE(R69,R70,R73)/100</f>
        <v>0.78500000000000003</v>
      </c>
      <c r="S74" s="384"/>
      <c r="T74" s="76"/>
      <c r="AB74"/>
    </row>
    <row r="75" spans="1:28" ht="26.25" outlineLevel="1">
      <c r="A75" s="84" t="s">
        <v>229</v>
      </c>
      <c r="B75" s="85" t="s">
        <v>45</v>
      </c>
      <c r="G75" s="156"/>
      <c r="H75" s="435" t="s">
        <v>193</v>
      </c>
      <c r="I75" s="435"/>
      <c r="J75" s="435"/>
      <c r="K75" s="435"/>
      <c r="L75" s="435"/>
      <c r="M75" s="435"/>
      <c r="N75" s="435"/>
      <c r="S75" s="377"/>
      <c r="T75" s="76"/>
      <c r="AB75"/>
    </row>
    <row r="76" spans="1:28" ht="46.5" customHeight="1" outlineLevel="2" thickBot="1">
      <c r="A76" s="137" t="s">
        <v>28</v>
      </c>
      <c r="B76" s="138" t="s">
        <v>194</v>
      </c>
      <c r="C76" s="138" t="s">
        <v>195</v>
      </c>
      <c r="D76" s="138" t="s">
        <v>196</v>
      </c>
      <c r="E76" s="138" t="s">
        <v>217</v>
      </c>
      <c r="F76" s="138" t="s">
        <v>224</v>
      </c>
      <c r="G76" s="168" t="s">
        <v>199</v>
      </c>
      <c r="H76" s="175" t="s">
        <v>200</v>
      </c>
      <c r="I76" s="175" t="s">
        <v>201</v>
      </c>
      <c r="J76" s="175" t="s">
        <v>202</v>
      </c>
      <c r="K76" s="175" t="s">
        <v>203</v>
      </c>
      <c r="L76" s="175" t="s">
        <v>204</v>
      </c>
      <c r="M76" s="175" t="s">
        <v>205</v>
      </c>
      <c r="N76" s="175" t="s">
        <v>206</v>
      </c>
      <c r="O76" s="138" t="s">
        <v>207</v>
      </c>
      <c r="P76" s="138" t="s">
        <v>218</v>
      </c>
      <c r="Q76" s="138" t="s">
        <v>209</v>
      </c>
      <c r="R76" s="138" t="s">
        <v>210</v>
      </c>
      <c r="S76" s="168" t="s">
        <v>184</v>
      </c>
      <c r="T76" s="76"/>
      <c r="AB76"/>
    </row>
    <row r="77" spans="1:28" ht="85.5" customHeight="1" outlineLevel="2" thickTop="1" thickBot="1">
      <c r="A77" s="103">
        <v>1</v>
      </c>
      <c r="B77" s="121" t="str">
        <f>C21</f>
        <v>Elaborar un plan de trabajo que consolide acciones estratégicas para atender las necesidades identificadas en el diagnóstico, asegurando alineación con la política institucional.</v>
      </c>
      <c r="C77" s="35" t="s">
        <v>59</v>
      </c>
      <c r="D77" s="178">
        <f t="shared" ref="D77:E82" si="16">Q77</f>
        <v>100</v>
      </c>
      <c r="E77" s="178">
        <f t="shared" si="16"/>
        <v>100</v>
      </c>
      <c r="F77" s="35">
        <f>M39</f>
        <v>100</v>
      </c>
      <c r="G77" s="169" t="s">
        <v>211</v>
      </c>
      <c r="H77" s="174">
        <v>5</v>
      </c>
      <c r="I77" s="174">
        <v>5</v>
      </c>
      <c r="J77" s="174">
        <v>5</v>
      </c>
      <c r="K77" s="174">
        <v>5</v>
      </c>
      <c r="L77" s="174">
        <v>5</v>
      </c>
      <c r="M77" s="174">
        <v>5</v>
      </c>
      <c r="N77" s="174">
        <v>5</v>
      </c>
      <c r="O77" s="35">
        <f t="shared" ref="O77:O82" si="17">ROUND((SUM(H77:N77)/35)*100,0)</f>
        <v>100</v>
      </c>
      <c r="P77" s="35">
        <f>(ICFES!$O77/100)*100</f>
        <v>100</v>
      </c>
      <c r="Q77" s="35">
        <f t="shared" ref="Q77:Q82" si="18">IFERROR(ROUND(O77*P77/100,1),"")</f>
        <v>100</v>
      </c>
      <c r="R77" s="35">
        <f>Q77</f>
        <v>100</v>
      </c>
      <c r="S77" s="367" t="s">
        <v>273</v>
      </c>
      <c r="T77" s="76"/>
      <c r="AB77"/>
    </row>
    <row r="78" spans="1:28" ht="46.5" outlineLevel="2" thickTop="1" thickBot="1">
      <c r="A78" s="425">
        <v>2</v>
      </c>
      <c r="B78" s="428" t="str">
        <f>C22</f>
        <v>Ejecutar las acciones definidas en el plan de trabajo para fortalecer la gestión del conocimiento, garantizando la participación activa y el uso de herramientas tecnológicas.</v>
      </c>
      <c r="C78" s="37" t="s">
        <v>59</v>
      </c>
      <c r="D78" s="178">
        <f t="shared" si="16"/>
        <v>25</v>
      </c>
      <c r="E78" s="178">
        <f t="shared" si="16"/>
        <v>25</v>
      </c>
      <c r="F78" s="35">
        <f>M40</f>
        <v>25</v>
      </c>
      <c r="G78" s="170" t="s">
        <v>211</v>
      </c>
      <c r="H78" s="174">
        <v>5</v>
      </c>
      <c r="I78" s="174">
        <v>5</v>
      </c>
      <c r="J78" s="174">
        <v>5</v>
      </c>
      <c r="K78" s="174">
        <v>5</v>
      </c>
      <c r="L78" s="174">
        <v>5</v>
      </c>
      <c r="M78" s="174">
        <v>5</v>
      </c>
      <c r="N78" s="174">
        <v>5</v>
      </c>
      <c r="O78" s="37">
        <f t="shared" si="17"/>
        <v>100</v>
      </c>
      <c r="P78" s="37">
        <f>(ICFES!$O78/100)*25</f>
        <v>25</v>
      </c>
      <c r="Q78" s="37">
        <f t="shared" si="18"/>
        <v>25</v>
      </c>
      <c r="R78" s="37">
        <f>Q78</f>
        <v>25</v>
      </c>
      <c r="S78" s="368" t="s">
        <v>274</v>
      </c>
      <c r="T78" s="76"/>
      <c r="AB78"/>
    </row>
    <row r="79" spans="1:28" ht="46.5" outlineLevel="2" thickTop="1" thickBot="1">
      <c r="A79" s="426"/>
      <c r="B79" s="429"/>
      <c r="C79" s="38" t="s">
        <v>64</v>
      </c>
      <c r="D79" s="178">
        <f t="shared" si="16"/>
        <v>25</v>
      </c>
      <c r="E79" s="178">
        <f t="shared" si="16"/>
        <v>50</v>
      </c>
      <c r="F79" s="35">
        <f>N40</f>
        <v>25</v>
      </c>
      <c r="G79" s="170" t="s">
        <v>211</v>
      </c>
      <c r="H79" s="174">
        <v>5</v>
      </c>
      <c r="I79" s="174">
        <v>5</v>
      </c>
      <c r="J79" s="174">
        <v>5</v>
      </c>
      <c r="K79" s="174">
        <v>5</v>
      </c>
      <c r="L79" s="174">
        <v>5</v>
      </c>
      <c r="M79" s="174">
        <v>5</v>
      </c>
      <c r="N79" s="174">
        <v>5</v>
      </c>
      <c r="O79" s="38">
        <f t="shared" si="17"/>
        <v>100</v>
      </c>
      <c r="P79" s="38">
        <f>(ICFES!$O79/100)*25</f>
        <v>25</v>
      </c>
      <c r="Q79" s="38">
        <f t="shared" si="18"/>
        <v>25</v>
      </c>
      <c r="R79" s="38">
        <f>R78+Q79</f>
        <v>50</v>
      </c>
      <c r="S79" s="385" t="s">
        <v>275</v>
      </c>
      <c r="T79" s="76"/>
      <c r="AB79"/>
    </row>
    <row r="80" spans="1:28" ht="61.5" outlineLevel="2" thickTop="1" thickBot="1">
      <c r="A80" s="426"/>
      <c r="B80" s="429"/>
      <c r="C80" s="39" t="s">
        <v>69</v>
      </c>
      <c r="D80" s="178">
        <f t="shared" si="16"/>
        <v>25</v>
      </c>
      <c r="E80" s="178">
        <f t="shared" si="16"/>
        <v>75</v>
      </c>
      <c r="F80" s="35">
        <f>O40</f>
        <v>25</v>
      </c>
      <c r="G80" s="170" t="s">
        <v>211</v>
      </c>
      <c r="H80" s="174">
        <v>5</v>
      </c>
      <c r="I80" s="174">
        <v>5</v>
      </c>
      <c r="J80" s="174">
        <v>5</v>
      </c>
      <c r="K80" s="174">
        <v>5</v>
      </c>
      <c r="L80" s="174">
        <v>5</v>
      </c>
      <c r="M80" s="174">
        <v>5</v>
      </c>
      <c r="N80" s="174">
        <v>5</v>
      </c>
      <c r="O80" s="39">
        <f t="shared" si="17"/>
        <v>100</v>
      </c>
      <c r="P80" s="39">
        <f>(ICFES!$O80/100)*25</f>
        <v>25</v>
      </c>
      <c r="Q80" s="39">
        <f t="shared" si="18"/>
        <v>25</v>
      </c>
      <c r="R80" s="39">
        <f>R79+Q80</f>
        <v>75</v>
      </c>
      <c r="S80" s="414" t="s">
        <v>276</v>
      </c>
      <c r="T80" s="76"/>
      <c r="AB80"/>
    </row>
    <row r="81" spans="1:28 16374:16384" ht="20.25" outlineLevel="2" thickTop="1" thickBot="1">
      <c r="A81" s="427"/>
      <c r="B81" s="430"/>
      <c r="C81" s="38" t="s">
        <v>74</v>
      </c>
      <c r="D81" s="178">
        <f t="shared" si="16"/>
        <v>0</v>
      </c>
      <c r="E81" s="178">
        <f t="shared" si="16"/>
        <v>75</v>
      </c>
      <c r="F81" s="35">
        <f>P40</f>
        <v>25</v>
      </c>
      <c r="G81" s="170"/>
      <c r="H81" s="174"/>
      <c r="I81" s="174"/>
      <c r="J81" s="174"/>
      <c r="K81" s="174"/>
      <c r="L81" s="174"/>
      <c r="M81" s="174"/>
      <c r="N81" s="174"/>
      <c r="O81" s="38">
        <f t="shared" si="17"/>
        <v>0</v>
      </c>
      <c r="P81" s="38">
        <f>(ICFES!$O81/100)*25</f>
        <v>0</v>
      </c>
      <c r="Q81" s="38">
        <f t="shared" si="18"/>
        <v>0</v>
      </c>
      <c r="R81" s="38">
        <f>R80+Q81</f>
        <v>75</v>
      </c>
      <c r="S81" s="413"/>
      <c r="T81" s="76"/>
      <c r="AB81"/>
    </row>
    <row r="82" spans="1:28 16374:16384" ht="58.5" customHeight="1" outlineLevel="2" thickTop="1">
      <c r="A82" s="103">
        <v>3</v>
      </c>
      <c r="B82" s="104" t="str">
        <f>C23</f>
        <v>Realizar la evaluación del plan de trabajo implementado, midiendo el impacto en la captura, organización y transferencia del conocimiento institucional.</v>
      </c>
      <c r="C82" s="36" t="s">
        <v>74</v>
      </c>
      <c r="D82" s="178">
        <f t="shared" si="16"/>
        <v>0</v>
      </c>
      <c r="E82" s="178">
        <f t="shared" si="16"/>
        <v>0</v>
      </c>
      <c r="F82" s="35">
        <f>P41</f>
        <v>100</v>
      </c>
      <c r="G82" s="169"/>
      <c r="H82" s="174"/>
      <c r="I82" s="174"/>
      <c r="J82" s="174"/>
      <c r="K82" s="174"/>
      <c r="L82" s="174"/>
      <c r="M82" s="174"/>
      <c r="N82" s="174"/>
      <c r="O82" s="36">
        <f t="shared" si="17"/>
        <v>0</v>
      </c>
      <c r="P82" s="36">
        <f>(ICFES!$O82/100)*100</f>
        <v>0</v>
      </c>
      <c r="Q82" s="36">
        <f t="shared" si="18"/>
        <v>0</v>
      </c>
      <c r="R82" s="36">
        <f>Q82</f>
        <v>0</v>
      </c>
      <c r="S82" s="387"/>
      <c r="T82" s="76"/>
      <c r="AB82"/>
    </row>
    <row r="83" spans="1:28 16374:16384" ht="43.5" customHeight="1" outlineLevel="1">
      <c r="A83" s="79"/>
      <c r="B83" s="76"/>
      <c r="C83" s="76"/>
      <c r="D83" s="76"/>
      <c r="E83" s="76"/>
      <c r="F83" s="76"/>
      <c r="G83" s="76"/>
      <c r="H83" s="76"/>
      <c r="I83" s="76"/>
      <c r="J83" s="76"/>
      <c r="K83" s="76"/>
      <c r="L83" s="76"/>
      <c r="M83" s="76"/>
      <c r="N83" s="76"/>
      <c r="O83" s="76"/>
      <c r="P83" s="76"/>
      <c r="Q83" s="138" t="s">
        <v>215</v>
      </c>
      <c r="R83" s="139">
        <f>AVERAGE(R77,R81,R82)/100</f>
        <v>0.58333333333333337</v>
      </c>
      <c r="T83" s="76"/>
    </row>
    <row r="84" spans="1:28 16374:16384" ht="20.25" customHeight="1">
      <c r="A84" s="79"/>
      <c r="B84" s="76"/>
      <c r="C84" s="76"/>
      <c r="D84" s="76"/>
      <c r="E84" s="76"/>
      <c r="F84" s="76"/>
      <c r="G84" s="76"/>
      <c r="H84" s="76"/>
      <c r="I84" s="76"/>
      <c r="J84" s="76"/>
      <c r="K84" s="76"/>
      <c r="L84" s="76"/>
      <c r="M84" s="76"/>
      <c r="N84" s="76"/>
      <c r="O84" s="76"/>
      <c r="P84" s="76"/>
      <c r="Q84" s="76"/>
      <c r="R84" s="76"/>
      <c r="S84" s="369"/>
      <c r="T84" s="76"/>
      <c r="XET84" s="76"/>
      <c r="XEU84" s="76"/>
      <c r="XEV84" s="76"/>
      <c r="XEW84" s="76"/>
      <c r="XEX84" s="76"/>
      <c r="XEY84" s="76"/>
      <c r="XEZ84" s="76"/>
      <c r="XFA84" s="76"/>
      <c r="XFB84" s="76"/>
      <c r="XFC84" s="76"/>
      <c r="XFD84" s="76"/>
    </row>
    <row r="85" spans="1:28 16374:16384">
      <c r="A85" s="79"/>
      <c r="B85" s="76"/>
      <c r="C85" s="76"/>
      <c r="D85" s="76"/>
      <c r="E85" s="76"/>
      <c r="F85" s="76"/>
      <c r="G85" s="76"/>
      <c r="H85" s="76"/>
      <c r="I85" s="76"/>
      <c r="J85" s="76"/>
      <c r="K85" s="76"/>
      <c r="L85" s="76"/>
      <c r="M85" s="76"/>
      <c r="N85" s="76"/>
      <c r="O85" s="76"/>
      <c r="P85" s="76"/>
      <c r="Q85" s="76"/>
      <c r="R85" s="76"/>
      <c r="S85" s="369"/>
      <c r="T85" s="76"/>
      <c r="XET85" s="21"/>
      <c r="XEU85" s="21"/>
      <c r="XEV85" s="21"/>
      <c r="XEW85" s="21"/>
      <c r="XEX85" s="21"/>
      <c r="XEY85" s="21"/>
      <c r="XEZ85" s="21"/>
      <c r="XFA85" s="21"/>
      <c r="XFB85" s="21"/>
      <c r="XFC85" s="21"/>
      <c r="XFD85" s="21"/>
    </row>
  </sheetData>
  <autoFilter ref="A76:S76" xr:uid="{0AC41053-E55A-4328-84CC-6F9B1D5CF284}"/>
  <dataConsolidate/>
  <mergeCells count="41">
    <mergeCell ref="A1:B1"/>
    <mergeCell ref="A8:B8"/>
    <mergeCell ref="O9:R9"/>
    <mergeCell ref="T9:U9"/>
    <mergeCell ref="O10:R10"/>
    <mergeCell ref="T10:U10"/>
    <mergeCell ref="O14:R14"/>
    <mergeCell ref="O15:R15"/>
    <mergeCell ref="O16:R16"/>
    <mergeCell ref="O11:R11"/>
    <mergeCell ref="T11:U11"/>
    <mergeCell ref="O12:R12"/>
    <mergeCell ref="T12:U12"/>
    <mergeCell ref="O13:R13"/>
    <mergeCell ref="T13:U13"/>
    <mergeCell ref="O20:R20"/>
    <mergeCell ref="O21:R21"/>
    <mergeCell ref="O22:R22"/>
    <mergeCell ref="O17:R17"/>
    <mergeCell ref="O18:R18"/>
    <mergeCell ref="O19:R19"/>
    <mergeCell ref="A60:A62"/>
    <mergeCell ref="B60:B62"/>
    <mergeCell ref="O23:R23"/>
    <mergeCell ref="Q24:R24"/>
    <mergeCell ref="A26:S26"/>
    <mergeCell ref="A43:XFD43"/>
    <mergeCell ref="H45:N45"/>
    <mergeCell ref="A50:A52"/>
    <mergeCell ref="B50:B52"/>
    <mergeCell ref="H54:N54"/>
    <mergeCell ref="A57:A59"/>
    <mergeCell ref="B57:B59"/>
    <mergeCell ref="A78:A81"/>
    <mergeCell ref="B78:B81"/>
    <mergeCell ref="A63:A65"/>
    <mergeCell ref="B63:B65"/>
    <mergeCell ref="H67:N67"/>
    <mergeCell ref="A71:A73"/>
    <mergeCell ref="B71:B73"/>
    <mergeCell ref="H75:N75"/>
  </mergeCells>
  <conditionalFormatting sqref="D47:D52">
    <cfRule type="colorScale" priority="5">
      <colorScale>
        <cfvo type="min"/>
        <cfvo type="percentile" val="50"/>
        <cfvo type="max"/>
        <color rgb="FFF4CCCC"/>
        <color rgb="FFFFE699"/>
        <color rgb="FFC6EFCE"/>
      </colorScale>
    </cfRule>
  </conditionalFormatting>
  <conditionalFormatting sqref="D56:D65">
    <cfRule type="colorScale" priority="2">
      <colorScale>
        <cfvo type="min"/>
        <cfvo type="percentile" val="50"/>
        <cfvo type="max"/>
        <color rgb="FFF4CCCC"/>
        <color rgb="FFFFE699"/>
        <color rgb="FFC6EFCE"/>
      </colorScale>
    </cfRule>
  </conditionalFormatting>
  <conditionalFormatting sqref="D69:D73">
    <cfRule type="colorScale" priority="9">
      <colorScale>
        <cfvo type="min"/>
        <cfvo type="percentile" val="50"/>
        <cfvo type="max"/>
        <color rgb="FFF4CCCC"/>
        <color rgb="FFFFE699"/>
        <color rgb="FFC6EFCE"/>
      </colorScale>
    </cfRule>
  </conditionalFormatting>
  <conditionalFormatting sqref="D77:D82">
    <cfRule type="colorScale" priority="11">
      <colorScale>
        <cfvo type="min"/>
        <cfvo type="percentile" val="50"/>
        <cfvo type="max"/>
        <color rgb="FFF4CCCC"/>
        <color rgb="FFFFE699"/>
        <color rgb="FFC6EFCE"/>
      </colorScale>
    </cfRule>
  </conditionalFormatting>
  <conditionalFormatting sqref="E47:E52">
    <cfRule type="colorScale" priority="3">
      <colorScale>
        <cfvo type="min"/>
        <cfvo type="percentile" val="50"/>
        <cfvo type="max"/>
        <color rgb="FFF4CCCC"/>
        <color rgb="FFFFE699"/>
        <color rgb="FFC6EFCE"/>
      </colorScale>
    </cfRule>
  </conditionalFormatting>
  <conditionalFormatting sqref="E56:E65">
    <cfRule type="colorScale" priority="1">
      <colorScale>
        <cfvo type="min"/>
        <cfvo type="percentile" val="50"/>
        <cfvo type="max"/>
        <color rgb="FFF4CCCC"/>
        <color rgb="FFFFE699"/>
        <color rgb="FFC6EFCE"/>
      </colorScale>
    </cfRule>
  </conditionalFormatting>
  <conditionalFormatting sqref="E69:E73">
    <cfRule type="colorScale" priority="10">
      <colorScale>
        <cfvo type="min"/>
        <cfvo type="percentile" val="50"/>
        <cfvo type="max"/>
        <color rgb="FFF4CCCC"/>
        <color rgb="FFFFE699"/>
        <color rgb="FFC6EFCE"/>
      </colorScale>
    </cfRule>
  </conditionalFormatting>
  <conditionalFormatting sqref="E77:E82">
    <cfRule type="colorScale" priority="12">
      <colorScale>
        <cfvo type="min"/>
        <cfvo type="percentile" val="50"/>
        <cfvo type="max"/>
        <color rgb="FFF4CCCC"/>
        <color rgb="FFFFE699"/>
        <color rgb="FFC6EFCE"/>
      </colorScale>
    </cfRule>
  </conditionalFormatting>
  <conditionalFormatting sqref="O47:O52">
    <cfRule type="colorScale" priority="6">
      <colorScale>
        <cfvo type="min"/>
        <cfvo type="percentile" val="50"/>
        <cfvo type="max"/>
        <color rgb="FFF4CCCC"/>
        <color rgb="FFFFE699"/>
        <color rgb="FFC6EFCE"/>
      </colorScale>
    </cfRule>
  </conditionalFormatting>
  <conditionalFormatting sqref="O56:O65">
    <cfRule type="colorScale" priority="7">
      <colorScale>
        <cfvo type="min"/>
        <cfvo type="percentile" val="50"/>
        <cfvo type="max"/>
        <color rgb="FFF4CCCC"/>
        <color rgb="FFFFE699"/>
        <color rgb="FFC6EFCE"/>
      </colorScale>
    </cfRule>
  </conditionalFormatting>
  <conditionalFormatting sqref="O69:O73">
    <cfRule type="colorScale" priority="8">
      <colorScale>
        <cfvo type="min"/>
        <cfvo type="percentile" val="50"/>
        <cfvo type="max"/>
        <color rgb="FFF4CCCC"/>
        <color rgb="FFFFE699"/>
        <color rgb="FFC6EFCE"/>
      </colorScale>
    </cfRule>
  </conditionalFormatting>
  <conditionalFormatting sqref="O77:O82">
    <cfRule type="colorScale" priority="13">
      <colorScale>
        <cfvo type="min"/>
        <cfvo type="percentile" val="50"/>
        <cfvo type="max"/>
        <color rgb="FFF4CCCC"/>
        <color rgb="FFFFE699"/>
        <color rgb="FFC6EFCE"/>
      </colorScale>
    </cfRule>
  </conditionalFormatting>
  <conditionalFormatting sqref="AH42 T28:T41">
    <cfRule type="iconSet" priority="4">
      <iconSet iconSet="3Symbols">
        <cfvo type="num" val="33"/>
        <cfvo type="num" val="66"/>
        <cfvo type="num" val="100"/>
      </iconSet>
    </cfRule>
  </conditionalFormatting>
  <dataValidations count="6">
    <dataValidation type="list" sqref="B28:B42" xr:uid="{F8A8A069-B71A-43A5-89A4-761CE4167086}">
      <formula1>eje</formula1>
    </dataValidation>
    <dataValidation type="list" allowBlank="1" showInputMessage="1" showErrorMessage="1" sqref="G42 H28:H41" xr:uid="{8CE8E7BC-7273-47EF-A395-F56344268AE4}">
      <formula1>"Nùmero,%,Dìas,Unidades"</formula1>
    </dataValidation>
    <dataValidation type="list" allowBlank="1" showInputMessage="1" showErrorMessage="1" sqref="C42" xr:uid="{8913D29E-570A-4DBD-9A51-F7502703D0E1}">
      <formula1>indicador</formula1>
    </dataValidation>
    <dataValidation type="list" sqref="D42 E28:E41" xr:uid="{2BD1D655-54F3-46CE-841C-779145DF2DD3}">
      <formula1>"Producto,Resultado,Gestión"</formula1>
    </dataValidation>
    <dataValidation type="list" allowBlank="1" showInputMessage="1" showErrorMessage="1" sqref="G47:G52 G56:G65 G69:G73 G77:G82" xr:uid="{936C313D-3FA3-47B0-B2DB-CA2E95A94CEE}">
      <formula1>"SI,NO"</formula1>
    </dataValidation>
    <dataValidation type="list" allowBlank="1" showInputMessage="1" showErrorMessage="1" sqref="H69:N73 AB42:AG42 H56:N65 H47:H52 J47:N52 I47 I49:I52 H77:N82" xr:uid="{5B8AEAA8-3B90-4998-A7AB-CBBD003C1DAE}">
      <formula1>"0,3,5"</formula1>
    </dataValidation>
  </dataValidations>
  <pageMargins left="0.7" right="0.7" top="0.75" bottom="0.75" header="0.3" footer="0.3"/>
  <drawing r:id="rId1"/>
  <tableParts count="2">
    <tablePart r:id="rId2"/>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00BD4DD1-B12C-45D4-AF11-F223C28C3D7C}">
          <x14:formula1>
            <xm:f>Hoja2!$U$2:$U$19</xm:f>
          </x14:formula1>
          <xm:sqref>G28:G41</xm:sqref>
        </x14:dataValidation>
        <x14:dataValidation type="list" allowBlank="1" showInputMessage="1" showErrorMessage="1" xr:uid="{6E684507-B7DE-4F9B-8773-BB5EF09EA1C9}">
          <x14:formula1>
            <xm:f>Hoja2!$T$2:$T$19</xm:f>
          </x14:formula1>
          <xm:sqref>F28:F41</xm:sqref>
        </x14:dataValidation>
        <x14:dataValidation type="list" allowBlank="1" showInputMessage="1" showErrorMessage="1" xr:uid="{66840797-C9D2-4A1F-8A51-1677C79BEB13}">
          <x14:formula1>
            <xm:f>Hoja2!$R$2:$R$19</xm:f>
          </x14:formula1>
          <xm:sqref>D28:D41</xm:sqref>
        </x14:dataValidation>
        <x14:dataValidation type="list" allowBlank="1" showInputMessage="1" showErrorMessage="1" xr:uid="{1CC3A348-DB9B-4375-A008-E1616EE6B738}">
          <x14:formula1>
            <xm:f>Hoja2!$M$2:$M$5</xm:f>
          </x14:formula1>
          <xm:sqref>I28:I41</xm:sqref>
        </x14:dataValidation>
        <x14:dataValidation type="list" allowBlank="1" showInputMessage="1" showErrorMessage="1" xr:uid="{DD09DD37-C21F-4CE9-9AAD-DCC2E395979C}">
          <x14:formula1>
            <xm:f>Hoja2!#REF!</xm:f>
          </x14:formula1>
          <xm:sqref>E42:F42</xm:sqref>
        </x14:dataValidation>
        <x14:dataValidation type="list" allowBlank="1" showInputMessage="1" showErrorMessage="1" xr:uid="{1DDE7823-6F09-45AF-9557-DD82FF15A4B6}">
          <x14:formula1>
            <xm:f>Hoja2!$E$7:$E$10</xm:f>
          </x14:formula1>
          <xm:sqref>C47:C52 C56:C65 C69:C73 C77:C82</xm:sqref>
        </x14:dataValidation>
        <x14:dataValidation type="list" allowBlank="1" showInputMessage="1" showErrorMessage="1" xr:uid="{B8C0A14D-B06A-42FA-A6D9-395C9C4FBD5B}">
          <x14:formula1>
            <xm:f>Hoja2!$G$2:$G$5</xm:f>
          </x14:formula1>
          <xm:sqref>G10:G24</xm:sqref>
        </x14:dataValidation>
        <x14:dataValidation type="list" allowBlank="1" showInputMessage="1" showErrorMessage="1" xr:uid="{498BEC94-24D2-419E-B915-A866F0112903}">
          <x14:formula1>
            <xm:f>Hoja2!$C$2:$C$5</xm:f>
          </x14:formula1>
          <xm:sqref>B10:B24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FE5F-3E16-468A-AC8E-98F9B338309B}">
  <sheetPr>
    <tabColor theme="5"/>
  </sheetPr>
  <dimension ref="A1:XFD85"/>
  <sheetViews>
    <sheetView showGridLines="0" topLeftCell="A71" zoomScale="80" zoomScaleNormal="80" workbookViewId="0">
      <pane xSplit="3" topLeftCell="R76" activePane="topRight" state="frozen"/>
      <selection pane="topRight" activeCell="S80" sqref="S80"/>
    </sheetView>
  </sheetViews>
  <sheetFormatPr defaultColWidth="0" defaultRowHeight="15" customHeight="1" zeroHeight="1" outlineLevelRow="2"/>
  <cols>
    <col min="1" max="1" width="15.140625" customWidth="1"/>
    <col min="2" max="2" width="55.42578125" style="21" customWidth="1"/>
    <col min="3" max="3" width="46.85546875" style="21" customWidth="1"/>
    <col min="4" max="4" width="43" style="21" customWidth="1"/>
    <col min="5" max="5" width="27.42578125" style="21" customWidth="1"/>
    <col min="6" max="6" width="32.7109375" style="21" customWidth="1"/>
    <col min="7" max="7" width="31.85546875" style="21" customWidth="1"/>
    <col min="8" max="8" width="16.5703125" style="21" customWidth="1"/>
    <col min="9" max="12" width="13.28515625" style="21" customWidth="1"/>
    <col min="13" max="13" width="19.85546875" style="21" customWidth="1"/>
    <col min="14" max="14" width="13.42578125" style="21" customWidth="1"/>
    <col min="15" max="17" width="15.7109375" style="21" customWidth="1"/>
    <col min="18" max="18" width="42" style="21" customWidth="1"/>
    <col min="19" max="19" width="86.140625" style="21" customWidth="1"/>
    <col min="20" max="20" width="38.85546875" style="21" customWidth="1"/>
    <col min="21" max="21" width="18.28515625" style="21" hidden="1" customWidth="1"/>
    <col min="22" max="22" width="16.7109375" style="21" hidden="1" customWidth="1"/>
    <col min="23" max="23" width="20.28515625" style="21" hidden="1" customWidth="1"/>
    <col min="24" max="24" width="17.140625" style="21" hidden="1" customWidth="1"/>
    <col min="25" max="25" width="17.5703125" style="21" hidden="1" customWidth="1"/>
    <col min="26" max="26" width="26.5703125" style="21" hidden="1" customWidth="1"/>
    <col min="27" max="27" width="30.85546875" style="21" hidden="1" customWidth="1"/>
    <col min="28" max="28" width="0" style="21" hidden="1" customWidth="1"/>
    <col min="29" max="34" width="0" hidden="1" customWidth="1"/>
    <col min="35" max="16384" width="11.42578125" hidden="1"/>
  </cols>
  <sheetData>
    <row r="1" spans="1:28" ht="21">
      <c r="A1" s="465" t="s">
        <v>105</v>
      </c>
      <c r="B1" s="465"/>
      <c r="C1" s="91" t="s">
        <v>106</v>
      </c>
      <c r="D1" s="91" t="s">
        <v>107</v>
      </c>
      <c r="F1" s="76"/>
      <c r="H1" s="76"/>
      <c r="I1" s="76"/>
      <c r="J1" s="76"/>
      <c r="L1" s="76"/>
      <c r="M1" s="76"/>
      <c r="N1" s="76"/>
      <c r="O1" s="76"/>
      <c r="Q1" s="76"/>
      <c r="R1" s="76"/>
      <c r="S1" s="76"/>
      <c r="AB1"/>
    </row>
    <row r="2" spans="1:28" ht="21">
      <c r="A2" s="90" t="s">
        <v>108</v>
      </c>
      <c r="B2" s="181" t="s">
        <v>34</v>
      </c>
      <c r="C2" s="76" t="s">
        <v>109</v>
      </c>
      <c r="D2" s="88">
        <f>R53</f>
        <v>0.374</v>
      </c>
      <c r="E2" s="76"/>
      <c r="F2" s="76"/>
      <c r="G2" s="76"/>
      <c r="H2" s="76"/>
      <c r="I2" s="76"/>
      <c r="J2" s="76"/>
      <c r="K2" s="76"/>
      <c r="L2" s="76"/>
      <c r="M2" s="76"/>
      <c r="N2" s="76"/>
      <c r="O2" s="76"/>
      <c r="P2" s="76"/>
      <c r="Q2" s="76"/>
      <c r="R2" s="76"/>
      <c r="S2" s="76"/>
      <c r="AB2"/>
    </row>
    <row r="3" spans="1:28" ht="21">
      <c r="A3" s="90" t="s">
        <v>110</v>
      </c>
      <c r="B3" s="188">
        <v>46023</v>
      </c>
      <c r="C3" s="76" t="s">
        <v>111</v>
      </c>
      <c r="D3" s="87">
        <f>R66</f>
        <v>0.26874999999999999</v>
      </c>
      <c r="E3" s="76"/>
      <c r="F3" s="76"/>
      <c r="G3" s="76"/>
      <c r="H3" s="76"/>
      <c r="I3" s="76"/>
      <c r="J3" s="76"/>
      <c r="K3" s="76"/>
      <c r="L3" s="76"/>
      <c r="M3" s="76"/>
      <c r="N3" s="76"/>
      <c r="O3" s="76"/>
      <c r="P3" s="76"/>
      <c r="Q3" s="76"/>
      <c r="R3" s="76"/>
      <c r="S3" s="76"/>
      <c r="AB3"/>
    </row>
    <row r="4" spans="1:28" ht="21">
      <c r="A4" s="90" t="s">
        <v>112</v>
      </c>
      <c r="B4" s="188">
        <v>46387</v>
      </c>
      <c r="C4" s="76" t="s">
        <v>113</v>
      </c>
      <c r="D4" s="87">
        <f>R74</f>
        <v>0.76433333333333342</v>
      </c>
      <c r="E4" s="76"/>
      <c r="F4" s="76"/>
      <c r="G4" s="76"/>
      <c r="H4" s="76"/>
      <c r="I4" s="76"/>
      <c r="J4" s="76"/>
      <c r="K4" s="76"/>
      <c r="L4" s="76"/>
      <c r="M4" s="76"/>
      <c r="N4" s="76"/>
      <c r="O4" s="76"/>
      <c r="P4" s="76"/>
      <c r="Q4" s="76"/>
      <c r="R4" s="76"/>
      <c r="S4" s="76"/>
      <c r="AB4"/>
    </row>
    <row r="5" spans="1:28" ht="20.25" customHeight="1">
      <c r="A5" s="77"/>
      <c r="B5" s="78"/>
      <c r="C5" s="76" t="s">
        <v>114</v>
      </c>
      <c r="D5" s="87">
        <f>R83</f>
        <v>0.35033333333333333</v>
      </c>
      <c r="E5" s="76"/>
      <c r="F5" s="76"/>
      <c r="G5" s="76"/>
      <c r="H5" s="76"/>
      <c r="I5" s="76"/>
      <c r="J5" s="76"/>
      <c r="K5" s="76"/>
      <c r="L5" s="76"/>
      <c r="M5" s="76"/>
      <c r="N5" s="76"/>
      <c r="O5" s="76"/>
      <c r="P5" s="76"/>
      <c r="Q5" s="76"/>
      <c r="R5" s="76"/>
      <c r="S5" s="76"/>
      <c r="AB5"/>
    </row>
    <row r="6" spans="1:28">
      <c r="A6" s="77"/>
      <c r="B6" s="78"/>
      <c r="C6" s="76"/>
      <c r="D6" s="76"/>
      <c r="E6" s="76"/>
      <c r="F6" s="76"/>
      <c r="G6" s="76"/>
      <c r="H6" s="76"/>
      <c r="I6" s="76"/>
      <c r="J6" s="76"/>
      <c r="K6" s="76"/>
      <c r="L6" s="76"/>
      <c r="M6" s="76"/>
      <c r="N6" s="76"/>
      <c r="O6" s="76"/>
      <c r="P6" s="76"/>
      <c r="Q6" s="76"/>
      <c r="R6" s="76"/>
      <c r="S6" s="76"/>
      <c r="T6" s="76"/>
    </row>
    <row r="7" spans="1:28" ht="36" customHeight="1">
      <c r="A7" s="79"/>
      <c r="B7" s="76"/>
      <c r="C7" s="76"/>
      <c r="D7" s="76"/>
      <c r="E7" s="76"/>
      <c r="F7" s="76"/>
      <c r="G7" s="76"/>
      <c r="H7" s="76"/>
      <c r="I7" s="76"/>
      <c r="J7" s="76"/>
      <c r="K7" s="76"/>
      <c r="L7" s="76"/>
      <c r="M7" s="76"/>
      <c r="N7" s="76"/>
      <c r="O7" s="76"/>
      <c r="P7" s="76"/>
      <c r="Q7" s="76"/>
      <c r="R7" s="76"/>
      <c r="S7" s="76"/>
      <c r="T7" s="76"/>
    </row>
    <row r="8" spans="1:28" ht="30.75" customHeight="1">
      <c r="A8" s="466" t="s">
        <v>115</v>
      </c>
      <c r="B8" s="466"/>
      <c r="C8" s="76"/>
      <c r="D8" s="76"/>
      <c r="E8" s="76"/>
      <c r="F8" s="76"/>
      <c r="G8" s="76"/>
      <c r="H8" s="76"/>
      <c r="I8" s="76"/>
      <c r="J8" s="76"/>
      <c r="K8" s="76"/>
      <c r="L8" s="76"/>
      <c r="M8" s="76"/>
      <c r="N8" s="76"/>
      <c r="O8" s="76"/>
      <c r="P8" s="76"/>
      <c r="Q8" s="76"/>
      <c r="R8" s="76"/>
      <c r="S8" s="76"/>
      <c r="T8" s="76"/>
      <c r="Y8"/>
      <c r="Z8"/>
      <c r="AA8"/>
      <c r="AB8"/>
    </row>
    <row r="9" spans="1:28" ht="15.75" outlineLevel="1" thickBot="1">
      <c r="A9" s="125" t="s">
        <v>28</v>
      </c>
      <c r="B9" s="126" t="s">
        <v>8</v>
      </c>
      <c r="C9" s="126" t="s">
        <v>116</v>
      </c>
      <c r="D9" s="126" t="s">
        <v>40</v>
      </c>
      <c r="E9" s="126" t="s">
        <v>117</v>
      </c>
      <c r="F9" s="126" t="s">
        <v>118</v>
      </c>
      <c r="G9" s="126" t="s">
        <v>119</v>
      </c>
      <c r="H9" s="126" t="s">
        <v>120</v>
      </c>
      <c r="I9" s="126" t="s">
        <v>121</v>
      </c>
      <c r="J9" s="126" t="s">
        <v>122</v>
      </c>
      <c r="K9" s="126" t="s">
        <v>123</v>
      </c>
      <c r="L9" s="126" t="s">
        <v>124</v>
      </c>
      <c r="M9" s="126" t="s">
        <v>125</v>
      </c>
      <c r="N9" s="126" t="s">
        <v>126</v>
      </c>
      <c r="O9" s="467" t="s">
        <v>127</v>
      </c>
      <c r="P9" s="468"/>
      <c r="Q9" s="468"/>
      <c r="R9" s="469"/>
      <c r="S9" s="126" t="s">
        <v>128</v>
      </c>
      <c r="T9" s="467" t="s">
        <v>129</v>
      </c>
      <c r="U9" s="468"/>
      <c r="V9" s="76"/>
      <c r="W9" s="76"/>
      <c r="AB9"/>
    </row>
    <row r="10" spans="1:28" s="4" customFormat="1" ht="76.5" outlineLevel="1" thickTop="1" thickBot="1">
      <c r="A10" s="58">
        <v>1</v>
      </c>
      <c r="B10" s="59" t="s">
        <v>13</v>
      </c>
      <c r="C10" s="112" t="s">
        <v>130</v>
      </c>
      <c r="D10" s="122" t="s">
        <v>131</v>
      </c>
      <c r="E10" s="140"/>
      <c r="F10" s="140"/>
      <c r="G10" s="140" t="s">
        <v>15</v>
      </c>
      <c r="H10" s="60">
        <v>46023</v>
      </c>
      <c r="I10" s="60">
        <v>46112</v>
      </c>
      <c r="J10" s="59">
        <v>100</v>
      </c>
      <c r="K10" s="61">
        <v>100</v>
      </c>
      <c r="L10" s="61"/>
      <c r="M10" s="61"/>
      <c r="N10" s="61"/>
      <c r="O10" s="446"/>
      <c r="P10" s="447"/>
      <c r="Q10" s="447"/>
      <c r="R10" s="448"/>
      <c r="S10" s="59" t="str">
        <f t="shared" ref="S10:S23" si="0">IF(SUM(K10:N10)=J10,"OK","Revisar")</f>
        <v>OK</v>
      </c>
      <c r="T10" s="463" t="s">
        <v>277</v>
      </c>
      <c r="U10" s="464"/>
      <c r="V10" s="76"/>
      <c r="W10" s="76"/>
      <c r="X10" s="21"/>
      <c r="Y10" s="21"/>
      <c r="Z10" s="21"/>
      <c r="AA10" s="21"/>
    </row>
    <row r="11" spans="1:28" ht="76.5" outlineLevel="1" thickTop="1" thickBot="1">
      <c r="A11" s="62">
        <v>2</v>
      </c>
      <c r="B11" s="63" t="s">
        <v>13</v>
      </c>
      <c r="C11" s="113" t="s">
        <v>133</v>
      </c>
      <c r="D11" s="64" t="s">
        <v>134</v>
      </c>
      <c r="E11" s="141"/>
      <c r="F11" s="141"/>
      <c r="G11" s="141" t="s">
        <v>15</v>
      </c>
      <c r="H11" s="65">
        <v>46023</v>
      </c>
      <c r="I11" s="65">
        <v>46112</v>
      </c>
      <c r="J11" s="63">
        <v>100</v>
      </c>
      <c r="K11" s="63">
        <v>100</v>
      </c>
      <c r="L11" s="63"/>
      <c r="M11" s="63"/>
      <c r="N11" s="63"/>
      <c r="O11" s="446"/>
      <c r="P11" s="447"/>
      <c r="Q11" s="447"/>
      <c r="R11" s="448"/>
      <c r="S11" s="63" t="str">
        <f t="shared" si="0"/>
        <v>OK</v>
      </c>
      <c r="T11" s="463" t="s">
        <v>278</v>
      </c>
      <c r="U11" s="464"/>
      <c r="V11" s="76"/>
      <c r="W11" s="76"/>
      <c r="AB11"/>
    </row>
    <row r="12" spans="1:28" ht="61.5" outlineLevel="1" thickTop="1" thickBot="1">
      <c r="A12" s="96">
        <v>3</v>
      </c>
      <c r="B12" s="66" t="s">
        <v>13</v>
      </c>
      <c r="C12" s="114" t="s">
        <v>136</v>
      </c>
      <c r="D12" s="67" t="s">
        <v>137</v>
      </c>
      <c r="E12" s="142"/>
      <c r="F12" s="142"/>
      <c r="G12" s="142" t="s">
        <v>15</v>
      </c>
      <c r="H12" s="60">
        <v>46023</v>
      </c>
      <c r="I12" s="60">
        <v>46112</v>
      </c>
      <c r="J12" s="66">
        <v>100</v>
      </c>
      <c r="K12" s="66">
        <v>100</v>
      </c>
      <c r="L12" s="66"/>
      <c r="M12" s="66"/>
      <c r="N12" s="66"/>
      <c r="O12" s="446"/>
      <c r="P12" s="447"/>
      <c r="Q12" s="447"/>
      <c r="R12" s="448"/>
      <c r="S12" s="66" t="str">
        <f t="shared" si="0"/>
        <v>OK</v>
      </c>
      <c r="T12" s="463" t="s">
        <v>279</v>
      </c>
      <c r="U12" s="464"/>
      <c r="V12" s="76"/>
      <c r="W12" s="76"/>
      <c r="AB12"/>
    </row>
    <row r="13" spans="1:28" ht="61.5" outlineLevel="1" thickTop="1" thickBot="1">
      <c r="A13" s="62">
        <v>4</v>
      </c>
      <c r="B13" s="63" t="s">
        <v>13</v>
      </c>
      <c r="C13" s="113" t="s">
        <v>139</v>
      </c>
      <c r="D13" s="64" t="s">
        <v>140</v>
      </c>
      <c r="E13" s="141"/>
      <c r="F13" s="141"/>
      <c r="G13" s="141" t="s">
        <v>15</v>
      </c>
      <c r="H13" s="65">
        <v>46113</v>
      </c>
      <c r="I13" s="65">
        <v>46387</v>
      </c>
      <c r="J13" s="63">
        <v>100</v>
      </c>
      <c r="K13" s="63"/>
      <c r="L13" s="63">
        <v>30</v>
      </c>
      <c r="M13" s="63">
        <v>30</v>
      </c>
      <c r="N13" s="63">
        <v>40</v>
      </c>
      <c r="O13" s="446"/>
      <c r="P13" s="447"/>
      <c r="Q13" s="447"/>
      <c r="R13" s="448"/>
      <c r="S13" s="63" t="str">
        <f t="shared" si="0"/>
        <v>OK</v>
      </c>
      <c r="T13" s="463" t="s">
        <v>280</v>
      </c>
      <c r="U13" s="464"/>
      <c r="V13" s="76"/>
      <c r="W13" s="76"/>
      <c r="AB13"/>
    </row>
    <row r="14" spans="1:28" ht="61.5" outlineLevel="1" thickTop="1" thickBot="1">
      <c r="A14" s="97">
        <v>5</v>
      </c>
      <c r="B14" s="41" t="s">
        <v>25</v>
      </c>
      <c r="C14" s="115" t="s">
        <v>142</v>
      </c>
      <c r="D14" s="42" t="s">
        <v>143</v>
      </c>
      <c r="E14" s="143"/>
      <c r="F14" s="143"/>
      <c r="G14" s="143" t="s">
        <v>15</v>
      </c>
      <c r="H14" s="43">
        <v>46023</v>
      </c>
      <c r="I14" s="43">
        <v>46081</v>
      </c>
      <c r="J14" s="41">
        <v>100</v>
      </c>
      <c r="K14" s="41">
        <v>100</v>
      </c>
      <c r="L14" s="41"/>
      <c r="M14" s="41"/>
      <c r="N14" s="41"/>
      <c r="O14" s="446"/>
      <c r="P14" s="447"/>
      <c r="Q14" s="447"/>
      <c r="R14" s="448"/>
      <c r="S14" s="41" t="str">
        <f t="shared" si="0"/>
        <v>OK</v>
      </c>
      <c r="T14" s="41" t="s">
        <v>281</v>
      </c>
      <c r="U14" s="41"/>
      <c r="V14" s="76"/>
      <c r="W14" s="76"/>
      <c r="AB14"/>
    </row>
    <row r="15" spans="1:28" ht="61.5" outlineLevel="1" thickTop="1" thickBot="1">
      <c r="A15" s="98">
        <v>6</v>
      </c>
      <c r="B15" s="18" t="s">
        <v>25</v>
      </c>
      <c r="C15" s="116" t="s">
        <v>145</v>
      </c>
      <c r="D15" s="19" t="s">
        <v>146</v>
      </c>
      <c r="E15" s="144"/>
      <c r="F15" s="144"/>
      <c r="G15" s="144" t="s">
        <v>15</v>
      </c>
      <c r="H15" s="20">
        <v>46113</v>
      </c>
      <c r="I15" s="20">
        <v>46387</v>
      </c>
      <c r="J15" s="18">
        <v>100</v>
      </c>
      <c r="K15" s="18"/>
      <c r="L15" s="18">
        <v>30</v>
      </c>
      <c r="M15" s="18">
        <v>30</v>
      </c>
      <c r="N15" s="18">
        <v>40</v>
      </c>
      <c r="O15" s="446"/>
      <c r="P15" s="447"/>
      <c r="Q15" s="447"/>
      <c r="R15" s="448"/>
      <c r="S15" s="18" t="str">
        <f t="shared" si="0"/>
        <v>OK</v>
      </c>
      <c r="T15" s="18" t="s">
        <v>282</v>
      </c>
      <c r="U15" s="18"/>
      <c r="V15" s="76"/>
      <c r="W15" s="76"/>
      <c r="AB15"/>
    </row>
    <row r="16" spans="1:28" ht="61.5" outlineLevel="1" thickTop="1" thickBot="1">
      <c r="A16" s="97">
        <v>7</v>
      </c>
      <c r="B16" s="41" t="s">
        <v>25</v>
      </c>
      <c r="C16" s="115" t="s">
        <v>148</v>
      </c>
      <c r="D16" s="42" t="s">
        <v>149</v>
      </c>
      <c r="E16" s="143"/>
      <c r="F16" s="143"/>
      <c r="G16" s="143" t="s">
        <v>15</v>
      </c>
      <c r="H16" s="20">
        <v>46113</v>
      </c>
      <c r="I16" s="20">
        <v>46387</v>
      </c>
      <c r="J16" s="41">
        <v>100</v>
      </c>
      <c r="K16" s="41"/>
      <c r="L16" s="41">
        <v>30</v>
      </c>
      <c r="M16" s="41">
        <v>30</v>
      </c>
      <c r="N16" s="41">
        <v>40</v>
      </c>
      <c r="O16" s="446"/>
      <c r="P16" s="447"/>
      <c r="Q16" s="447"/>
      <c r="R16" s="448"/>
      <c r="S16" s="41" t="str">
        <f t="shared" si="0"/>
        <v>OK</v>
      </c>
      <c r="T16" s="41" t="s">
        <v>283</v>
      </c>
      <c r="U16" s="41"/>
      <c r="V16" s="76"/>
      <c r="W16" s="76"/>
      <c r="AB16"/>
    </row>
    <row r="17" spans="1:28" ht="61.5" outlineLevel="1" thickTop="1" thickBot="1">
      <c r="A17" s="98">
        <v>8</v>
      </c>
      <c r="B17" s="18" t="s">
        <v>25</v>
      </c>
      <c r="C17" s="116" t="s">
        <v>151</v>
      </c>
      <c r="D17" s="19" t="s">
        <v>152</v>
      </c>
      <c r="E17" s="144"/>
      <c r="F17" s="144"/>
      <c r="G17" s="144" t="s">
        <v>15</v>
      </c>
      <c r="H17" s="20">
        <v>46113</v>
      </c>
      <c r="I17" s="20">
        <v>46387</v>
      </c>
      <c r="J17" s="18">
        <v>100</v>
      </c>
      <c r="K17" s="18"/>
      <c r="L17" s="18">
        <v>30</v>
      </c>
      <c r="M17" s="18">
        <v>30</v>
      </c>
      <c r="N17" s="18">
        <v>40</v>
      </c>
      <c r="O17" s="446"/>
      <c r="P17" s="447"/>
      <c r="Q17" s="447"/>
      <c r="R17" s="448"/>
      <c r="S17" s="18" t="str">
        <f t="shared" si="0"/>
        <v>OK</v>
      </c>
      <c r="T17" s="18" t="s">
        <v>284</v>
      </c>
      <c r="U17" s="18"/>
      <c r="V17" s="76"/>
      <c r="W17" s="76"/>
      <c r="AB17"/>
    </row>
    <row r="18" spans="1:28" ht="61.5" outlineLevel="1" thickTop="1" thickBot="1">
      <c r="A18" s="99">
        <v>9</v>
      </c>
      <c r="B18" s="52" t="s">
        <v>35</v>
      </c>
      <c r="C18" s="117" t="s">
        <v>154</v>
      </c>
      <c r="D18" s="53" t="s">
        <v>155</v>
      </c>
      <c r="E18" s="145"/>
      <c r="F18" s="145"/>
      <c r="G18" s="145" t="s">
        <v>15</v>
      </c>
      <c r="H18" s="54">
        <v>46023</v>
      </c>
      <c r="I18" s="54">
        <v>46112</v>
      </c>
      <c r="J18" s="52">
        <v>100</v>
      </c>
      <c r="K18" s="52">
        <v>100</v>
      </c>
      <c r="L18" s="52"/>
      <c r="M18" s="52"/>
      <c r="N18" s="52"/>
      <c r="O18" s="446"/>
      <c r="P18" s="447"/>
      <c r="Q18" s="447"/>
      <c r="R18" s="448"/>
      <c r="S18" s="52" t="str">
        <f t="shared" si="0"/>
        <v>OK</v>
      </c>
      <c r="T18" s="52" t="s">
        <v>285</v>
      </c>
      <c r="U18" s="52"/>
      <c r="V18" s="76"/>
      <c r="W18" s="76"/>
      <c r="AB18"/>
    </row>
    <row r="19" spans="1:28" ht="61.5" outlineLevel="1" thickTop="1" thickBot="1">
      <c r="A19" s="100">
        <v>10</v>
      </c>
      <c r="B19" s="55" t="s">
        <v>35</v>
      </c>
      <c r="C19" s="118" t="s">
        <v>157</v>
      </c>
      <c r="D19" s="56" t="s">
        <v>158</v>
      </c>
      <c r="E19" s="146"/>
      <c r="F19" s="146"/>
      <c r="G19" s="146" t="s">
        <v>15</v>
      </c>
      <c r="H19" s="57">
        <v>46113</v>
      </c>
      <c r="I19" s="57">
        <v>46387</v>
      </c>
      <c r="J19" s="55">
        <v>100</v>
      </c>
      <c r="K19" s="55"/>
      <c r="L19" s="55">
        <v>30</v>
      </c>
      <c r="M19" s="55">
        <v>30</v>
      </c>
      <c r="N19" s="55">
        <v>40</v>
      </c>
      <c r="O19" s="446"/>
      <c r="P19" s="447"/>
      <c r="Q19" s="447"/>
      <c r="R19" s="448"/>
      <c r="S19" s="55" t="str">
        <f t="shared" si="0"/>
        <v>OK</v>
      </c>
      <c r="T19" s="55" t="s">
        <v>286</v>
      </c>
      <c r="U19" s="55"/>
      <c r="V19" s="76"/>
      <c r="W19" s="76"/>
      <c r="AB19"/>
    </row>
    <row r="20" spans="1:28" ht="46.5" outlineLevel="1" thickTop="1" thickBot="1">
      <c r="A20" s="99">
        <v>11</v>
      </c>
      <c r="B20" s="52" t="s">
        <v>35</v>
      </c>
      <c r="C20" s="117" t="s">
        <v>160</v>
      </c>
      <c r="D20" s="53" t="s">
        <v>161</v>
      </c>
      <c r="E20" s="145"/>
      <c r="F20" s="145"/>
      <c r="G20" s="145" t="s">
        <v>15</v>
      </c>
      <c r="H20" s="54">
        <v>46113</v>
      </c>
      <c r="I20" s="54">
        <v>46377</v>
      </c>
      <c r="J20" s="52">
        <v>100</v>
      </c>
      <c r="K20" s="52"/>
      <c r="L20" s="52">
        <v>30</v>
      </c>
      <c r="M20" s="52">
        <v>30</v>
      </c>
      <c r="N20" s="52">
        <v>40</v>
      </c>
      <c r="O20" s="446"/>
      <c r="P20" s="447"/>
      <c r="Q20" s="447"/>
      <c r="R20" s="448"/>
      <c r="S20" s="52" t="str">
        <f t="shared" si="0"/>
        <v>OK</v>
      </c>
      <c r="T20" s="52" t="s">
        <v>287</v>
      </c>
      <c r="U20" s="52"/>
      <c r="V20" s="76"/>
      <c r="W20" s="76"/>
      <c r="AB20"/>
    </row>
    <row r="21" spans="1:28" ht="76.5" outlineLevel="1" thickTop="1" thickBot="1">
      <c r="A21" s="101">
        <v>12</v>
      </c>
      <c r="B21" s="70" t="s">
        <v>45</v>
      </c>
      <c r="C21" s="119" t="s">
        <v>163</v>
      </c>
      <c r="D21" s="71" t="s">
        <v>164</v>
      </c>
      <c r="E21" s="147"/>
      <c r="F21" s="147"/>
      <c r="G21" s="147" t="s">
        <v>15</v>
      </c>
      <c r="H21" s="72">
        <v>46024</v>
      </c>
      <c r="I21" s="72">
        <v>46081</v>
      </c>
      <c r="J21" s="70">
        <v>100</v>
      </c>
      <c r="K21" s="70">
        <v>100</v>
      </c>
      <c r="L21" s="70"/>
      <c r="M21" s="70"/>
      <c r="N21" s="70"/>
      <c r="O21" s="446"/>
      <c r="P21" s="447"/>
      <c r="Q21" s="447"/>
      <c r="R21" s="448"/>
      <c r="S21" s="70" t="str">
        <f t="shared" si="0"/>
        <v>OK</v>
      </c>
      <c r="T21" s="70" t="s">
        <v>288</v>
      </c>
      <c r="U21" s="70"/>
      <c r="V21" s="76"/>
      <c r="W21" s="76"/>
      <c r="AB21"/>
    </row>
    <row r="22" spans="1:28" ht="61.5" outlineLevel="1" thickTop="1" thickBot="1">
      <c r="A22" s="102">
        <v>13</v>
      </c>
      <c r="B22" s="73" t="s">
        <v>45</v>
      </c>
      <c r="C22" s="120" t="s">
        <v>166</v>
      </c>
      <c r="D22" s="74" t="s">
        <v>167</v>
      </c>
      <c r="E22" s="148"/>
      <c r="F22" s="148"/>
      <c r="G22" s="148" t="s">
        <v>15</v>
      </c>
      <c r="H22" s="75">
        <v>46066</v>
      </c>
      <c r="I22" s="75">
        <v>46387</v>
      </c>
      <c r="J22" s="73">
        <v>100</v>
      </c>
      <c r="K22" s="73">
        <v>25</v>
      </c>
      <c r="L22" s="73">
        <v>25</v>
      </c>
      <c r="M22" s="73">
        <v>25</v>
      </c>
      <c r="N22" s="73">
        <v>25</v>
      </c>
      <c r="O22" s="446"/>
      <c r="P22" s="447"/>
      <c r="Q22" s="447"/>
      <c r="R22" s="448"/>
      <c r="S22" s="73" t="str">
        <f t="shared" si="0"/>
        <v>OK</v>
      </c>
      <c r="T22" s="73" t="s">
        <v>289</v>
      </c>
      <c r="U22" s="73"/>
      <c r="V22" s="76"/>
      <c r="W22" s="76"/>
      <c r="AB22"/>
    </row>
    <row r="23" spans="1:28" ht="60.75" outlineLevel="1" thickTop="1">
      <c r="A23" s="101">
        <v>14</v>
      </c>
      <c r="B23" s="70" t="s">
        <v>45</v>
      </c>
      <c r="C23" s="119" t="s">
        <v>169</v>
      </c>
      <c r="D23" s="71" t="s">
        <v>170</v>
      </c>
      <c r="E23" s="147"/>
      <c r="F23" s="147"/>
      <c r="G23" s="147" t="s">
        <v>15</v>
      </c>
      <c r="H23" s="72">
        <v>46357</v>
      </c>
      <c r="I23" s="72">
        <v>46387</v>
      </c>
      <c r="J23" s="70">
        <v>100</v>
      </c>
      <c r="K23" s="70"/>
      <c r="L23" s="70"/>
      <c r="M23" s="70"/>
      <c r="N23" s="70">
        <v>100</v>
      </c>
      <c r="O23" s="446"/>
      <c r="P23" s="447"/>
      <c r="Q23" s="447"/>
      <c r="R23" s="448"/>
      <c r="S23" s="70" t="str">
        <f t="shared" si="0"/>
        <v>OK</v>
      </c>
      <c r="T23" s="70" t="s">
        <v>290</v>
      </c>
      <c r="U23" s="70"/>
      <c r="V23" s="76"/>
      <c r="W23" s="76"/>
      <c r="AB23"/>
    </row>
    <row r="24" spans="1:28" outlineLevel="1">
      <c r="A24" s="92"/>
      <c r="B24" s="93"/>
      <c r="C24" s="94"/>
      <c r="D24" s="94"/>
      <c r="E24" s="93"/>
      <c r="F24" s="93"/>
      <c r="G24" s="93"/>
      <c r="H24" s="95"/>
      <c r="I24" s="95"/>
      <c r="J24" s="93"/>
      <c r="K24" s="93"/>
      <c r="L24" s="93"/>
      <c r="M24" s="93"/>
      <c r="N24" s="93"/>
      <c r="O24" s="93"/>
      <c r="P24" s="93"/>
      <c r="Q24" s="449"/>
      <c r="R24" s="450"/>
      <c r="Y24"/>
      <c r="Z24"/>
      <c r="AA24"/>
      <c r="AB24"/>
    </row>
    <row r="25" spans="1:28">
      <c r="A25" s="79"/>
      <c r="B25" s="76"/>
      <c r="C25" s="76"/>
      <c r="D25" s="76"/>
      <c r="E25" s="76"/>
      <c r="F25" s="76"/>
      <c r="G25" s="76"/>
      <c r="H25" s="76"/>
      <c r="I25" s="76"/>
      <c r="J25" s="76"/>
      <c r="K25" s="76"/>
      <c r="L25" s="76"/>
      <c r="M25" s="76"/>
      <c r="N25" s="76"/>
      <c r="O25" s="76"/>
      <c r="P25" s="76"/>
      <c r="Q25" s="76"/>
      <c r="R25" s="76"/>
      <c r="S25" s="76"/>
      <c r="T25" s="76"/>
    </row>
    <row r="26" spans="1:28" ht="23.25" customHeight="1">
      <c r="A26" s="451" t="s">
        <v>172</v>
      </c>
      <c r="B26" s="451"/>
      <c r="C26" s="451"/>
      <c r="D26" s="451"/>
      <c r="E26" s="451"/>
      <c r="F26" s="451"/>
      <c r="G26" s="451"/>
      <c r="H26" s="451"/>
      <c r="I26" s="451"/>
      <c r="J26" s="451"/>
      <c r="K26" s="451"/>
      <c r="L26" s="451"/>
      <c r="M26" s="451"/>
      <c r="N26" s="451"/>
      <c r="O26" s="451"/>
      <c r="P26" s="451"/>
      <c r="Q26" s="451"/>
      <c r="R26" s="451"/>
      <c r="S26" s="451"/>
    </row>
    <row r="27" spans="1:28" ht="30" outlineLevel="1">
      <c r="A27" s="127" t="s">
        <v>28</v>
      </c>
      <c r="B27" s="127" t="s">
        <v>8</v>
      </c>
      <c r="C27" s="127" t="s">
        <v>173</v>
      </c>
      <c r="D27" s="127" t="s">
        <v>9</v>
      </c>
      <c r="E27" s="127" t="s">
        <v>7</v>
      </c>
      <c r="F27" s="127" t="s">
        <v>10</v>
      </c>
      <c r="G27" s="127" t="s">
        <v>174</v>
      </c>
      <c r="H27" s="127" t="s">
        <v>5</v>
      </c>
      <c r="I27" s="127" t="s">
        <v>175</v>
      </c>
      <c r="J27" s="127" t="s">
        <v>176</v>
      </c>
      <c r="K27" s="127" t="s">
        <v>177</v>
      </c>
      <c r="L27" s="127" t="s">
        <v>178</v>
      </c>
      <c r="M27" s="127" t="s">
        <v>179</v>
      </c>
      <c r="N27" s="127" t="s">
        <v>180</v>
      </c>
      <c r="O27" s="127" t="s">
        <v>181</v>
      </c>
      <c r="P27" s="127" t="s">
        <v>182</v>
      </c>
      <c r="Q27" s="127" t="s">
        <v>183</v>
      </c>
      <c r="R27" s="127" t="s">
        <v>129</v>
      </c>
      <c r="S27" s="127" t="s">
        <v>184</v>
      </c>
      <c r="U27"/>
      <c r="V27"/>
      <c r="W27"/>
      <c r="X27"/>
      <c r="Y27"/>
      <c r="Z27"/>
      <c r="AA27"/>
      <c r="AB27"/>
    </row>
    <row r="28" spans="1:28" ht="65.25" customHeight="1" outlineLevel="1">
      <c r="A28" s="44">
        <v>1</v>
      </c>
      <c r="B28" s="44" t="str">
        <f>B10</f>
        <v>Cultura organizacional</v>
      </c>
      <c r="C28" s="108" t="str">
        <f>C10</f>
        <v>Realizar la evaluación integral del modelo de cultura organizacional implementado en la entidad, identificando fortalezas y áreas de mejora mediante instrumentos de medición y análisis participativo.</v>
      </c>
      <c r="D28" s="45" t="s">
        <v>50</v>
      </c>
      <c r="E28" s="44" t="s">
        <v>40</v>
      </c>
      <c r="F28" s="45" t="s">
        <v>22</v>
      </c>
      <c r="G28" s="45" t="s">
        <v>52</v>
      </c>
      <c r="H28" s="44" t="s">
        <v>17</v>
      </c>
      <c r="I28" s="44" t="s">
        <v>30</v>
      </c>
      <c r="J28" s="149"/>
      <c r="K28" s="149"/>
      <c r="L28" s="44">
        <v>100</v>
      </c>
      <c r="M28" s="44">
        <v>100</v>
      </c>
      <c r="N28" s="44"/>
      <c r="O28" s="44"/>
      <c r="P28" s="44"/>
      <c r="Q28" s="44">
        <f t="shared" ref="Q28:Q41" si="1">F10</f>
        <v>0</v>
      </c>
      <c r="R28" s="44" t="str">
        <f t="shared" ref="R28:R41" si="2">T10</f>
        <v>FODESEP|Cultura organizacional	01</v>
      </c>
      <c r="S28" s="149"/>
      <c r="U28"/>
      <c r="V28"/>
      <c r="W28"/>
      <c r="X28"/>
      <c r="Y28"/>
      <c r="Z28"/>
      <c r="AA28"/>
      <c r="AB28"/>
    </row>
    <row r="29" spans="1:28" ht="65.25" customHeight="1" outlineLevel="1">
      <c r="A29" s="44">
        <v>2</v>
      </c>
      <c r="B29" s="44" t="s">
        <v>13</v>
      </c>
      <c r="C29" s="108" t="str">
        <f t="shared" ref="C29:C41" si="3">C11</f>
        <v>Analizar los resultados de la evaluación para determinar brechas en prácticas, comportamientos y procesos relacionados con la cultura organizacional, priorizando acciones correctivas.</v>
      </c>
      <c r="D29" s="45" t="s">
        <v>55</v>
      </c>
      <c r="E29" s="44" t="s">
        <v>21</v>
      </c>
      <c r="F29" s="45" t="s">
        <v>56</v>
      </c>
      <c r="G29" s="45" t="s">
        <v>57</v>
      </c>
      <c r="H29" s="44" t="s">
        <v>17</v>
      </c>
      <c r="I29" s="44" t="s">
        <v>30</v>
      </c>
      <c r="J29" s="149"/>
      <c r="K29" s="149"/>
      <c r="L29" s="44">
        <v>100</v>
      </c>
      <c r="M29" s="44">
        <v>100</v>
      </c>
      <c r="N29" s="44"/>
      <c r="O29" s="44"/>
      <c r="P29" s="44"/>
      <c r="Q29" s="44">
        <f t="shared" si="1"/>
        <v>0</v>
      </c>
      <c r="R29" s="44" t="str">
        <f t="shared" si="2"/>
        <v>FODESEP|Cultura organizacional	02</v>
      </c>
      <c r="S29" s="149"/>
      <c r="U29"/>
      <c r="V29"/>
      <c r="W29"/>
      <c r="X29"/>
      <c r="Y29"/>
      <c r="Z29"/>
      <c r="AA29"/>
      <c r="AB29"/>
    </row>
    <row r="30" spans="1:28" ht="65.25" customHeight="1" outlineLevel="1">
      <c r="A30" s="44">
        <v>3</v>
      </c>
      <c r="B30" s="44" t="s">
        <v>13</v>
      </c>
      <c r="C30" s="108" t="str">
        <f t="shared" si="3"/>
        <v>Diseñar el plan de trabajo que consolide acciones estratégicas para fortalecer la cultura organizacional, basado en el diagnóstico y brechas identificadas.</v>
      </c>
      <c r="D30" s="45" t="s">
        <v>60</v>
      </c>
      <c r="E30" s="44" t="s">
        <v>40</v>
      </c>
      <c r="F30" s="45" t="s">
        <v>61</v>
      </c>
      <c r="G30" s="45" t="s">
        <v>62</v>
      </c>
      <c r="H30" s="44" t="s">
        <v>17</v>
      </c>
      <c r="I30" s="44" t="s">
        <v>30</v>
      </c>
      <c r="J30" s="149"/>
      <c r="K30" s="149"/>
      <c r="L30" s="44">
        <v>100</v>
      </c>
      <c r="M30" s="44">
        <v>100</v>
      </c>
      <c r="N30" s="44"/>
      <c r="O30" s="44"/>
      <c r="P30" s="44"/>
      <c r="Q30" s="44">
        <f t="shared" si="1"/>
        <v>0</v>
      </c>
      <c r="R30" s="44" t="str">
        <f t="shared" si="2"/>
        <v>FODESEP|Cultura organizacional	03</v>
      </c>
      <c r="S30" s="149"/>
      <c r="U30"/>
      <c r="V30"/>
      <c r="W30"/>
      <c r="X30"/>
      <c r="Y30"/>
      <c r="Z30"/>
      <c r="AA30"/>
      <c r="AB30"/>
    </row>
    <row r="31" spans="1:28" ht="65.25" customHeight="1" outlineLevel="1">
      <c r="A31" s="44">
        <v>4</v>
      </c>
      <c r="B31" s="44" t="s">
        <v>13</v>
      </c>
      <c r="C31" s="108" t="str">
        <f t="shared" si="3"/>
        <v>Implementar las acciones definidas en el plan de trabajo, asegurando la participación activa del personal y el seguimiento a los resultados esperados.</v>
      </c>
      <c r="D31" s="45" t="s">
        <v>65</v>
      </c>
      <c r="E31" s="44" t="s">
        <v>19</v>
      </c>
      <c r="F31" s="45" t="s">
        <v>66</v>
      </c>
      <c r="G31" s="45" t="s">
        <v>67</v>
      </c>
      <c r="H31" s="44" t="s">
        <v>17</v>
      </c>
      <c r="I31" s="44" t="s">
        <v>49</v>
      </c>
      <c r="J31" s="149"/>
      <c r="K31" s="149"/>
      <c r="L31" s="44">
        <v>100</v>
      </c>
      <c r="M31" s="44"/>
      <c r="N31" s="44">
        <v>30</v>
      </c>
      <c r="O31" s="44">
        <v>30</v>
      </c>
      <c r="P31" s="44">
        <v>40</v>
      </c>
      <c r="Q31" s="44">
        <f t="shared" si="1"/>
        <v>0</v>
      </c>
      <c r="R31" s="44" t="str">
        <f t="shared" si="2"/>
        <v>FODESEP|Cultura organizacional	04</v>
      </c>
      <c r="S31" s="149"/>
      <c r="U31"/>
      <c r="V31"/>
      <c r="W31"/>
      <c r="X31"/>
      <c r="Y31"/>
      <c r="Z31"/>
      <c r="AA31"/>
      <c r="AB31"/>
    </row>
    <row r="32" spans="1:28" ht="65.25" customHeight="1" outlineLevel="1">
      <c r="A32" s="50">
        <v>5</v>
      </c>
      <c r="B32" s="50" t="s">
        <v>25</v>
      </c>
      <c r="C32" s="109" t="str">
        <f t="shared" si="3"/>
        <v>Realizar un diagnóstico participativo de los grupos focales para identificar oportunidades de mejora en la experiencia de servicio de la entidad, consolidando hallazgos y recomendaciones.</v>
      </c>
      <c r="D32" s="51" t="s">
        <v>70</v>
      </c>
      <c r="E32" s="50" t="s">
        <v>40</v>
      </c>
      <c r="F32" s="51" t="s">
        <v>71</v>
      </c>
      <c r="G32" s="51" t="s">
        <v>72</v>
      </c>
      <c r="H32" s="50" t="s">
        <v>17</v>
      </c>
      <c r="I32" s="50" t="s">
        <v>30</v>
      </c>
      <c r="J32" s="150"/>
      <c r="K32" s="150"/>
      <c r="L32" s="50">
        <v>100</v>
      </c>
      <c r="M32" s="50">
        <v>100</v>
      </c>
      <c r="N32" s="50"/>
      <c r="O32" s="50"/>
      <c r="P32" s="50"/>
      <c r="Q32" s="50">
        <f t="shared" si="1"/>
        <v>0</v>
      </c>
      <c r="R32" s="50" t="str">
        <f t="shared" si="2"/>
        <v>FODESEP|Modelo de voz de la ciudadanía 01</v>
      </c>
      <c r="S32" s="150"/>
      <c r="U32"/>
      <c r="V32"/>
      <c r="W32"/>
      <c r="X32"/>
      <c r="Y32"/>
      <c r="Z32"/>
      <c r="AA32"/>
      <c r="AB32"/>
    </row>
    <row r="33" spans="1:34" ht="65.25" customHeight="1" outlineLevel="1">
      <c r="A33" s="50">
        <v>6</v>
      </c>
      <c r="B33" s="50" t="s">
        <v>25</v>
      </c>
      <c r="C33" s="109" t="str">
        <f t="shared" si="3"/>
        <v>Diseñar, aplicar y analizar la encuesta de satisfacción de los servicios ofrecidos por la entidad, garantizando cobertura representativa y trazabilidad de resultados.</v>
      </c>
      <c r="D33" s="51" t="s">
        <v>75</v>
      </c>
      <c r="E33" s="50" t="s">
        <v>40</v>
      </c>
      <c r="F33" s="51" t="s">
        <v>76</v>
      </c>
      <c r="G33" s="51" t="s">
        <v>77</v>
      </c>
      <c r="H33" s="50" t="s">
        <v>17</v>
      </c>
      <c r="I33" s="50" t="s">
        <v>49</v>
      </c>
      <c r="J33" s="150"/>
      <c r="K33" s="150"/>
      <c r="L33" s="50">
        <v>100</v>
      </c>
      <c r="M33" s="50"/>
      <c r="N33" s="50">
        <v>30</v>
      </c>
      <c r="O33" s="50">
        <v>30</v>
      </c>
      <c r="P33" s="50">
        <v>40</v>
      </c>
      <c r="Q33" s="50">
        <f t="shared" si="1"/>
        <v>0</v>
      </c>
      <c r="R33" s="50" t="str">
        <f t="shared" si="2"/>
        <v>FODESEP|Modelo de voz de la ciudadanía 02</v>
      </c>
      <c r="S33" s="150"/>
      <c r="U33"/>
      <c r="V33"/>
      <c r="W33"/>
      <c r="X33"/>
      <c r="Y33"/>
      <c r="Z33"/>
      <c r="AA33"/>
      <c r="AB33"/>
    </row>
    <row r="34" spans="1:34" ht="65.25" customHeight="1" outlineLevel="1">
      <c r="A34" s="50">
        <v>7</v>
      </c>
      <c r="B34" s="50" t="s">
        <v>25</v>
      </c>
      <c r="C34" s="109" t="str">
        <f t="shared" si="3"/>
        <v>Ejecutar las acciones de mejora derivadas del análisis de la encuesta de satisfacción, orientadas a optimizar la experiencia ciudadana y la relación con grupos de valor.</v>
      </c>
      <c r="D34" s="51" t="s">
        <v>78</v>
      </c>
      <c r="E34" s="50" t="s">
        <v>19</v>
      </c>
      <c r="F34" s="51" t="s">
        <v>79</v>
      </c>
      <c r="G34" s="51" t="s">
        <v>80</v>
      </c>
      <c r="H34" s="50" t="s">
        <v>17</v>
      </c>
      <c r="I34" s="50" t="s">
        <v>49</v>
      </c>
      <c r="J34" s="150"/>
      <c r="K34" s="150"/>
      <c r="L34" s="50">
        <v>100</v>
      </c>
      <c r="M34" s="50"/>
      <c r="N34" s="50">
        <v>30</v>
      </c>
      <c r="O34" s="50">
        <v>30</v>
      </c>
      <c r="P34" s="50">
        <v>40</v>
      </c>
      <c r="Q34" s="50">
        <f t="shared" si="1"/>
        <v>0</v>
      </c>
      <c r="R34" s="50" t="str">
        <f t="shared" si="2"/>
        <v>FODESEP|Modelo de voz de la ciudadanía 03</v>
      </c>
      <c r="S34" s="150"/>
      <c r="U34"/>
      <c r="V34"/>
      <c r="W34"/>
      <c r="X34"/>
      <c r="Y34"/>
      <c r="Z34"/>
      <c r="AA34"/>
      <c r="AB34"/>
    </row>
    <row r="35" spans="1:34" ht="65.25" customHeight="1" outlineLevel="1">
      <c r="A35" s="50">
        <v>8</v>
      </c>
      <c r="B35" s="50" t="s">
        <v>25</v>
      </c>
      <c r="C35" s="109" t="str">
        <f t="shared" si="3"/>
        <v>Monitorear la implementación de las mejoras y lecciones aprendidas, evaluando su impacto en la experiencia ciudadana y ajustando acciones según resultados.</v>
      </c>
      <c r="D35" s="51" t="s">
        <v>81</v>
      </c>
      <c r="E35" s="50" t="s">
        <v>19</v>
      </c>
      <c r="F35" s="51" t="s">
        <v>82</v>
      </c>
      <c r="G35" s="51" t="s">
        <v>83</v>
      </c>
      <c r="H35" s="50" t="s">
        <v>17</v>
      </c>
      <c r="I35" s="50" t="s">
        <v>49</v>
      </c>
      <c r="J35" s="150"/>
      <c r="K35" s="150"/>
      <c r="L35" s="50">
        <v>100</v>
      </c>
      <c r="M35" s="50"/>
      <c r="N35" s="50">
        <v>30</v>
      </c>
      <c r="O35" s="50">
        <v>30</v>
      </c>
      <c r="P35" s="50">
        <v>40</v>
      </c>
      <c r="Q35" s="50">
        <f t="shared" si="1"/>
        <v>0</v>
      </c>
      <c r="R35" s="50" t="str">
        <f t="shared" si="2"/>
        <v>FODESEP|Modelo de voz de la ciudadanía 04</v>
      </c>
      <c r="S35" s="150"/>
      <c r="U35"/>
      <c r="V35"/>
      <c r="W35"/>
      <c r="X35"/>
      <c r="Y35"/>
      <c r="Z35"/>
      <c r="AA35"/>
      <c r="AB35"/>
    </row>
    <row r="36" spans="1:34" ht="65.25" customHeight="1" outlineLevel="1">
      <c r="A36" s="48">
        <v>9</v>
      </c>
      <c r="B36" s="48" t="s">
        <v>35</v>
      </c>
      <c r="C36" s="110" t="str">
        <f t="shared" si="3"/>
        <v>Realizar un diagnóstico integral del contexto institucional utilizando la herramienta del MEN, con el fin de identificar el nivel de madurez institucional y las áreas prioritarias de mejora.</v>
      </c>
      <c r="D36" s="49" t="s">
        <v>84</v>
      </c>
      <c r="E36" s="48" t="s">
        <v>40</v>
      </c>
      <c r="F36" s="49" t="s">
        <v>85</v>
      </c>
      <c r="G36" s="49" t="s">
        <v>86</v>
      </c>
      <c r="H36" s="48" t="s">
        <v>17</v>
      </c>
      <c r="I36" s="48" t="s">
        <v>30</v>
      </c>
      <c r="J36" s="151"/>
      <c r="K36" s="151"/>
      <c r="L36" s="48">
        <v>100</v>
      </c>
      <c r="M36" s="48">
        <v>100</v>
      </c>
      <c r="N36" s="48"/>
      <c r="O36" s="48"/>
      <c r="P36" s="48"/>
      <c r="Q36" s="48">
        <f t="shared" si="1"/>
        <v>0</v>
      </c>
      <c r="R36" s="48" t="str">
        <f t="shared" si="2"/>
        <v>FODESEP|Modelos operativos flexibles 01</v>
      </c>
      <c r="S36" s="151"/>
      <c r="U36"/>
      <c r="V36"/>
      <c r="W36"/>
      <c r="X36"/>
      <c r="Y36"/>
      <c r="Z36"/>
      <c r="AA36"/>
      <c r="AB36"/>
    </row>
    <row r="37" spans="1:34" ht="65.25" customHeight="1" outlineLevel="1">
      <c r="A37" s="48">
        <v>10</v>
      </c>
      <c r="B37" s="48" t="s">
        <v>35</v>
      </c>
      <c r="C37" s="110" t="str">
        <f t="shared" si="3"/>
        <v>Elaborar un plan de trabajo que consolide las acciones estratégicas derivadas del diagnóstico institucional, priorizando actividades para fortalecer la gestión operativa.</v>
      </c>
      <c r="D37" s="49" t="s">
        <v>90</v>
      </c>
      <c r="E37" s="48" t="s">
        <v>40</v>
      </c>
      <c r="F37" s="49" t="s">
        <v>91</v>
      </c>
      <c r="G37" s="89" t="s">
        <v>92</v>
      </c>
      <c r="H37" s="48" t="s">
        <v>185</v>
      </c>
      <c r="I37" s="48" t="s">
        <v>30</v>
      </c>
      <c r="J37" s="151"/>
      <c r="K37" s="151"/>
      <c r="L37" s="48">
        <v>100</v>
      </c>
      <c r="M37" s="48">
        <v>100</v>
      </c>
      <c r="N37" s="48"/>
      <c r="O37" s="48"/>
      <c r="P37" s="48"/>
      <c r="Q37" s="48">
        <f t="shared" si="1"/>
        <v>0</v>
      </c>
      <c r="R37" s="48" t="str">
        <f t="shared" si="2"/>
        <v>FODESEP|Modelos operativos flexibles 02</v>
      </c>
      <c r="S37" s="151"/>
      <c r="U37"/>
      <c r="V37"/>
      <c r="W37"/>
      <c r="X37"/>
      <c r="Y37"/>
      <c r="Z37"/>
      <c r="AA37"/>
      <c r="AB37"/>
    </row>
    <row r="38" spans="1:34" ht="65.25" customHeight="1" outlineLevel="1">
      <c r="A38" s="48">
        <v>11</v>
      </c>
      <c r="B38" s="48" t="s">
        <v>35</v>
      </c>
      <c r="C38" s="110" t="str">
        <f t="shared" si="3"/>
        <v>Ejecutar las acciones definidas en el plan de trabajo, asegurando la adaptación de procesos y la mejora continua en la gestión institucional.</v>
      </c>
      <c r="D38" s="49" t="s">
        <v>93</v>
      </c>
      <c r="E38" s="48" t="s">
        <v>19</v>
      </c>
      <c r="F38" s="49" t="s">
        <v>94</v>
      </c>
      <c r="G38" s="89" t="s">
        <v>95</v>
      </c>
      <c r="H38" s="48" t="s">
        <v>17</v>
      </c>
      <c r="I38" s="48" t="s">
        <v>49</v>
      </c>
      <c r="J38" s="151"/>
      <c r="K38" s="151"/>
      <c r="L38" s="48">
        <v>100</v>
      </c>
      <c r="M38" s="48"/>
      <c r="N38" s="48">
        <v>30</v>
      </c>
      <c r="O38" s="48">
        <v>30</v>
      </c>
      <c r="P38" s="48">
        <v>40</v>
      </c>
      <c r="Q38" s="48">
        <f t="shared" si="1"/>
        <v>0</v>
      </c>
      <c r="R38" s="48" t="str">
        <f t="shared" si="2"/>
        <v>FODESEP|Modelos operativos flexibles 03</v>
      </c>
      <c r="S38" s="151"/>
      <c r="U38"/>
      <c r="V38"/>
      <c r="W38"/>
      <c r="X38"/>
      <c r="Y38"/>
      <c r="Z38"/>
      <c r="AA38"/>
      <c r="AB38"/>
    </row>
    <row r="39" spans="1:34" ht="65.25" customHeight="1" outlineLevel="1">
      <c r="A39" s="46">
        <v>12</v>
      </c>
      <c r="B39" s="46" t="s">
        <v>45</v>
      </c>
      <c r="C39" s="111" t="str">
        <f t="shared" si="3"/>
        <v>Elaborar un plan de trabajo que consolide acciones estratégicas para atender las necesidades identificadas en el diagnóstico, asegurando alineación con la política institucional.</v>
      </c>
      <c r="D39" s="46" t="s">
        <v>186</v>
      </c>
      <c r="E39" s="46" t="s">
        <v>40</v>
      </c>
      <c r="F39" s="47" t="s">
        <v>91</v>
      </c>
      <c r="G39" s="47" t="s">
        <v>92</v>
      </c>
      <c r="H39" s="46" t="s">
        <v>185</v>
      </c>
      <c r="I39" s="46" t="s">
        <v>30</v>
      </c>
      <c r="J39" s="152"/>
      <c r="K39" s="152"/>
      <c r="L39" s="46">
        <v>100</v>
      </c>
      <c r="M39" s="46">
        <v>100</v>
      </c>
      <c r="N39" s="46"/>
      <c r="O39" s="46"/>
      <c r="P39" s="46"/>
      <c r="Q39" s="46">
        <f t="shared" si="1"/>
        <v>0</v>
      </c>
      <c r="R39" s="46" t="str">
        <f t="shared" si="2"/>
        <v>FODESEP|Gestión del conocimiento 01</v>
      </c>
      <c r="S39" s="152"/>
      <c r="U39"/>
      <c r="V39"/>
      <c r="W39"/>
      <c r="X39"/>
      <c r="Y39"/>
      <c r="Z39"/>
      <c r="AA39"/>
      <c r="AB39"/>
    </row>
    <row r="40" spans="1:34" ht="65.25" customHeight="1" outlineLevel="1">
      <c r="A40" s="46">
        <v>13</v>
      </c>
      <c r="B40" s="46" t="s">
        <v>45</v>
      </c>
      <c r="C40" s="111" t="str">
        <f t="shared" si="3"/>
        <v>Ejecutar las acciones definidas en el plan de trabajo para fortalecer la gestión del conocimiento, garantizando la participación activa y el uso de herramientas tecnológicas.</v>
      </c>
      <c r="D40" s="46" t="s">
        <v>187</v>
      </c>
      <c r="E40" s="46" t="s">
        <v>19</v>
      </c>
      <c r="F40" s="47" t="s">
        <v>188</v>
      </c>
      <c r="G40" s="47" t="s">
        <v>80</v>
      </c>
      <c r="H40" s="46" t="s">
        <v>17</v>
      </c>
      <c r="I40" s="46" t="s">
        <v>30</v>
      </c>
      <c r="J40" s="152"/>
      <c r="K40" s="152"/>
      <c r="L40" s="46">
        <v>100</v>
      </c>
      <c r="M40" s="46">
        <v>25</v>
      </c>
      <c r="N40" s="46">
        <v>25</v>
      </c>
      <c r="O40" s="46">
        <v>25</v>
      </c>
      <c r="P40" s="46">
        <v>25</v>
      </c>
      <c r="Q40" s="46">
        <f t="shared" si="1"/>
        <v>0</v>
      </c>
      <c r="R40" s="46" t="str">
        <f t="shared" si="2"/>
        <v>FODESEP|Gestión del conocimiento 02</v>
      </c>
      <c r="S40" s="152"/>
      <c r="U40"/>
      <c r="V40"/>
      <c r="W40"/>
      <c r="X40"/>
      <c r="Y40"/>
      <c r="Z40"/>
      <c r="AA40"/>
      <c r="AB40"/>
    </row>
    <row r="41" spans="1:34" ht="65.25" customHeight="1" outlineLevel="1">
      <c r="A41" s="46">
        <v>14</v>
      </c>
      <c r="B41" s="46" t="s">
        <v>45</v>
      </c>
      <c r="C41" s="111" t="str">
        <f t="shared" si="3"/>
        <v>Realizar la evaluación del plan de trabajo implementado, midiendo el impacto en la captura, organización y transferencia del conocimiento institucional.</v>
      </c>
      <c r="D41" s="46" t="s">
        <v>189</v>
      </c>
      <c r="E41" s="46" t="s">
        <v>40</v>
      </c>
      <c r="F41" s="47" t="s">
        <v>190</v>
      </c>
      <c r="G41" s="47" t="s">
        <v>52</v>
      </c>
      <c r="H41" s="46" t="s">
        <v>17</v>
      </c>
      <c r="I41" s="46" t="s">
        <v>30</v>
      </c>
      <c r="J41" s="152"/>
      <c r="K41" s="152"/>
      <c r="L41" s="46">
        <v>100</v>
      </c>
      <c r="M41" s="46"/>
      <c r="N41" s="46"/>
      <c r="O41" s="46"/>
      <c r="P41" s="46">
        <v>100</v>
      </c>
      <c r="Q41" s="46">
        <f t="shared" si="1"/>
        <v>0</v>
      </c>
      <c r="R41" s="46" t="str">
        <f t="shared" si="2"/>
        <v>FODESEP|Gestión del conocimiento 03</v>
      </c>
      <c r="S41" s="152"/>
      <c r="U41"/>
      <c r="V41"/>
      <c r="W41"/>
      <c r="X41"/>
      <c r="Y41"/>
      <c r="Z41"/>
      <c r="AA41"/>
      <c r="AB41"/>
    </row>
    <row r="42" spans="1:34">
      <c r="A42" s="86"/>
      <c r="B42" s="76"/>
      <c r="C42" s="76"/>
      <c r="D42" s="76"/>
      <c r="E42" s="76"/>
      <c r="F42" s="76"/>
      <c r="G42" s="76"/>
      <c r="H42" s="76"/>
      <c r="I42" s="76"/>
      <c r="J42" s="76"/>
      <c r="K42" s="76"/>
      <c r="L42" s="76"/>
      <c r="M42" s="76"/>
      <c r="N42" s="76"/>
      <c r="O42" s="76"/>
      <c r="P42" s="76"/>
      <c r="Q42" s="76"/>
      <c r="R42" s="76"/>
      <c r="S42" s="76"/>
      <c r="T42" s="76"/>
      <c r="AB42" s="40"/>
      <c r="AC42" s="40"/>
      <c r="AD42" s="40"/>
      <c r="AE42" s="40"/>
      <c r="AF42" s="40"/>
      <c r="AG42" s="40"/>
      <c r="AH42" s="21" t="e">
        <f t="shared" ref="AH42" si="4">ROUND(AVERAGE(AB42:AG42)/5*100,0)</f>
        <v>#DIV/0!</v>
      </c>
    </row>
    <row r="43" spans="1:34" s="452" customFormat="1" ht="45.75" customHeight="1">
      <c r="A43" s="452" t="s">
        <v>191</v>
      </c>
    </row>
    <row r="44" spans="1:34" outlineLevel="1">
      <c r="A44" s="79"/>
      <c r="B44" s="76"/>
      <c r="C44" s="76"/>
      <c r="D44" s="76"/>
      <c r="E44" s="76"/>
      <c r="F44" s="76"/>
      <c r="G44" s="76"/>
      <c r="H44" s="76"/>
      <c r="I44" s="76"/>
      <c r="J44" s="76"/>
      <c r="K44" s="76"/>
      <c r="L44" s="76"/>
      <c r="M44" s="76"/>
      <c r="N44" s="76"/>
      <c r="O44" s="76"/>
      <c r="P44" s="76"/>
      <c r="Q44" s="76"/>
      <c r="R44" s="76"/>
      <c r="S44" s="76"/>
      <c r="T44" s="76"/>
    </row>
    <row r="45" spans="1:34" ht="26.25" outlineLevel="1">
      <c r="A45" s="80" t="s">
        <v>192</v>
      </c>
      <c r="B45" s="81" t="str">
        <f>B10</f>
        <v>Cultura organizacional</v>
      </c>
      <c r="H45" s="453" t="s">
        <v>193</v>
      </c>
      <c r="I45" s="453"/>
      <c r="J45" s="453"/>
      <c r="K45" s="453"/>
      <c r="L45" s="453"/>
      <c r="M45" s="453"/>
      <c r="N45" s="453"/>
      <c r="T45" s="76"/>
    </row>
    <row r="46" spans="1:34" ht="45.75" outlineLevel="2" thickBot="1">
      <c r="A46" s="128" t="s">
        <v>28</v>
      </c>
      <c r="B46" s="129" t="s">
        <v>194</v>
      </c>
      <c r="C46" s="129" t="s">
        <v>195</v>
      </c>
      <c r="D46" s="129" t="s">
        <v>196</v>
      </c>
      <c r="E46" s="129" t="s">
        <v>197</v>
      </c>
      <c r="F46" s="129" t="s">
        <v>198</v>
      </c>
      <c r="G46" s="129" t="s">
        <v>199</v>
      </c>
      <c r="H46" s="175" t="s">
        <v>200</v>
      </c>
      <c r="I46" s="175" t="s">
        <v>201</v>
      </c>
      <c r="J46" s="175" t="s">
        <v>202</v>
      </c>
      <c r="K46" s="175" t="s">
        <v>203</v>
      </c>
      <c r="L46" s="175" t="s">
        <v>204</v>
      </c>
      <c r="M46" s="175" t="s">
        <v>205</v>
      </c>
      <c r="N46" s="175" t="s">
        <v>206</v>
      </c>
      <c r="O46" s="129" t="s">
        <v>207</v>
      </c>
      <c r="P46" s="129" t="s">
        <v>208</v>
      </c>
      <c r="Q46" s="129" t="s">
        <v>209</v>
      </c>
      <c r="R46" s="129" t="s">
        <v>210</v>
      </c>
      <c r="S46" s="129" t="s">
        <v>184</v>
      </c>
      <c r="T46" s="76"/>
      <c r="AB46"/>
    </row>
    <row r="47" spans="1:34" s="21" customFormat="1" ht="226.5" customHeight="1" outlineLevel="2" thickTop="1" thickBot="1">
      <c r="A47" s="6">
        <v>1</v>
      </c>
      <c r="B47" s="106" t="str">
        <f>C10</f>
        <v>Realizar la evaluación integral del modelo de cultura organizacional implementado en la entidad, identificando fortalezas y áreas de mejora mediante instrumentos de medición y análisis participativo.</v>
      </c>
      <c r="C47" s="5" t="s">
        <v>59</v>
      </c>
      <c r="D47" s="178">
        <f t="shared" ref="D47:E52" si="5">Q47</f>
        <v>29.2</v>
      </c>
      <c r="E47" s="178">
        <f t="shared" si="5"/>
        <v>29.2</v>
      </c>
      <c r="F47" s="5">
        <f>M28</f>
        <v>100</v>
      </c>
      <c r="G47" s="153" t="s">
        <v>211</v>
      </c>
      <c r="H47" s="174">
        <v>5</v>
      </c>
      <c r="I47" s="174">
        <v>3</v>
      </c>
      <c r="J47" s="174">
        <v>0</v>
      </c>
      <c r="K47" s="174">
        <v>0</v>
      </c>
      <c r="L47" s="174">
        <v>3</v>
      </c>
      <c r="M47" s="174">
        <v>3</v>
      </c>
      <c r="N47" s="174">
        <v>5</v>
      </c>
      <c r="O47" s="5">
        <f t="shared" ref="O47" si="6">ROUND((SUM(H47:N47)/35)*100,0)</f>
        <v>54</v>
      </c>
      <c r="P47" s="5">
        <f>(FODESEP!$O47/100)*100</f>
        <v>54</v>
      </c>
      <c r="Q47" s="5">
        <f t="shared" ref="Q47:Q52" si="7">IFERROR(ROUND(O47*P47/100,1),"")</f>
        <v>29.2</v>
      </c>
      <c r="R47" s="5">
        <f>Q47</f>
        <v>29.2</v>
      </c>
      <c r="S47" s="460" t="s">
        <v>291</v>
      </c>
      <c r="T47" s="76"/>
    </row>
    <row r="48" spans="1:34" ht="61.5" outlineLevel="2" thickTop="1" thickBot="1">
      <c r="A48" s="7">
        <v>2</v>
      </c>
      <c r="B48" s="107" t="str">
        <f>C11</f>
        <v>Analizar los resultados de la evaluación para determinar brechas en prácticas, comportamientos y procesos relacionados con la cultura organizacional, priorizando acciones correctivas.</v>
      </c>
      <c r="C48" s="22" t="s">
        <v>59</v>
      </c>
      <c r="D48" s="177">
        <f t="shared" si="5"/>
        <v>43.6</v>
      </c>
      <c r="E48" s="177">
        <f t="shared" si="5"/>
        <v>43.6</v>
      </c>
      <c r="F48" s="22">
        <f>M29</f>
        <v>100</v>
      </c>
      <c r="G48" s="154" t="s">
        <v>211</v>
      </c>
      <c r="H48" s="174">
        <v>3</v>
      </c>
      <c r="I48" s="174">
        <v>3</v>
      </c>
      <c r="J48" s="174">
        <v>3</v>
      </c>
      <c r="K48" s="174">
        <v>3</v>
      </c>
      <c r="L48" s="174">
        <v>5</v>
      </c>
      <c r="M48" s="174">
        <v>3</v>
      </c>
      <c r="N48" s="174">
        <v>3</v>
      </c>
      <c r="O48" s="22">
        <f>ROUND((SUM(H48:N48)/35)*100,0)</f>
        <v>66</v>
      </c>
      <c r="P48" s="22">
        <f>(FODESEP!$O48/100)*100</f>
        <v>66</v>
      </c>
      <c r="Q48" s="22">
        <f t="shared" si="7"/>
        <v>43.6</v>
      </c>
      <c r="R48" s="22">
        <f>Q48</f>
        <v>43.6</v>
      </c>
      <c r="S48" s="461"/>
      <c r="T48" s="76"/>
      <c r="AB48"/>
    </row>
    <row r="49" spans="1:28" ht="46.5" outlineLevel="2" thickTop="1" thickBot="1">
      <c r="A49" s="6">
        <v>3</v>
      </c>
      <c r="B49" s="106" t="str">
        <f>C12</f>
        <v>Diseñar el plan de trabajo que consolide acciones estratégicas para fortalecer la cultura organizacional, basado en el diagnóstico y brechas identificadas.</v>
      </c>
      <c r="C49" s="5" t="s">
        <v>59</v>
      </c>
      <c r="D49" s="178">
        <f t="shared" si="5"/>
        <v>36</v>
      </c>
      <c r="E49" s="178">
        <f t="shared" si="5"/>
        <v>36</v>
      </c>
      <c r="F49" s="5">
        <f>M30</f>
        <v>100</v>
      </c>
      <c r="G49" s="153" t="s">
        <v>211</v>
      </c>
      <c r="H49" s="174">
        <v>3</v>
      </c>
      <c r="I49" s="174">
        <v>3</v>
      </c>
      <c r="J49" s="174">
        <v>3</v>
      </c>
      <c r="K49" s="174">
        <v>3</v>
      </c>
      <c r="L49" s="174">
        <v>3</v>
      </c>
      <c r="M49" s="174">
        <v>3</v>
      </c>
      <c r="N49" s="174">
        <v>3</v>
      </c>
      <c r="O49" s="5">
        <f t="shared" ref="O49" si="8">ROUND((SUM(H49:N49)/35)*100,0)</f>
        <v>60</v>
      </c>
      <c r="P49" s="5">
        <f>(FODESEP!$O49/100)*100</f>
        <v>60</v>
      </c>
      <c r="Q49" s="5">
        <f t="shared" si="7"/>
        <v>36</v>
      </c>
      <c r="R49" s="5">
        <f>Q49</f>
        <v>36</v>
      </c>
      <c r="S49" s="462"/>
      <c r="T49" s="76"/>
      <c r="AB49"/>
    </row>
    <row r="50" spans="1:28" ht="204" customHeight="1" outlineLevel="2" thickTop="1" thickBot="1">
      <c r="A50" s="454">
        <v>4</v>
      </c>
      <c r="B50" s="456" t="str">
        <f>C13</f>
        <v>Implementar las acciones definidas en el plan de trabajo, asegurando la participación activa del personal y el seguimiento a los resultados esperados.</v>
      </c>
      <c r="C50" s="23" t="s">
        <v>64</v>
      </c>
      <c r="D50" s="177">
        <f t="shared" si="5"/>
        <v>14.3</v>
      </c>
      <c r="E50" s="177">
        <f t="shared" si="5"/>
        <v>14.3</v>
      </c>
      <c r="F50" s="22">
        <f>N31</f>
        <v>30</v>
      </c>
      <c r="G50" s="154" t="s">
        <v>211</v>
      </c>
      <c r="H50" s="174">
        <v>5</v>
      </c>
      <c r="I50" s="174">
        <v>3</v>
      </c>
      <c r="J50" s="174">
        <v>3</v>
      </c>
      <c r="K50" s="174">
        <v>0</v>
      </c>
      <c r="L50" s="174">
        <v>5</v>
      </c>
      <c r="M50" s="174">
        <v>5</v>
      </c>
      <c r="N50" s="174">
        <v>3</v>
      </c>
      <c r="O50" s="22">
        <f t="shared" ref="O50:O52" si="9">ROUND((SUM(H50:N50)/35)*100,0)</f>
        <v>69</v>
      </c>
      <c r="P50" s="22">
        <f>(FODESEP!$O50/100)*30</f>
        <v>20.7</v>
      </c>
      <c r="Q50" s="22">
        <f t="shared" si="7"/>
        <v>14.3</v>
      </c>
      <c r="R50" s="22">
        <f>Q50</f>
        <v>14.3</v>
      </c>
      <c r="S50" s="201" t="s">
        <v>292</v>
      </c>
      <c r="T50" s="76"/>
      <c r="AB50"/>
    </row>
    <row r="51" spans="1:28" ht="167.25" customHeight="1" outlineLevel="2" thickTop="1" thickBot="1">
      <c r="A51" s="455"/>
      <c r="B51" s="457"/>
      <c r="C51" s="24" t="s">
        <v>69</v>
      </c>
      <c r="D51" s="177">
        <f t="shared" si="5"/>
        <v>26.5</v>
      </c>
      <c r="E51" s="177">
        <f t="shared" si="5"/>
        <v>40.799999999999997</v>
      </c>
      <c r="F51" s="22">
        <f>O31</f>
        <v>30</v>
      </c>
      <c r="G51" s="154" t="s">
        <v>211</v>
      </c>
      <c r="H51" s="174">
        <v>5</v>
      </c>
      <c r="I51" s="174">
        <v>5</v>
      </c>
      <c r="J51" s="174">
        <v>5</v>
      </c>
      <c r="K51" s="174">
        <v>5</v>
      </c>
      <c r="L51" s="174">
        <v>5</v>
      </c>
      <c r="M51" s="174">
        <v>5</v>
      </c>
      <c r="N51" s="174">
        <v>3</v>
      </c>
      <c r="O51" s="23">
        <f t="shared" si="9"/>
        <v>94</v>
      </c>
      <c r="P51" s="23">
        <f>(FODESEP!$O51/100)*30</f>
        <v>28.2</v>
      </c>
      <c r="Q51" s="23">
        <f t="shared" si="7"/>
        <v>26.5</v>
      </c>
      <c r="R51" s="23">
        <f>R50+Q51</f>
        <v>40.799999999999997</v>
      </c>
      <c r="S51" s="375" t="s">
        <v>293</v>
      </c>
      <c r="T51" s="76"/>
      <c r="AB51"/>
    </row>
    <row r="52" spans="1:28" ht="20.25" customHeight="1" outlineLevel="2" thickTop="1">
      <c r="A52" s="455"/>
      <c r="B52" s="457"/>
      <c r="C52" s="24" t="s">
        <v>74</v>
      </c>
      <c r="D52" s="177">
        <f t="shared" si="5"/>
        <v>0</v>
      </c>
      <c r="E52" s="177">
        <f t="shared" si="5"/>
        <v>40.799999999999997</v>
      </c>
      <c r="F52" s="22">
        <f>P31</f>
        <v>40</v>
      </c>
      <c r="G52" s="154"/>
      <c r="H52" s="174"/>
      <c r="I52" s="174"/>
      <c r="J52" s="174"/>
      <c r="K52" s="174"/>
      <c r="L52" s="174"/>
      <c r="M52" s="174"/>
      <c r="N52" s="174"/>
      <c r="O52" s="24">
        <f t="shared" si="9"/>
        <v>0</v>
      </c>
      <c r="P52" s="24">
        <f>(FODESEP!$O52/100)*40</f>
        <v>0</v>
      </c>
      <c r="Q52" s="24">
        <f t="shared" si="7"/>
        <v>0</v>
      </c>
      <c r="R52" s="24">
        <f>R51+Q52</f>
        <v>40.799999999999997</v>
      </c>
      <c r="S52" s="155"/>
      <c r="T52" s="76"/>
      <c r="AB52"/>
    </row>
    <row r="53" spans="1:28" ht="45.75" customHeight="1" outlineLevel="1">
      <c r="G53" s="156"/>
      <c r="H53" s="156"/>
      <c r="I53" s="156"/>
      <c r="J53" s="156"/>
      <c r="K53" s="156"/>
      <c r="L53" s="156"/>
      <c r="M53" s="156"/>
      <c r="N53" s="156"/>
      <c r="Q53" s="129" t="s">
        <v>215</v>
      </c>
      <c r="R53" s="423">
        <f>AVERAGE(R47:R49,R52)/100</f>
        <v>0.374</v>
      </c>
      <c r="S53" s="156"/>
      <c r="T53" s="76"/>
    </row>
    <row r="54" spans="1:28" ht="26.25" outlineLevel="1">
      <c r="A54" s="82" t="s">
        <v>216</v>
      </c>
      <c r="B54" s="124" t="s">
        <v>25</v>
      </c>
      <c r="G54" s="156"/>
      <c r="H54" s="435" t="s">
        <v>193</v>
      </c>
      <c r="I54" s="435"/>
      <c r="J54" s="435"/>
      <c r="K54" s="435"/>
      <c r="L54" s="435"/>
      <c r="M54" s="435"/>
      <c r="N54" s="435"/>
      <c r="S54" s="156"/>
      <c r="T54" s="76"/>
    </row>
    <row r="55" spans="1:28" ht="45.75" outlineLevel="2" thickBot="1">
      <c r="A55" s="131" t="s">
        <v>28</v>
      </c>
      <c r="B55" s="132" t="s">
        <v>194</v>
      </c>
      <c r="C55" s="132" t="s">
        <v>195</v>
      </c>
      <c r="D55" s="132" t="s">
        <v>196</v>
      </c>
      <c r="E55" s="132" t="s">
        <v>217</v>
      </c>
      <c r="F55" s="132" t="s">
        <v>198</v>
      </c>
      <c r="G55" s="157" t="s">
        <v>199</v>
      </c>
      <c r="H55" s="175" t="s">
        <v>200</v>
      </c>
      <c r="I55" s="175" t="s">
        <v>201</v>
      </c>
      <c r="J55" s="175" t="s">
        <v>202</v>
      </c>
      <c r="K55" s="175" t="s">
        <v>203</v>
      </c>
      <c r="L55" s="175" t="s">
        <v>204</v>
      </c>
      <c r="M55" s="175" t="s">
        <v>205</v>
      </c>
      <c r="N55" s="175" t="s">
        <v>206</v>
      </c>
      <c r="O55" s="132" t="s">
        <v>207</v>
      </c>
      <c r="P55" s="132" t="s">
        <v>218</v>
      </c>
      <c r="Q55" s="132" t="s">
        <v>209</v>
      </c>
      <c r="R55" s="132" t="s">
        <v>210</v>
      </c>
      <c r="S55" s="157" t="s">
        <v>184</v>
      </c>
      <c r="T55" s="76"/>
      <c r="AB55"/>
    </row>
    <row r="56" spans="1:28" ht="90.75" customHeight="1" outlineLevel="2" thickTop="1" thickBot="1">
      <c r="A56" s="8">
        <v>1</v>
      </c>
      <c r="B56" s="105" t="str">
        <f>C14</f>
        <v>Realizar un diagnóstico participativo de los grupos focales para identificar oportunidades de mejora en la experiencia de servicio de la entidad, consolidando hallazgos y recomendaciones.</v>
      </c>
      <c r="C56" s="25" t="s">
        <v>59</v>
      </c>
      <c r="D56" s="178">
        <f>Q56</f>
        <v>100</v>
      </c>
      <c r="E56" s="178">
        <f>R56</f>
        <v>100</v>
      </c>
      <c r="F56" s="25">
        <f>M32</f>
        <v>100</v>
      </c>
      <c r="G56" s="158" t="s">
        <v>211</v>
      </c>
      <c r="H56" s="174">
        <v>5</v>
      </c>
      <c r="I56" s="174">
        <v>5</v>
      </c>
      <c r="J56" s="174">
        <v>5</v>
      </c>
      <c r="K56" s="174">
        <v>5</v>
      </c>
      <c r="L56" s="174">
        <v>5</v>
      </c>
      <c r="M56" s="174">
        <v>5</v>
      </c>
      <c r="N56" s="174">
        <v>5</v>
      </c>
      <c r="O56" s="25">
        <f t="shared" ref="O56:O65" si="10">ROUND((SUM(H56:N56)/35)*100,0)</f>
        <v>100</v>
      </c>
      <c r="P56" s="25">
        <f>(FODESEP!$O56/100)*100</f>
        <v>100</v>
      </c>
      <c r="Q56" s="25">
        <f t="shared" ref="Q56:Q65" si="11">IFERROR(ROUND(O56*P56/100,1),"")</f>
        <v>100</v>
      </c>
      <c r="R56" s="25">
        <f>Q56</f>
        <v>100</v>
      </c>
      <c r="S56" s="158"/>
      <c r="T56" s="76"/>
      <c r="AB56"/>
    </row>
    <row r="57" spans="1:28" ht="22.5" customHeight="1" outlineLevel="2" thickTop="1" thickBot="1">
      <c r="A57" s="431">
        <v>2</v>
      </c>
      <c r="B57" s="433" t="str">
        <f>C15</f>
        <v>Diseñar, aplicar y analizar la encuesta de satisfacción de los servicios ofrecidos por la entidad, garantizando cobertura representativa y trazabilidad de resultados.</v>
      </c>
      <c r="C57" s="28" t="s">
        <v>64</v>
      </c>
      <c r="D57" s="178">
        <f>Q57</f>
        <v>0</v>
      </c>
      <c r="E57" s="178">
        <f>R57</f>
        <v>0</v>
      </c>
      <c r="F57" s="28">
        <f>N33</f>
        <v>30</v>
      </c>
      <c r="G57" s="159" t="s">
        <v>263</v>
      </c>
      <c r="H57" s="174">
        <v>0</v>
      </c>
      <c r="I57" s="174">
        <v>0</v>
      </c>
      <c r="J57" s="174">
        <v>0</v>
      </c>
      <c r="K57" s="174">
        <v>0</v>
      </c>
      <c r="L57" s="174">
        <v>0</v>
      </c>
      <c r="M57" s="174">
        <v>0</v>
      </c>
      <c r="N57" s="174">
        <v>0</v>
      </c>
      <c r="O57" s="28">
        <f t="shared" si="10"/>
        <v>0</v>
      </c>
      <c r="P57" s="28">
        <f>(FODESEP!$O57/100)*30</f>
        <v>0</v>
      </c>
      <c r="Q57" s="28">
        <f t="shared" si="11"/>
        <v>0</v>
      </c>
      <c r="R57" s="28">
        <f>Q57</f>
        <v>0</v>
      </c>
      <c r="S57" s="418" t="s">
        <v>294</v>
      </c>
      <c r="T57" s="76"/>
      <c r="AB57"/>
    </row>
    <row r="58" spans="1:28" ht="33.75" customHeight="1" outlineLevel="2" thickTop="1" thickBot="1">
      <c r="A58" s="432"/>
      <c r="B58" s="434"/>
      <c r="C58" s="29" t="s">
        <v>69</v>
      </c>
      <c r="D58" s="178">
        <f t="shared" ref="D58:E65" si="12">Q58</f>
        <v>0</v>
      </c>
      <c r="E58" s="178">
        <f t="shared" si="12"/>
        <v>0</v>
      </c>
      <c r="F58" s="28">
        <f>O33</f>
        <v>30</v>
      </c>
      <c r="G58" s="159"/>
      <c r="H58" s="174">
        <v>0</v>
      </c>
      <c r="I58" s="174">
        <v>0</v>
      </c>
      <c r="J58" s="174">
        <v>0</v>
      </c>
      <c r="K58" s="174">
        <v>0</v>
      </c>
      <c r="L58" s="174">
        <v>0</v>
      </c>
      <c r="M58" s="174">
        <v>0</v>
      </c>
      <c r="N58" s="174">
        <v>0</v>
      </c>
      <c r="O58" s="29">
        <f t="shared" si="10"/>
        <v>0</v>
      </c>
      <c r="P58" s="29">
        <f>(FODESEP!$O58/100)*30</f>
        <v>0</v>
      </c>
      <c r="Q58" s="29">
        <f t="shared" si="11"/>
        <v>0</v>
      </c>
      <c r="R58" s="29">
        <f>R57+Q58</f>
        <v>0</v>
      </c>
      <c r="S58" s="410" t="s">
        <v>295</v>
      </c>
      <c r="T58" s="76"/>
      <c r="AB58"/>
    </row>
    <row r="59" spans="1:28" ht="22.5" customHeight="1" outlineLevel="2" thickTop="1" thickBot="1">
      <c r="A59" s="458"/>
      <c r="B59" s="459"/>
      <c r="C59" s="30" t="s">
        <v>74</v>
      </c>
      <c r="D59" s="178">
        <f t="shared" si="12"/>
        <v>0</v>
      </c>
      <c r="E59" s="178">
        <f t="shared" si="12"/>
        <v>0</v>
      </c>
      <c r="F59" s="28">
        <f>P33</f>
        <v>40</v>
      </c>
      <c r="G59" s="159"/>
      <c r="H59" s="176"/>
      <c r="I59" s="176"/>
      <c r="J59" s="176"/>
      <c r="K59" s="176"/>
      <c r="L59" s="176"/>
      <c r="M59" s="176"/>
      <c r="N59" s="176"/>
      <c r="O59" s="30">
        <f t="shared" si="10"/>
        <v>0</v>
      </c>
      <c r="P59" s="30">
        <f>(FODESEP!$O59/100)*40</f>
        <v>0</v>
      </c>
      <c r="Q59" s="30">
        <f t="shared" si="11"/>
        <v>0</v>
      </c>
      <c r="R59" s="30">
        <f>R58+Q59</f>
        <v>0</v>
      </c>
      <c r="S59" s="161"/>
      <c r="T59" s="76"/>
      <c r="AB59"/>
    </row>
    <row r="60" spans="1:28" ht="22.5" customHeight="1" outlineLevel="2" thickTop="1" thickBot="1">
      <c r="A60" s="440">
        <v>3</v>
      </c>
      <c r="B60" s="443" t="str">
        <f>C16</f>
        <v>Ejecutar las acciones de mejora derivadas del análisis de la encuesta de satisfacción, orientadas a optimizar la experiencia ciudadana y la relación con grupos de valor.</v>
      </c>
      <c r="C60" s="25" t="s">
        <v>64</v>
      </c>
      <c r="D60" s="178">
        <f t="shared" si="12"/>
        <v>0</v>
      </c>
      <c r="E60" s="178">
        <f t="shared" si="12"/>
        <v>0</v>
      </c>
      <c r="F60" s="25">
        <f>N34</f>
        <v>30</v>
      </c>
      <c r="G60" s="158" t="s">
        <v>263</v>
      </c>
      <c r="H60" s="176">
        <v>0</v>
      </c>
      <c r="I60" s="176">
        <v>0</v>
      </c>
      <c r="J60" s="176">
        <v>0</v>
      </c>
      <c r="K60" s="176">
        <v>0</v>
      </c>
      <c r="L60" s="176">
        <v>0</v>
      </c>
      <c r="M60" s="176">
        <v>0</v>
      </c>
      <c r="N60" s="176">
        <v>0</v>
      </c>
      <c r="O60" s="25">
        <f t="shared" si="10"/>
        <v>0</v>
      </c>
      <c r="P60" s="25">
        <f>(FODESEP!$O60/100)*30</f>
        <v>0</v>
      </c>
      <c r="Q60" s="25">
        <f t="shared" si="11"/>
        <v>0</v>
      </c>
      <c r="R60" s="25">
        <f>Q60</f>
        <v>0</v>
      </c>
      <c r="S60" s="419" t="s">
        <v>294</v>
      </c>
      <c r="T60" s="76"/>
      <c r="AB60"/>
    </row>
    <row r="61" spans="1:28" ht="22.5" customHeight="1" outlineLevel="2" thickTop="1" thickBot="1">
      <c r="A61" s="441"/>
      <c r="B61" s="444"/>
      <c r="C61" s="26" t="s">
        <v>69</v>
      </c>
      <c r="D61" s="178">
        <f t="shared" si="12"/>
        <v>5.5</v>
      </c>
      <c r="E61" s="178">
        <f t="shared" si="12"/>
        <v>5.5</v>
      </c>
      <c r="F61" s="25">
        <f>O34</f>
        <v>30</v>
      </c>
      <c r="G61" s="158"/>
      <c r="H61" s="176">
        <v>3</v>
      </c>
      <c r="I61" s="176">
        <v>3</v>
      </c>
      <c r="J61" s="176">
        <v>0</v>
      </c>
      <c r="K61" s="176">
        <v>3</v>
      </c>
      <c r="L61" s="176">
        <v>3</v>
      </c>
      <c r="M61" s="176">
        <v>0</v>
      </c>
      <c r="N61" s="176">
        <v>3</v>
      </c>
      <c r="O61" s="26">
        <f t="shared" si="10"/>
        <v>43</v>
      </c>
      <c r="P61" s="26">
        <f>(FODESEP!$O61/100)*30</f>
        <v>12.9</v>
      </c>
      <c r="Q61" s="26">
        <f t="shared" si="11"/>
        <v>5.5</v>
      </c>
      <c r="R61" s="26">
        <f>R60+Q61</f>
        <v>5.5</v>
      </c>
      <c r="S61" s="420" t="s">
        <v>296</v>
      </c>
      <c r="T61" s="76"/>
      <c r="AB61"/>
    </row>
    <row r="62" spans="1:28" ht="22.5" customHeight="1" outlineLevel="2" thickTop="1" thickBot="1">
      <c r="A62" s="442"/>
      <c r="B62" s="445"/>
      <c r="C62" s="27" t="s">
        <v>74</v>
      </c>
      <c r="D62" s="178">
        <f t="shared" si="12"/>
        <v>0</v>
      </c>
      <c r="E62" s="178">
        <f t="shared" si="12"/>
        <v>5.5</v>
      </c>
      <c r="F62" s="25">
        <f>P34</f>
        <v>40</v>
      </c>
      <c r="G62" s="158"/>
      <c r="H62" s="176"/>
      <c r="I62" s="176"/>
      <c r="J62" s="176"/>
      <c r="K62" s="176"/>
      <c r="L62" s="176"/>
      <c r="M62" s="176"/>
      <c r="N62" s="176"/>
      <c r="O62" s="27">
        <f t="shared" si="10"/>
        <v>0</v>
      </c>
      <c r="P62" s="27">
        <f>(FODESEP!$O62/100)*40</f>
        <v>0</v>
      </c>
      <c r="Q62" s="27">
        <f t="shared" si="11"/>
        <v>0</v>
      </c>
      <c r="R62" s="27">
        <f>R61+Q62</f>
        <v>5.5</v>
      </c>
      <c r="S62" s="162"/>
      <c r="T62" s="76"/>
      <c r="AB62"/>
    </row>
    <row r="63" spans="1:28" ht="22.5" customHeight="1" outlineLevel="2" thickTop="1" thickBot="1">
      <c r="A63" s="431">
        <v>4</v>
      </c>
      <c r="B63" s="433" t="str">
        <f>C17</f>
        <v>Monitorear la implementación de las mejoras y lecciones aprendidas, evaluando su impacto en la experiencia ciudadana y ajustando acciones según resultados.</v>
      </c>
      <c r="C63" s="28" t="s">
        <v>64</v>
      </c>
      <c r="D63" s="178">
        <f t="shared" si="12"/>
        <v>0</v>
      </c>
      <c r="E63" s="178">
        <f t="shared" si="12"/>
        <v>0</v>
      </c>
      <c r="F63" s="28">
        <f>N35</f>
        <v>30</v>
      </c>
      <c r="G63" s="159" t="s">
        <v>263</v>
      </c>
      <c r="H63" s="174">
        <v>0</v>
      </c>
      <c r="I63" s="174">
        <v>0</v>
      </c>
      <c r="J63" s="174">
        <v>0</v>
      </c>
      <c r="K63" s="174">
        <v>0</v>
      </c>
      <c r="L63" s="174">
        <v>0</v>
      </c>
      <c r="M63" s="174">
        <v>0</v>
      </c>
      <c r="N63" s="174">
        <v>0</v>
      </c>
      <c r="O63" s="28">
        <f t="shared" si="10"/>
        <v>0</v>
      </c>
      <c r="P63" s="28">
        <f>(FODESEP!$O63/100)*30</f>
        <v>0</v>
      </c>
      <c r="Q63" s="28">
        <f t="shared" si="11"/>
        <v>0</v>
      </c>
      <c r="R63" s="28">
        <f>Q63</f>
        <v>0</v>
      </c>
      <c r="S63" s="418" t="s">
        <v>294</v>
      </c>
      <c r="T63" s="76"/>
      <c r="AB63"/>
    </row>
    <row r="64" spans="1:28" ht="29.25" customHeight="1" outlineLevel="2" thickTop="1" thickBot="1">
      <c r="A64" s="432"/>
      <c r="B64" s="434"/>
      <c r="C64" s="29" t="s">
        <v>69</v>
      </c>
      <c r="D64" s="178">
        <f t="shared" si="12"/>
        <v>2</v>
      </c>
      <c r="E64" s="178">
        <f t="shared" si="12"/>
        <v>2</v>
      </c>
      <c r="F64" s="28">
        <f>O35</f>
        <v>30</v>
      </c>
      <c r="G64" s="159"/>
      <c r="H64" s="174">
        <v>3</v>
      </c>
      <c r="I64" s="174">
        <v>3</v>
      </c>
      <c r="J64" s="174">
        <v>0</v>
      </c>
      <c r="K64" s="174">
        <v>0</v>
      </c>
      <c r="L64" s="174">
        <v>0</v>
      </c>
      <c r="M64" s="174">
        <v>0</v>
      </c>
      <c r="N64" s="174">
        <v>3</v>
      </c>
      <c r="O64" s="29">
        <f t="shared" si="10"/>
        <v>26</v>
      </c>
      <c r="P64" s="29">
        <f>(FODESEP!$O64/100)*30</f>
        <v>7.8000000000000007</v>
      </c>
      <c r="Q64" s="29">
        <f t="shared" si="11"/>
        <v>2</v>
      </c>
      <c r="R64" s="29">
        <f>R63+Q64</f>
        <v>2</v>
      </c>
      <c r="S64" s="410" t="s">
        <v>297</v>
      </c>
      <c r="T64" s="76"/>
      <c r="AB64"/>
    </row>
    <row r="65" spans="1:28" ht="22.5" customHeight="1" outlineLevel="2" thickTop="1">
      <c r="A65" s="432"/>
      <c r="B65" s="434"/>
      <c r="C65" s="30" t="s">
        <v>74</v>
      </c>
      <c r="D65" s="178">
        <f t="shared" si="12"/>
        <v>0</v>
      </c>
      <c r="E65" s="178">
        <f t="shared" si="12"/>
        <v>2</v>
      </c>
      <c r="F65" s="28">
        <f>P35</f>
        <v>40</v>
      </c>
      <c r="G65" s="159"/>
      <c r="H65" s="174"/>
      <c r="I65" s="174"/>
      <c r="J65" s="174"/>
      <c r="K65" s="174"/>
      <c r="L65" s="174"/>
      <c r="M65" s="174"/>
      <c r="N65" s="174"/>
      <c r="O65" s="30">
        <f t="shared" si="10"/>
        <v>0</v>
      </c>
      <c r="P65" s="30">
        <f>(FODESEP!$O65/100)*40</f>
        <v>0</v>
      </c>
      <c r="Q65" s="30">
        <f t="shared" si="11"/>
        <v>0</v>
      </c>
      <c r="R65" s="30">
        <f>R64+Q65</f>
        <v>2</v>
      </c>
      <c r="S65" s="161"/>
      <c r="T65" s="76"/>
      <c r="AB65"/>
    </row>
    <row r="66" spans="1:28" ht="45.75" customHeight="1" outlineLevel="1">
      <c r="G66" s="156"/>
      <c r="H66" s="156"/>
      <c r="I66" s="156"/>
      <c r="J66" s="156"/>
      <c r="K66" s="156"/>
      <c r="L66" s="156"/>
      <c r="M66" s="156"/>
      <c r="N66" s="156"/>
      <c r="Q66" s="132" t="s">
        <v>215</v>
      </c>
      <c r="R66" s="133">
        <f>AVERAGE(R56,R59,R62,R65)/100</f>
        <v>0.26874999999999999</v>
      </c>
      <c r="S66" s="156"/>
      <c r="T66" s="76"/>
    </row>
    <row r="67" spans="1:28" ht="26.25" outlineLevel="1">
      <c r="A67" s="83" t="s">
        <v>223</v>
      </c>
      <c r="B67" s="123" t="s">
        <v>35</v>
      </c>
      <c r="G67" s="156"/>
      <c r="H67" s="435" t="s">
        <v>193</v>
      </c>
      <c r="I67" s="435"/>
      <c r="J67" s="435"/>
      <c r="K67" s="435"/>
      <c r="L67" s="435"/>
      <c r="M67" s="435"/>
      <c r="N67" s="435"/>
      <c r="S67" s="156"/>
      <c r="T67" s="76"/>
    </row>
    <row r="68" spans="1:28" ht="45.75" outlineLevel="2" thickBot="1">
      <c r="A68" s="134" t="s">
        <v>28</v>
      </c>
      <c r="B68" s="135" t="s">
        <v>194</v>
      </c>
      <c r="C68" s="135" t="s">
        <v>195</v>
      </c>
      <c r="D68" s="135" t="s">
        <v>196</v>
      </c>
      <c r="E68" s="135" t="s">
        <v>217</v>
      </c>
      <c r="F68" s="135" t="s">
        <v>224</v>
      </c>
      <c r="G68" s="163" t="s">
        <v>199</v>
      </c>
      <c r="H68" s="175" t="s">
        <v>200</v>
      </c>
      <c r="I68" s="175" t="s">
        <v>201</v>
      </c>
      <c r="J68" s="175" t="s">
        <v>202</v>
      </c>
      <c r="K68" s="175" t="s">
        <v>203</v>
      </c>
      <c r="L68" s="175" t="s">
        <v>204</v>
      </c>
      <c r="M68" s="175" t="s">
        <v>205</v>
      </c>
      <c r="N68" s="175" t="s">
        <v>206</v>
      </c>
      <c r="O68" s="135" t="s">
        <v>207</v>
      </c>
      <c r="P68" s="135" t="s">
        <v>218</v>
      </c>
      <c r="Q68" s="135" t="s">
        <v>209</v>
      </c>
      <c r="R68" s="135" t="s">
        <v>210</v>
      </c>
      <c r="S68" s="163" t="s">
        <v>184</v>
      </c>
      <c r="T68" s="76"/>
      <c r="AB68"/>
    </row>
    <row r="69" spans="1:28" ht="75" customHeight="1" outlineLevel="2" thickTop="1" thickBot="1">
      <c r="A69" s="10">
        <v>1</v>
      </c>
      <c r="B69" s="68" t="str">
        <f>C18</f>
        <v>Realizar un diagnóstico integral del contexto institucional utilizando la herramienta del MEN, con el fin de identificar el nivel de madurez institucional y las áreas prioritarias de mejora.</v>
      </c>
      <c r="C69" s="31" t="s">
        <v>59</v>
      </c>
      <c r="D69" s="178">
        <f t="shared" ref="D69:E73" si="13">Q69</f>
        <v>100</v>
      </c>
      <c r="E69" s="178">
        <f t="shared" si="13"/>
        <v>100</v>
      </c>
      <c r="F69" s="28">
        <f>M36</f>
        <v>100</v>
      </c>
      <c r="G69" s="165"/>
      <c r="H69" s="174">
        <v>5</v>
      </c>
      <c r="I69" s="174">
        <v>5</v>
      </c>
      <c r="J69" s="174">
        <v>5</v>
      </c>
      <c r="K69" s="174">
        <v>5</v>
      </c>
      <c r="L69" s="174">
        <v>5</v>
      </c>
      <c r="M69" s="174">
        <v>5</v>
      </c>
      <c r="N69" s="174">
        <v>5</v>
      </c>
      <c r="O69" s="31">
        <f t="shared" ref="O69:O73" si="14">ROUND((SUM(H69:N69)/35)*100,0)</f>
        <v>100</v>
      </c>
      <c r="P69" s="31">
        <f>(FODESEP!$O69/100)*100</f>
        <v>100</v>
      </c>
      <c r="Q69" s="31">
        <f t="shared" ref="Q69:Q73" si="15">IFERROR(ROUND(O69*P69/100,1),"")</f>
        <v>100</v>
      </c>
      <c r="R69" s="31">
        <f>Q69</f>
        <v>100</v>
      </c>
      <c r="S69" s="295" t="s">
        <v>270</v>
      </c>
      <c r="T69" s="76"/>
      <c r="AB69"/>
    </row>
    <row r="70" spans="1:28" ht="71.25" customHeight="1" outlineLevel="2" thickTop="1" thickBot="1">
      <c r="A70" s="9">
        <v>2</v>
      </c>
      <c r="B70" s="69" t="str">
        <f>C19</f>
        <v>Elaborar un plan de trabajo que consolide las acciones estratégicas derivadas del diagnóstico institucional, priorizando actividades para fortalecer la gestión operativa.</v>
      </c>
      <c r="C70" s="34" t="s">
        <v>59</v>
      </c>
      <c r="D70" s="178">
        <f t="shared" si="13"/>
        <v>100</v>
      </c>
      <c r="E70" s="178">
        <f t="shared" si="13"/>
        <v>100</v>
      </c>
      <c r="F70" s="34">
        <f>M37</f>
        <v>100</v>
      </c>
      <c r="G70" s="164"/>
      <c r="H70" s="174">
        <v>5</v>
      </c>
      <c r="I70" s="174">
        <v>5</v>
      </c>
      <c r="J70" s="174">
        <v>5</v>
      </c>
      <c r="K70" s="174">
        <v>5</v>
      </c>
      <c r="L70" s="174">
        <v>5</v>
      </c>
      <c r="M70" s="174">
        <v>5</v>
      </c>
      <c r="N70" s="174">
        <v>5</v>
      </c>
      <c r="O70" s="34">
        <f t="shared" si="14"/>
        <v>100</v>
      </c>
      <c r="P70" s="34">
        <f>(FODESEP!$O70/100)*100</f>
        <v>100</v>
      </c>
      <c r="Q70" s="34">
        <f t="shared" si="15"/>
        <v>100</v>
      </c>
      <c r="R70" s="34">
        <f>Q70</f>
        <v>100</v>
      </c>
      <c r="S70" s="366" t="s">
        <v>270</v>
      </c>
      <c r="T70" s="76"/>
      <c r="AB70"/>
    </row>
    <row r="71" spans="1:28" ht="39" customHeight="1" outlineLevel="2" thickTop="1" thickBot="1">
      <c r="A71" s="436">
        <v>3</v>
      </c>
      <c r="B71" s="438" t="str">
        <f>C20</f>
        <v>Ejecutar las acciones definidas en el plan de trabajo, asegurando la adaptación de procesos y la mejora continua en la gestión institucional.</v>
      </c>
      <c r="C71" s="31" t="s">
        <v>64</v>
      </c>
      <c r="D71" s="178">
        <f t="shared" si="13"/>
        <v>5.5</v>
      </c>
      <c r="E71" s="178">
        <f t="shared" si="13"/>
        <v>5.5</v>
      </c>
      <c r="F71" s="31">
        <f>N38</f>
        <v>30</v>
      </c>
      <c r="G71" s="165"/>
      <c r="H71" s="174">
        <v>3</v>
      </c>
      <c r="I71" s="174">
        <v>3</v>
      </c>
      <c r="J71" s="174">
        <v>3</v>
      </c>
      <c r="K71" s="174">
        <v>0</v>
      </c>
      <c r="L71" s="174">
        <v>3</v>
      </c>
      <c r="M71" s="174">
        <v>0</v>
      </c>
      <c r="N71" s="174">
        <v>3</v>
      </c>
      <c r="O71" s="31">
        <f t="shared" si="14"/>
        <v>43</v>
      </c>
      <c r="P71" s="31">
        <f>(FODESEP!$O71/100)*30</f>
        <v>12.9</v>
      </c>
      <c r="Q71" s="31">
        <f t="shared" si="15"/>
        <v>5.5</v>
      </c>
      <c r="R71" s="31">
        <f>Q71</f>
        <v>5.5</v>
      </c>
      <c r="S71" s="295" t="s">
        <v>298</v>
      </c>
      <c r="T71" s="76"/>
      <c r="AB71"/>
    </row>
    <row r="72" spans="1:28" ht="186.75" customHeight="1" outlineLevel="2" thickTop="1" thickBot="1">
      <c r="A72" s="437"/>
      <c r="B72" s="439"/>
      <c r="C72" s="32" t="s">
        <v>69</v>
      </c>
      <c r="D72" s="178">
        <f t="shared" si="13"/>
        <v>23.8</v>
      </c>
      <c r="E72" s="178">
        <f t="shared" si="13"/>
        <v>29.3</v>
      </c>
      <c r="F72" s="31">
        <f>O38</f>
        <v>30</v>
      </c>
      <c r="G72" s="165"/>
      <c r="H72" s="176">
        <v>5</v>
      </c>
      <c r="I72" s="176">
        <v>5</v>
      </c>
      <c r="J72" s="176">
        <v>5</v>
      </c>
      <c r="K72" s="176">
        <v>3</v>
      </c>
      <c r="L72" s="176">
        <v>5</v>
      </c>
      <c r="M72" s="176">
        <v>3</v>
      </c>
      <c r="N72" s="176">
        <v>5</v>
      </c>
      <c r="O72" s="32">
        <f t="shared" si="14"/>
        <v>89</v>
      </c>
      <c r="P72" s="32">
        <f>(FODESEP!$O72/100)*30</f>
        <v>26.7</v>
      </c>
      <c r="Q72" s="32">
        <f t="shared" si="15"/>
        <v>23.8</v>
      </c>
      <c r="R72" s="32">
        <f>R71+Q72</f>
        <v>29.3</v>
      </c>
      <c r="S72" s="382" t="s">
        <v>299</v>
      </c>
      <c r="T72" s="76"/>
      <c r="AB72"/>
    </row>
    <row r="73" spans="1:28" ht="19.5" outlineLevel="2" thickTop="1">
      <c r="A73" s="437"/>
      <c r="B73" s="439"/>
      <c r="C73" s="33" t="s">
        <v>74</v>
      </c>
      <c r="D73" s="178">
        <f t="shared" si="13"/>
        <v>0</v>
      </c>
      <c r="E73" s="178">
        <f t="shared" si="13"/>
        <v>29.3</v>
      </c>
      <c r="F73" s="31">
        <f>P38</f>
        <v>40</v>
      </c>
      <c r="G73" s="165"/>
      <c r="H73" s="174"/>
      <c r="I73" s="174"/>
      <c r="J73" s="174"/>
      <c r="K73" s="174"/>
      <c r="L73" s="174"/>
      <c r="M73" s="174"/>
      <c r="N73" s="174"/>
      <c r="O73" s="33">
        <f t="shared" si="14"/>
        <v>0</v>
      </c>
      <c r="P73" s="33">
        <f>(FODESEP!$O73/100)*40</f>
        <v>0</v>
      </c>
      <c r="Q73" s="33">
        <f t="shared" si="15"/>
        <v>0</v>
      </c>
      <c r="R73" s="33">
        <f>R72+Q73</f>
        <v>29.3</v>
      </c>
      <c r="S73" s="383"/>
      <c r="T73" s="76"/>
      <c r="AB73"/>
    </row>
    <row r="74" spans="1:28" ht="45.75" customHeight="1" outlineLevel="1">
      <c r="A74" s="79"/>
      <c r="B74" s="76"/>
      <c r="C74" s="76"/>
      <c r="D74" s="76"/>
      <c r="E74" s="76"/>
      <c r="F74" s="76"/>
      <c r="G74" s="167"/>
      <c r="H74" s="167"/>
      <c r="I74" s="167"/>
      <c r="J74" s="167"/>
      <c r="K74" s="167"/>
      <c r="L74" s="167"/>
      <c r="M74" s="167"/>
      <c r="N74" s="167"/>
      <c r="O74" s="76"/>
      <c r="P74" s="76"/>
      <c r="Q74" s="135" t="s">
        <v>215</v>
      </c>
      <c r="R74" s="136">
        <f>AVERAGE(R69,R70,R73)/100</f>
        <v>0.76433333333333342</v>
      </c>
      <c r="S74" s="167"/>
      <c r="T74" s="76"/>
      <c r="AB74"/>
    </row>
    <row r="75" spans="1:28" ht="26.25" outlineLevel="1">
      <c r="A75" s="84" t="s">
        <v>229</v>
      </c>
      <c r="B75" s="85" t="s">
        <v>45</v>
      </c>
      <c r="G75" s="156"/>
      <c r="H75" s="435" t="s">
        <v>193</v>
      </c>
      <c r="I75" s="435"/>
      <c r="J75" s="435"/>
      <c r="K75" s="435"/>
      <c r="L75" s="435"/>
      <c r="M75" s="435"/>
      <c r="N75" s="435"/>
      <c r="S75" s="156"/>
      <c r="T75" s="76"/>
      <c r="AB75"/>
    </row>
    <row r="76" spans="1:28" ht="46.5" customHeight="1" outlineLevel="2" thickBot="1">
      <c r="A76" s="137" t="s">
        <v>28</v>
      </c>
      <c r="B76" s="138" t="s">
        <v>194</v>
      </c>
      <c r="C76" s="138" t="s">
        <v>195</v>
      </c>
      <c r="D76" s="138" t="s">
        <v>196</v>
      </c>
      <c r="E76" s="138" t="s">
        <v>217</v>
      </c>
      <c r="F76" s="138" t="s">
        <v>224</v>
      </c>
      <c r="G76" s="168" t="s">
        <v>199</v>
      </c>
      <c r="H76" s="175" t="s">
        <v>200</v>
      </c>
      <c r="I76" s="175" t="s">
        <v>201</v>
      </c>
      <c r="J76" s="175" t="s">
        <v>202</v>
      </c>
      <c r="K76" s="175" t="s">
        <v>203</v>
      </c>
      <c r="L76" s="175" t="s">
        <v>204</v>
      </c>
      <c r="M76" s="175" t="s">
        <v>205</v>
      </c>
      <c r="N76" s="175" t="s">
        <v>206</v>
      </c>
      <c r="O76" s="138" t="s">
        <v>207</v>
      </c>
      <c r="P76" s="138" t="s">
        <v>218</v>
      </c>
      <c r="Q76" s="138" t="s">
        <v>209</v>
      </c>
      <c r="R76" s="138" t="s">
        <v>210</v>
      </c>
      <c r="S76" s="168" t="s">
        <v>184</v>
      </c>
      <c r="T76" s="76"/>
      <c r="AB76"/>
    </row>
    <row r="77" spans="1:28" ht="85.5" customHeight="1" outlineLevel="2" thickTop="1" thickBot="1">
      <c r="A77" s="103">
        <v>1</v>
      </c>
      <c r="B77" s="121" t="str">
        <f>C21</f>
        <v>Elaborar un plan de trabajo que consolide acciones estratégicas para atender las necesidades identificadas en el diagnóstico, asegurando alineación con la política institucional.</v>
      </c>
      <c r="C77" s="35" t="s">
        <v>59</v>
      </c>
      <c r="D77" s="178">
        <f t="shared" ref="D77:E82" si="16">Q77</f>
        <v>74</v>
      </c>
      <c r="E77" s="178">
        <f t="shared" si="16"/>
        <v>74</v>
      </c>
      <c r="F77" s="35">
        <f>M39</f>
        <v>100</v>
      </c>
      <c r="G77" s="169" t="s">
        <v>211</v>
      </c>
      <c r="H77" s="174">
        <v>5</v>
      </c>
      <c r="I77" s="174">
        <v>5</v>
      </c>
      <c r="J77" s="174">
        <v>5</v>
      </c>
      <c r="K77" s="174">
        <v>0</v>
      </c>
      <c r="L77" s="174">
        <v>5</v>
      </c>
      <c r="M77" s="174">
        <v>5</v>
      </c>
      <c r="N77" s="174">
        <v>5</v>
      </c>
      <c r="O77" s="35">
        <f t="shared" ref="O77:O82" si="17">ROUND((SUM(H77:N77)/35)*100,0)</f>
        <v>86</v>
      </c>
      <c r="P77" s="35">
        <f>(FODESEP!$O77/100)*100</f>
        <v>86</v>
      </c>
      <c r="Q77" s="35">
        <f t="shared" ref="Q77:Q82" si="18">IFERROR(ROUND(O77*P77/100,1),"")</f>
        <v>74</v>
      </c>
      <c r="R77" s="35">
        <f>Q77</f>
        <v>74</v>
      </c>
      <c r="S77" s="367" t="s">
        <v>300</v>
      </c>
      <c r="T77" s="76"/>
      <c r="AB77"/>
    </row>
    <row r="78" spans="1:28" ht="76.5" outlineLevel="2" thickTop="1" thickBot="1">
      <c r="A78" s="425">
        <v>2</v>
      </c>
      <c r="B78" s="428" t="str">
        <f>C22</f>
        <v>Ejecutar las acciones definidas en el plan de trabajo para fortalecer la gestión del conocimiento, garantizando la participación activa y el uso de herramientas tecnológicas.</v>
      </c>
      <c r="C78" s="37" t="s">
        <v>59</v>
      </c>
      <c r="D78" s="178">
        <f t="shared" si="16"/>
        <v>18.5</v>
      </c>
      <c r="E78" s="178">
        <f t="shared" si="16"/>
        <v>18.5</v>
      </c>
      <c r="F78" s="35">
        <f>M40</f>
        <v>25</v>
      </c>
      <c r="G78" s="170" t="s">
        <v>211</v>
      </c>
      <c r="H78" s="174">
        <v>5</v>
      </c>
      <c r="I78" s="174">
        <v>5</v>
      </c>
      <c r="J78" s="174">
        <v>5</v>
      </c>
      <c r="K78" s="174">
        <v>0</v>
      </c>
      <c r="L78" s="174">
        <v>5</v>
      </c>
      <c r="M78" s="174">
        <v>5</v>
      </c>
      <c r="N78" s="174">
        <v>5</v>
      </c>
      <c r="O78" s="37">
        <f t="shared" si="17"/>
        <v>86</v>
      </c>
      <c r="P78" s="37">
        <f>(FODESEP!$O78/100)*25</f>
        <v>21.5</v>
      </c>
      <c r="Q78" s="37">
        <f t="shared" si="18"/>
        <v>18.5</v>
      </c>
      <c r="R78" s="37">
        <f>Q78</f>
        <v>18.5</v>
      </c>
      <c r="S78" s="415" t="s">
        <v>301</v>
      </c>
      <c r="T78" s="76"/>
      <c r="AB78"/>
    </row>
    <row r="79" spans="1:28" ht="20.25" outlineLevel="2" thickTop="1" thickBot="1">
      <c r="A79" s="426"/>
      <c r="B79" s="429"/>
      <c r="C79" s="38" t="s">
        <v>64</v>
      </c>
      <c r="D79" s="178">
        <f t="shared" si="16"/>
        <v>0</v>
      </c>
      <c r="E79" s="178">
        <f t="shared" si="16"/>
        <v>18.5</v>
      </c>
      <c r="F79" s="35">
        <f>N40</f>
        <v>25</v>
      </c>
      <c r="G79" s="170" t="s">
        <v>263</v>
      </c>
      <c r="H79" s="174">
        <v>0</v>
      </c>
      <c r="I79" s="174">
        <v>0</v>
      </c>
      <c r="J79" s="174">
        <v>0</v>
      </c>
      <c r="K79" s="174">
        <v>0</v>
      </c>
      <c r="L79" s="174">
        <v>0</v>
      </c>
      <c r="M79" s="174">
        <v>0</v>
      </c>
      <c r="N79" s="174">
        <v>0</v>
      </c>
      <c r="O79" s="38">
        <f t="shared" si="17"/>
        <v>0</v>
      </c>
      <c r="P79" s="38">
        <f>(FODESEP!$O79/100)*25</f>
        <v>0</v>
      </c>
      <c r="Q79" s="38">
        <f t="shared" si="18"/>
        <v>0</v>
      </c>
      <c r="R79" s="38">
        <f>R78+Q79</f>
        <v>18.5</v>
      </c>
      <c r="S79" s="171"/>
      <c r="T79" s="76"/>
      <c r="AB79"/>
    </row>
    <row r="80" spans="1:28" ht="43.5" outlineLevel="2">
      <c r="A80" s="426"/>
      <c r="B80" s="429"/>
      <c r="C80" s="39" t="s">
        <v>69</v>
      </c>
      <c r="D80" s="178">
        <f>Q80</f>
        <v>12.6</v>
      </c>
      <c r="E80" s="178">
        <f t="shared" si="16"/>
        <v>31.1</v>
      </c>
      <c r="F80" s="35">
        <f>O40</f>
        <v>25</v>
      </c>
      <c r="G80" s="170" t="s">
        <v>211</v>
      </c>
      <c r="H80" s="174">
        <v>5</v>
      </c>
      <c r="I80" s="174">
        <v>3</v>
      </c>
      <c r="J80" s="174">
        <v>5</v>
      </c>
      <c r="K80" s="174">
        <v>3</v>
      </c>
      <c r="L80" s="174">
        <v>3</v>
      </c>
      <c r="M80" s="174">
        <v>3</v>
      </c>
      <c r="N80" s="174">
        <v>3</v>
      </c>
      <c r="O80" s="39">
        <f>ROUND((SUM(H80:N80)/35)*100,0)</f>
        <v>71</v>
      </c>
      <c r="P80" s="39">
        <f>(FODESEP!$O80/100)*25</f>
        <v>17.75</v>
      </c>
      <c r="Q80" s="39">
        <f t="shared" si="18"/>
        <v>12.6</v>
      </c>
      <c r="R80" s="39">
        <f>R79+Q80</f>
        <v>31.1</v>
      </c>
      <c r="S80" s="415" t="s">
        <v>302</v>
      </c>
      <c r="T80" s="76"/>
      <c r="AB80"/>
    </row>
    <row r="81" spans="1:28 16374:16384" ht="20.25" outlineLevel="2" thickTop="1" thickBot="1">
      <c r="A81" s="427"/>
      <c r="B81" s="430"/>
      <c r="C81" s="38" t="s">
        <v>74</v>
      </c>
      <c r="D81" s="178">
        <f t="shared" si="16"/>
        <v>0</v>
      </c>
      <c r="E81" s="178">
        <f t="shared" si="16"/>
        <v>31.1</v>
      </c>
      <c r="F81" s="35">
        <f>P40</f>
        <v>25</v>
      </c>
      <c r="G81" s="170"/>
      <c r="H81" s="176"/>
      <c r="I81" s="176"/>
      <c r="J81" s="176"/>
      <c r="K81" s="176"/>
      <c r="L81" s="176"/>
      <c r="M81" s="176"/>
      <c r="N81" s="176"/>
      <c r="O81" s="38">
        <f t="shared" si="17"/>
        <v>0</v>
      </c>
      <c r="P81" s="38">
        <f>(FODESEP!$O81/100)*25</f>
        <v>0</v>
      </c>
      <c r="Q81" s="38">
        <f t="shared" si="18"/>
        <v>0</v>
      </c>
      <c r="R81" s="38">
        <f>R80+Q81</f>
        <v>31.1</v>
      </c>
      <c r="S81" s="171"/>
      <c r="T81" s="76"/>
      <c r="AB81"/>
    </row>
    <row r="82" spans="1:28 16374:16384" ht="58.5" customHeight="1" outlineLevel="2" thickTop="1">
      <c r="A82" s="103">
        <v>3</v>
      </c>
      <c r="B82" s="104" t="str">
        <f>C23</f>
        <v>Realizar la evaluación del plan de trabajo implementado, midiendo el impacto en la captura, organización y transferencia del conocimiento institucional.</v>
      </c>
      <c r="C82" s="36" t="s">
        <v>74</v>
      </c>
      <c r="D82" s="178">
        <f t="shared" si="16"/>
        <v>0</v>
      </c>
      <c r="E82" s="178">
        <f t="shared" si="16"/>
        <v>0</v>
      </c>
      <c r="F82" s="35">
        <f>P41</f>
        <v>100</v>
      </c>
      <c r="G82" s="169"/>
      <c r="H82" s="174"/>
      <c r="I82" s="174"/>
      <c r="J82" s="174"/>
      <c r="K82" s="174"/>
      <c r="L82" s="174"/>
      <c r="M82" s="174"/>
      <c r="N82" s="174"/>
      <c r="O82" s="36">
        <f t="shared" si="17"/>
        <v>0</v>
      </c>
      <c r="P82" s="36">
        <f>(FODESEP!$O82/100)*100</f>
        <v>0</v>
      </c>
      <c r="Q82" s="36">
        <f t="shared" si="18"/>
        <v>0</v>
      </c>
      <c r="R82" s="36">
        <f>Q82</f>
        <v>0</v>
      </c>
      <c r="S82" s="173"/>
      <c r="T82" s="76"/>
      <c r="AB82"/>
    </row>
    <row r="83" spans="1:28 16374:16384" ht="43.5" customHeight="1" outlineLevel="1">
      <c r="A83" s="79"/>
      <c r="B83" s="76"/>
      <c r="C83" s="76"/>
      <c r="D83" s="76"/>
      <c r="E83" s="76"/>
      <c r="F83" s="76"/>
      <c r="G83" s="76"/>
      <c r="H83" s="76"/>
      <c r="I83" s="76"/>
      <c r="J83" s="76"/>
      <c r="K83" s="76"/>
      <c r="L83" s="76"/>
      <c r="M83" s="76"/>
      <c r="N83" s="76"/>
      <c r="O83" s="76"/>
      <c r="P83" s="76"/>
      <c r="Q83" s="138" t="s">
        <v>215</v>
      </c>
      <c r="R83" s="139">
        <f>AVERAGE(R77,R81,R82)/100</f>
        <v>0.35033333333333333</v>
      </c>
      <c r="T83" s="76"/>
    </row>
    <row r="84" spans="1:28 16374:16384" ht="20.25" customHeight="1">
      <c r="A84" s="79"/>
      <c r="B84" s="76"/>
      <c r="C84" s="76"/>
      <c r="D84" s="76"/>
      <c r="E84" s="76"/>
      <c r="F84" s="76"/>
      <c r="G84" s="76"/>
      <c r="H84" s="76"/>
      <c r="I84" s="76"/>
      <c r="J84" s="76"/>
      <c r="K84" s="76"/>
      <c r="L84" s="76"/>
      <c r="M84" s="76"/>
      <c r="N84" s="76"/>
      <c r="O84" s="76"/>
      <c r="P84" s="76"/>
      <c r="Q84" s="76"/>
      <c r="R84" s="76"/>
      <c r="S84" s="76"/>
      <c r="T84" s="76"/>
      <c r="XET84" s="76"/>
      <c r="XEU84" s="76"/>
      <c r="XEV84" s="76"/>
      <c r="XEW84" s="76"/>
      <c r="XEX84" s="76"/>
      <c r="XEY84" s="76"/>
      <c r="XEZ84" s="76"/>
      <c r="XFA84" s="76"/>
      <c r="XFB84" s="76"/>
      <c r="XFC84" s="76"/>
      <c r="XFD84" s="76"/>
    </row>
    <row r="85" spans="1:28 16374:16384">
      <c r="A85" s="79"/>
      <c r="B85" s="76"/>
      <c r="C85" s="76"/>
      <c r="D85" s="76"/>
      <c r="E85" s="76"/>
      <c r="F85" s="76"/>
      <c r="G85" s="76"/>
      <c r="H85" s="76"/>
      <c r="I85" s="76"/>
      <c r="J85" s="76"/>
      <c r="K85" s="76"/>
      <c r="L85" s="76"/>
      <c r="M85" s="76"/>
      <c r="N85" s="76"/>
      <c r="O85" s="76"/>
      <c r="P85" s="76"/>
      <c r="Q85" s="76"/>
      <c r="R85" s="76"/>
      <c r="S85" s="76"/>
      <c r="T85" s="76"/>
      <c r="XET85" s="21"/>
      <c r="XEU85" s="21"/>
      <c r="XEV85" s="21"/>
      <c r="XEW85" s="21"/>
      <c r="XEX85" s="21"/>
      <c r="XEY85" s="21"/>
      <c r="XEZ85" s="21"/>
      <c r="XFA85" s="21"/>
      <c r="XFB85" s="21"/>
      <c r="XFC85" s="21"/>
      <c r="XFD85" s="21"/>
    </row>
  </sheetData>
  <autoFilter ref="A76:S76" xr:uid="{0AC41053-E55A-4328-84CC-6F9B1D5CF284}"/>
  <dataConsolidate/>
  <mergeCells count="42">
    <mergeCell ref="A1:B1"/>
    <mergeCell ref="A8:B8"/>
    <mergeCell ref="O9:R9"/>
    <mergeCell ref="T9:U9"/>
    <mergeCell ref="O10:R10"/>
    <mergeCell ref="T10:U10"/>
    <mergeCell ref="O14:R14"/>
    <mergeCell ref="O15:R15"/>
    <mergeCell ref="O16:R16"/>
    <mergeCell ref="O11:R11"/>
    <mergeCell ref="T11:U11"/>
    <mergeCell ref="O12:R12"/>
    <mergeCell ref="T12:U12"/>
    <mergeCell ref="O13:R13"/>
    <mergeCell ref="T13:U13"/>
    <mergeCell ref="O20:R20"/>
    <mergeCell ref="O21:R21"/>
    <mergeCell ref="O22:R22"/>
    <mergeCell ref="O17:R17"/>
    <mergeCell ref="O18:R18"/>
    <mergeCell ref="O19:R19"/>
    <mergeCell ref="A60:A62"/>
    <mergeCell ref="B60:B62"/>
    <mergeCell ref="O23:R23"/>
    <mergeCell ref="Q24:R24"/>
    <mergeCell ref="A26:S26"/>
    <mergeCell ref="A43:XFD43"/>
    <mergeCell ref="H45:N45"/>
    <mergeCell ref="A50:A52"/>
    <mergeCell ref="B50:B52"/>
    <mergeCell ref="H54:N54"/>
    <mergeCell ref="A57:A59"/>
    <mergeCell ref="B57:B59"/>
    <mergeCell ref="S47:S49"/>
    <mergeCell ref="A78:A81"/>
    <mergeCell ref="B78:B81"/>
    <mergeCell ref="A63:A65"/>
    <mergeCell ref="B63:B65"/>
    <mergeCell ref="H67:N67"/>
    <mergeCell ref="A71:A73"/>
    <mergeCell ref="B71:B73"/>
    <mergeCell ref="H75:N75"/>
  </mergeCells>
  <conditionalFormatting sqref="D47:D52">
    <cfRule type="colorScale" priority="5">
      <colorScale>
        <cfvo type="min"/>
        <cfvo type="percentile" val="50"/>
        <cfvo type="max"/>
        <color rgb="FFF4CCCC"/>
        <color rgb="FFFFE699"/>
        <color rgb="FFC6EFCE"/>
      </colorScale>
    </cfRule>
  </conditionalFormatting>
  <conditionalFormatting sqref="D56:D65">
    <cfRule type="colorScale" priority="2">
      <colorScale>
        <cfvo type="min"/>
        <cfvo type="percentile" val="50"/>
        <cfvo type="max"/>
        <color rgb="FFF4CCCC"/>
        <color rgb="FFFFE699"/>
        <color rgb="FFC6EFCE"/>
      </colorScale>
    </cfRule>
  </conditionalFormatting>
  <conditionalFormatting sqref="D69:D73">
    <cfRule type="colorScale" priority="9">
      <colorScale>
        <cfvo type="min"/>
        <cfvo type="percentile" val="50"/>
        <cfvo type="max"/>
        <color rgb="FFF4CCCC"/>
        <color rgb="FFFFE699"/>
        <color rgb="FFC6EFCE"/>
      </colorScale>
    </cfRule>
  </conditionalFormatting>
  <conditionalFormatting sqref="D77:D82">
    <cfRule type="colorScale" priority="11">
      <colorScale>
        <cfvo type="min"/>
        <cfvo type="percentile" val="50"/>
        <cfvo type="max"/>
        <color rgb="FFF4CCCC"/>
        <color rgb="FFFFE699"/>
        <color rgb="FFC6EFCE"/>
      </colorScale>
    </cfRule>
  </conditionalFormatting>
  <conditionalFormatting sqref="E47:E52">
    <cfRule type="colorScale" priority="3">
      <colorScale>
        <cfvo type="min"/>
        <cfvo type="percentile" val="50"/>
        <cfvo type="max"/>
        <color rgb="FFF4CCCC"/>
        <color rgb="FFFFE699"/>
        <color rgb="FFC6EFCE"/>
      </colorScale>
    </cfRule>
  </conditionalFormatting>
  <conditionalFormatting sqref="E56:E65">
    <cfRule type="colorScale" priority="1">
      <colorScale>
        <cfvo type="min"/>
        <cfvo type="percentile" val="50"/>
        <cfvo type="max"/>
        <color rgb="FFF4CCCC"/>
        <color rgb="FFFFE699"/>
        <color rgb="FFC6EFCE"/>
      </colorScale>
    </cfRule>
  </conditionalFormatting>
  <conditionalFormatting sqref="E69:E73">
    <cfRule type="colorScale" priority="10">
      <colorScale>
        <cfvo type="min"/>
        <cfvo type="percentile" val="50"/>
        <cfvo type="max"/>
        <color rgb="FFF4CCCC"/>
        <color rgb="FFFFE699"/>
        <color rgb="FFC6EFCE"/>
      </colorScale>
    </cfRule>
  </conditionalFormatting>
  <conditionalFormatting sqref="E77:E82">
    <cfRule type="colorScale" priority="12">
      <colorScale>
        <cfvo type="min"/>
        <cfvo type="percentile" val="50"/>
        <cfvo type="max"/>
        <color rgb="FFF4CCCC"/>
        <color rgb="FFFFE699"/>
        <color rgb="FFC6EFCE"/>
      </colorScale>
    </cfRule>
  </conditionalFormatting>
  <conditionalFormatting sqref="O47:O52">
    <cfRule type="colorScale" priority="6">
      <colorScale>
        <cfvo type="min"/>
        <cfvo type="percentile" val="50"/>
        <cfvo type="max"/>
        <color rgb="FFF4CCCC"/>
        <color rgb="FFFFE699"/>
        <color rgb="FFC6EFCE"/>
      </colorScale>
    </cfRule>
  </conditionalFormatting>
  <conditionalFormatting sqref="O56:O65">
    <cfRule type="colorScale" priority="7">
      <colorScale>
        <cfvo type="min"/>
        <cfvo type="percentile" val="50"/>
        <cfvo type="max"/>
        <color rgb="FFF4CCCC"/>
        <color rgb="FFFFE699"/>
        <color rgb="FFC6EFCE"/>
      </colorScale>
    </cfRule>
  </conditionalFormatting>
  <conditionalFormatting sqref="O69:O73">
    <cfRule type="colorScale" priority="8">
      <colorScale>
        <cfvo type="min"/>
        <cfvo type="percentile" val="50"/>
        <cfvo type="max"/>
        <color rgb="FFF4CCCC"/>
        <color rgb="FFFFE699"/>
        <color rgb="FFC6EFCE"/>
      </colorScale>
    </cfRule>
  </conditionalFormatting>
  <conditionalFormatting sqref="O77:O82">
    <cfRule type="colorScale" priority="13">
      <colorScale>
        <cfvo type="min"/>
        <cfvo type="percentile" val="50"/>
        <cfvo type="max"/>
        <color rgb="FFF4CCCC"/>
        <color rgb="FFFFE699"/>
        <color rgb="FFC6EFCE"/>
      </colorScale>
    </cfRule>
  </conditionalFormatting>
  <conditionalFormatting sqref="AH42 T28:T41">
    <cfRule type="iconSet" priority="4">
      <iconSet iconSet="3Symbols">
        <cfvo type="num" val="33"/>
        <cfvo type="num" val="66"/>
        <cfvo type="num" val="100"/>
      </iconSet>
    </cfRule>
  </conditionalFormatting>
  <dataValidations count="6">
    <dataValidation type="list" sqref="B28:B42" xr:uid="{D58065BE-82B3-4D31-9054-C39D60623EE5}">
      <formula1>eje</formula1>
    </dataValidation>
    <dataValidation type="list" allowBlank="1" showInputMessage="1" showErrorMessage="1" sqref="G42 H28:H41" xr:uid="{006B0B95-A8D2-4BE3-99CB-7CE26F635D85}">
      <formula1>"Nùmero,%,Dìas,Unidades"</formula1>
    </dataValidation>
    <dataValidation type="list" allowBlank="1" showInputMessage="1" showErrorMessage="1" sqref="C42" xr:uid="{8F48334D-E935-4898-A26F-BE215E5C7FEA}">
      <formula1>indicador</formula1>
    </dataValidation>
    <dataValidation type="list" sqref="D42 E28:E41" xr:uid="{789B474A-3519-4AB8-AFA4-4132B9141B33}">
      <formula1>"Producto,Resultado,Gestión"</formula1>
    </dataValidation>
    <dataValidation type="list" allowBlank="1" showInputMessage="1" showErrorMessage="1" sqref="G47:G52 G56:G65 G69:G73 G77:G82" xr:uid="{557CCAAF-CD91-4A52-9C00-03503F32C6D6}">
      <formula1>"SI,NO"</formula1>
    </dataValidation>
    <dataValidation type="list" allowBlank="1" showInputMessage="1" showErrorMessage="1" sqref="H69:N73 AB42:AG42 H56:N65 H47:H52 J47:N52 I47 I49:I52 H77:N82" xr:uid="{1BF7F4E4-E7E4-473C-97A6-AAB9AAC3A1C1}">
      <formula1>"0,3,5"</formula1>
    </dataValidation>
  </dataValidations>
  <pageMargins left="0.7" right="0.7" top="0.75" bottom="0.75" header="0.3" footer="0.3"/>
  <drawing r:id="rId1"/>
  <tableParts count="2">
    <tablePart r:id="rId2"/>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82935AD7-9EC4-46D0-BF64-23BBE3742CA5}">
          <x14:formula1>
            <xm:f>Hoja2!$U$2:$U$19</xm:f>
          </x14:formula1>
          <xm:sqref>G28:G41</xm:sqref>
        </x14:dataValidation>
        <x14:dataValidation type="list" allowBlank="1" showInputMessage="1" showErrorMessage="1" xr:uid="{08D54C58-3B71-4687-AA0E-44AC0F69D25D}">
          <x14:formula1>
            <xm:f>Hoja2!$T$2:$T$19</xm:f>
          </x14:formula1>
          <xm:sqref>F28:F41</xm:sqref>
        </x14:dataValidation>
        <x14:dataValidation type="list" allowBlank="1" showInputMessage="1" showErrorMessage="1" xr:uid="{0C1EFDF8-9E62-49AC-8CCE-DC52B3115B36}">
          <x14:formula1>
            <xm:f>Hoja2!$R$2:$R$19</xm:f>
          </x14:formula1>
          <xm:sqref>D28:D41</xm:sqref>
        </x14:dataValidation>
        <x14:dataValidation type="list" allowBlank="1" showInputMessage="1" showErrorMessage="1" xr:uid="{EB5B2FD2-7C41-46B9-989A-78B151F40A9D}">
          <x14:formula1>
            <xm:f>Hoja2!$M$2:$M$5</xm:f>
          </x14:formula1>
          <xm:sqref>I28:I41</xm:sqref>
        </x14:dataValidation>
        <x14:dataValidation type="list" allowBlank="1" showInputMessage="1" showErrorMessage="1" xr:uid="{DBD72C7B-F047-40DC-9C85-DD9BDBFC85BE}">
          <x14:formula1>
            <xm:f>Hoja2!#REF!</xm:f>
          </x14:formula1>
          <xm:sqref>E42:F42</xm:sqref>
        </x14:dataValidation>
        <x14:dataValidation type="list" allowBlank="1" showInputMessage="1" showErrorMessage="1" xr:uid="{BE9CA4F0-3D03-4EF9-93F2-CB60AC1A72A2}">
          <x14:formula1>
            <xm:f>Hoja2!$E$7:$E$10</xm:f>
          </x14:formula1>
          <xm:sqref>C47:C52 C56:C65 C69:C73 C77:C82</xm:sqref>
        </x14:dataValidation>
        <x14:dataValidation type="list" allowBlank="1" showInputMessage="1" showErrorMessage="1" xr:uid="{5CBC2CED-F6FA-48B6-B55B-7C85B708C2FC}">
          <x14:formula1>
            <xm:f>Hoja2!$G$2:$G$5</xm:f>
          </x14:formula1>
          <xm:sqref>G10:G24</xm:sqref>
        </x14:dataValidation>
        <x14:dataValidation type="list" allowBlank="1" showInputMessage="1" showErrorMessage="1" xr:uid="{9CD0096B-AC54-43B1-B880-4322FF567E61}">
          <x14:formula1>
            <xm:f>Hoja2!$C$2:$C$5</xm:f>
          </x14:formula1>
          <xm:sqref>B10:B24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BEA44-0E6D-4CFD-A4C4-6ABF45CA683E}">
  <sheetPr>
    <tabColor rgb="FFFFC000"/>
  </sheetPr>
  <dimension ref="A1:XFD85"/>
  <sheetViews>
    <sheetView showGridLines="0" topLeftCell="A77" zoomScale="70" zoomScaleNormal="70" workbookViewId="0">
      <pane xSplit="3" topLeftCell="R78" activePane="topRight" state="frozen"/>
      <selection pane="topRight" activeCell="S80" sqref="S80"/>
    </sheetView>
  </sheetViews>
  <sheetFormatPr defaultColWidth="0" defaultRowHeight="15" customHeight="1" zeroHeight="1" outlineLevelRow="2"/>
  <cols>
    <col min="1" max="1" width="11.7109375" customWidth="1"/>
    <col min="2" max="2" width="55.42578125" style="21" customWidth="1"/>
    <col min="3" max="3" width="40.85546875" style="21" customWidth="1"/>
    <col min="4" max="4" width="43" style="21" customWidth="1"/>
    <col min="5" max="5" width="27.42578125" style="21" customWidth="1"/>
    <col min="6" max="6" width="32.7109375" style="21" customWidth="1"/>
    <col min="7" max="7" width="31.85546875" style="21" customWidth="1"/>
    <col min="8" max="8" width="22.85546875" style="21" bestFit="1" customWidth="1"/>
    <col min="9" max="9" width="21.7109375" style="21" bestFit="1" customWidth="1"/>
    <col min="10" max="10" width="23.5703125" style="21" bestFit="1" customWidth="1"/>
    <col min="11" max="11" width="22" style="21" bestFit="1" customWidth="1"/>
    <col min="12" max="12" width="22.5703125" style="21" bestFit="1" customWidth="1"/>
    <col min="13" max="13" width="27.140625" style="21" bestFit="1" customWidth="1"/>
    <col min="14" max="14" width="21.5703125" style="21" bestFit="1" customWidth="1"/>
    <col min="15" max="15" width="24.140625" style="21" customWidth="1"/>
    <col min="16" max="16" width="15.7109375" style="21" customWidth="1"/>
    <col min="17" max="17" width="36.28515625" style="21" bestFit="1" customWidth="1"/>
    <col min="18" max="18" width="42" style="21" customWidth="1"/>
    <col min="19" max="19" width="99.42578125" style="370" customWidth="1"/>
    <col min="20" max="20" width="38.85546875" style="21" customWidth="1"/>
    <col min="21" max="21" width="18.28515625" style="21" hidden="1" customWidth="1"/>
    <col min="22" max="22" width="16.7109375" style="21" hidden="1" customWidth="1"/>
    <col min="23" max="23" width="20.28515625" style="21" hidden="1" customWidth="1"/>
    <col min="24" max="24" width="17.140625" style="21" hidden="1" customWidth="1"/>
    <col min="25" max="25" width="17.5703125" style="21" hidden="1" customWidth="1"/>
    <col min="26" max="26" width="26.5703125" style="21" hidden="1" customWidth="1"/>
    <col min="27" max="27" width="30.85546875" style="21" hidden="1" customWidth="1"/>
    <col min="28" max="28" width="0" style="21" hidden="1" customWidth="1"/>
    <col min="29" max="34" width="0" hidden="1" customWidth="1"/>
    <col min="35" max="16383" width="11.42578125" hidden="1"/>
    <col min="16384" max="16384" width="0.42578125" hidden="1" customWidth="1"/>
  </cols>
  <sheetData>
    <row r="1" spans="1:28" ht="21">
      <c r="A1" s="465" t="s">
        <v>105</v>
      </c>
      <c r="B1" s="465"/>
      <c r="C1" s="91" t="s">
        <v>106</v>
      </c>
      <c r="D1" s="91" t="s">
        <v>107</v>
      </c>
      <c r="F1" s="76"/>
      <c r="H1" s="76"/>
      <c r="I1" s="76"/>
      <c r="J1" s="76"/>
      <c r="L1" s="76"/>
      <c r="M1" s="76"/>
      <c r="N1" s="76"/>
      <c r="O1" s="76"/>
      <c r="Q1" s="76"/>
      <c r="R1" s="76"/>
      <c r="S1" s="369"/>
      <c r="AB1"/>
    </row>
    <row r="2" spans="1:28" ht="21">
      <c r="A2" s="90" t="s">
        <v>108</v>
      </c>
      <c r="B2" s="182" t="s">
        <v>303</v>
      </c>
      <c r="C2" s="76" t="s">
        <v>109</v>
      </c>
      <c r="D2" s="88">
        <f>R53</f>
        <v>0.78299999999999992</v>
      </c>
      <c r="E2" s="76"/>
      <c r="F2" s="76"/>
      <c r="G2" s="76"/>
      <c r="H2" s="76"/>
      <c r="I2" s="76"/>
      <c r="J2" s="76"/>
      <c r="K2" s="76"/>
      <c r="L2" s="76"/>
      <c r="M2" s="76"/>
      <c r="N2" s="76"/>
      <c r="O2" s="76"/>
      <c r="P2" s="76"/>
      <c r="Q2" s="76"/>
      <c r="R2" s="76"/>
      <c r="S2" s="369"/>
      <c r="AB2"/>
    </row>
    <row r="3" spans="1:28" ht="21">
      <c r="A3" s="90" t="s">
        <v>110</v>
      </c>
      <c r="B3" s="196">
        <v>46023</v>
      </c>
      <c r="C3" s="76" t="s">
        <v>111</v>
      </c>
      <c r="D3" s="87">
        <f>R66</f>
        <v>0.51300000000000001</v>
      </c>
      <c r="E3" s="76"/>
      <c r="F3" s="76"/>
      <c r="G3" s="76"/>
      <c r="H3" s="76"/>
      <c r="I3" s="76"/>
      <c r="J3" s="76"/>
      <c r="K3" s="76"/>
      <c r="L3" s="76"/>
      <c r="M3" s="76"/>
      <c r="N3" s="76"/>
      <c r="O3" s="76"/>
      <c r="P3" s="76"/>
      <c r="Q3" s="76"/>
      <c r="R3" s="76"/>
      <c r="S3" s="369"/>
      <c r="AB3"/>
    </row>
    <row r="4" spans="1:28" ht="21">
      <c r="A4" s="90" t="s">
        <v>112</v>
      </c>
      <c r="B4" s="196">
        <v>46387</v>
      </c>
      <c r="C4" s="76" t="s">
        <v>113</v>
      </c>
      <c r="D4" s="87">
        <f>R74</f>
        <v>0.62666666666666659</v>
      </c>
      <c r="E4" s="76"/>
      <c r="F4" s="76"/>
      <c r="G4" s="76"/>
      <c r="H4" s="76"/>
      <c r="I4" s="76"/>
      <c r="J4" s="76"/>
      <c r="K4" s="76"/>
      <c r="L4" s="76"/>
      <c r="M4" s="76"/>
      <c r="N4" s="76"/>
      <c r="O4" s="76"/>
      <c r="P4" s="76"/>
      <c r="Q4" s="76"/>
      <c r="R4" s="76"/>
      <c r="S4" s="369"/>
      <c r="AB4"/>
    </row>
    <row r="5" spans="1:28" ht="20.25" customHeight="1">
      <c r="A5" s="77"/>
      <c r="B5" s="78"/>
      <c r="C5" s="76" t="s">
        <v>114</v>
      </c>
      <c r="D5" s="87">
        <f>R83</f>
        <v>0.58333333333333337</v>
      </c>
      <c r="E5" s="76"/>
      <c r="F5" s="76"/>
      <c r="G5" s="76"/>
      <c r="H5" s="76"/>
      <c r="I5" s="76"/>
      <c r="J5" s="76"/>
      <c r="K5" s="76"/>
      <c r="L5" s="76"/>
      <c r="M5" s="76"/>
      <c r="N5" s="76"/>
      <c r="O5" s="76"/>
      <c r="P5" s="76"/>
      <c r="Q5" s="76"/>
      <c r="R5" s="76"/>
      <c r="S5" s="369"/>
      <c r="AB5"/>
    </row>
    <row r="6" spans="1:28">
      <c r="A6" s="77"/>
      <c r="B6" s="78"/>
      <c r="C6" s="76"/>
      <c r="D6" s="76"/>
      <c r="E6" s="76"/>
      <c r="F6" s="76"/>
      <c r="G6" s="76"/>
      <c r="H6" s="76"/>
      <c r="I6" s="76"/>
      <c r="J6" s="76"/>
      <c r="K6" s="76"/>
      <c r="L6" s="76"/>
      <c r="M6" s="76"/>
      <c r="N6" s="76"/>
      <c r="O6" s="76"/>
      <c r="P6" s="76"/>
      <c r="Q6" s="76"/>
      <c r="R6" s="76"/>
      <c r="S6" s="369"/>
      <c r="T6" s="76"/>
    </row>
    <row r="7" spans="1:28" ht="36" customHeight="1">
      <c r="A7" s="79"/>
      <c r="B7" s="76"/>
      <c r="C7" s="76"/>
      <c r="D7" s="76"/>
      <c r="E7" s="76"/>
      <c r="F7" s="76"/>
      <c r="G7" s="76"/>
      <c r="H7" s="76"/>
      <c r="I7" s="76"/>
      <c r="J7" s="76"/>
      <c r="K7" s="76"/>
      <c r="L7" s="76"/>
      <c r="M7" s="76"/>
      <c r="N7" s="76"/>
      <c r="O7" s="76"/>
      <c r="P7" s="76"/>
      <c r="Q7" s="76"/>
      <c r="R7" s="76"/>
      <c r="S7" s="369"/>
      <c r="T7" s="76"/>
    </row>
    <row r="8" spans="1:28" ht="30.75" customHeight="1">
      <c r="A8" s="466" t="s">
        <v>115</v>
      </c>
      <c r="B8" s="466"/>
      <c r="C8" s="76"/>
      <c r="D8" s="76"/>
      <c r="E8" s="76"/>
      <c r="F8" s="76"/>
      <c r="G8" s="76"/>
      <c r="H8" s="76"/>
      <c r="I8" s="76"/>
      <c r="J8" s="76"/>
      <c r="K8" s="76"/>
      <c r="L8" s="76"/>
      <c r="M8" s="76"/>
      <c r="N8" s="76"/>
      <c r="O8" s="76"/>
      <c r="P8" s="76"/>
      <c r="Q8" s="76"/>
      <c r="R8" s="76"/>
      <c r="S8" s="369"/>
      <c r="T8" s="76"/>
      <c r="Y8"/>
      <c r="Z8"/>
      <c r="AA8"/>
      <c r="AB8"/>
    </row>
    <row r="9" spans="1:28" ht="15.75" outlineLevel="1" thickBot="1">
      <c r="A9" s="125" t="s">
        <v>28</v>
      </c>
      <c r="B9" s="126" t="s">
        <v>8</v>
      </c>
      <c r="C9" s="126" t="s">
        <v>116</v>
      </c>
      <c r="D9" s="126" t="s">
        <v>40</v>
      </c>
      <c r="E9" s="126" t="s">
        <v>117</v>
      </c>
      <c r="F9" s="126" t="s">
        <v>118</v>
      </c>
      <c r="G9" s="126" t="s">
        <v>119</v>
      </c>
      <c r="H9" s="126" t="s">
        <v>120</v>
      </c>
      <c r="I9" s="126" t="s">
        <v>121</v>
      </c>
      <c r="J9" s="126" t="s">
        <v>122</v>
      </c>
      <c r="K9" s="126" t="s">
        <v>123</v>
      </c>
      <c r="L9" s="126" t="s">
        <v>124</v>
      </c>
      <c r="M9" s="126" t="s">
        <v>125</v>
      </c>
      <c r="N9" s="126" t="s">
        <v>126</v>
      </c>
      <c r="O9" s="467" t="s">
        <v>127</v>
      </c>
      <c r="P9" s="468"/>
      <c r="Q9" s="468"/>
      <c r="R9" s="469"/>
      <c r="S9" s="126" t="s">
        <v>128</v>
      </c>
      <c r="T9" s="467" t="s">
        <v>129</v>
      </c>
      <c r="U9" s="468"/>
      <c r="V9" s="76"/>
      <c r="W9" s="76"/>
      <c r="AB9"/>
    </row>
    <row r="10" spans="1:28" s="4" customFormat="1" ht="75" outlineLevel="1">
      <c r="A10" s="58">
        <v>1</v>
      </c>
      <c r="B10" s="59" t="s">
        <v>13</v>
      </c>
      <c r="C10" s="112" t="s">
        <v>130</v>
      </c>
      <c r="D10" s="122" t="s">
        <v>131</v>
      </c>
      <c r="E10" s="140" t="s">
        <v>304</v>
      </c>
      <c r="F10" s="140" t="s">
        <v>305</v>
      </c>
      <c r="G10" s="140" t="s">
        <v>15</v>
      </c>
      <c r="H10" s="60">
        <v>46023</v>
      </c>
      <c r="I10" s="60">
        <v>46112</v>
      </c>
      <c r="J10" s="59">
        <v>100</v>
      </c>
      <c r="K10" s="61">
        <v>100</v>
      </c>
      <c r="L10" s="61"/>
      <c r="M10" s="61"/>
      <c r="N10" s="61"/>
      <c r="O10" s="471" t="s">
        <v>306</v>
      </c>
      <c r="P10" s="447"/>
      <c r="Q10" s="447"/>
      <c r="R10" s="448"/>
      <c r="S10" s="122" t="str">
        <f t="shared" ref="S10:S23" si="0">IF(SUM(K10:N10)=J10,"OK","Revisar")</f>
        <v>OK</v>
      </c>
      <c r="T10" s="463" t="s">
        <v>307</v>
      </c>
      <c r="U10" s="464"/>
      <c r="V10" s="76"/>
      <c r="W10" s="76"/>
      <c r="X10" s="21"/>
      <c r="Y10" s="21"/>
      <c r="Z10" s="21"/>
      <c r="AA10" s="21"/>
    </row>
    <row r="11" spans="1:28" ht="76.5" outlineLevel="1" thickTop="1" thickBot="1">
      <c r="A11" s="62">
        <v>2</v>
      </c>
      <c r="B11" s="63" t="s">
        <v>13</v>
      </c>
      <c r="C11" s="113" t="s">
        <v>133</v>
      </c>
      <c r="D11" s="64" t="s">
        <v>134</v>
      </c>
      <c r="E11" s="141" t="s">
        <v>304</v>
      </c>
      <c r="F11" s="141" t="s">
        <v>305</v>
      </c>
      <c r="G11" s="141" t="s">
        <v>15</v>
      </c>
      <c r="H11" s="65">
        <v>46023</v>
      </c>
      <c r="I11" s="65">
        <v>46112</v>
      </c>
      <c r="J11" s="63">
        <v>100</v>
      </c>
      <c r="K11" s="63">
        <v>100</v>
      </c>
      <c r="L11" s="63"/>
      <c r="M11" s="63"/>
      <c r="N11" s="63"/>
      <c r="O11" s="446" t="s">
        <v>308</v>
      </c>
      <c r="P11" s="447"/>
      <c r="Q11" s="447"/>
      <c r="R11" s="448"/>
      <c r="S11" s="64" t="str">
        <f t="shared" si="0"/>
        <v>OK</v>
      </c>
      <c r="T11" s="463" t="s">
        <v>309</v>
      </c>
      <c r="U11" s="464"/>
      <c r="V11" s="76"/>
      <c r="W11" s="76"/>
      <c r="AB11"/>
    </row>
    <row r="12" spans="1:28" ht="61.5" outlineLevel="1" thickTop="1" thickBot="1">
      <c r="A12" s="96">
        <v>3</v>
      </c>
      <c r="B12" s="66" t="s">
        <v>13</v>
      </c>
      <c r="C12" s="114" t="s">
        <v>136</v>
      </c>
      <c r="D12" s="67" t="s">
        <v>137</v>
      </c>
      <c r="E12" s="142" t="s">
        <v>304</v>
      </c>
      <c r="F12" s="142" t="s">
        <v>305</v>
      </c>
      <c r="G12" s="142" t="s">
        <v>15</v>
      </c>
      <c r="H12" s="60">
        <v>46023</v>
      </c>
      <c r="I12" s="60">
        <v>46112</v>
      </c>
      <c r="J12" s="66">
        <v>100</v>
      </c>
      <c r="K12" s="66">
        <v>100</v>
      </c>
      <c r="L12" s="66"/>
      <c r="M12" s="66"/>
      <c r="N12" s="66"/>
      <c r="O12" s="446" t="s">
        <v>310</v>
      </c>
      <c r="P12" s="447"/>
      <c r="Q12" s="447"/>
      <c r="R12" s="448"/>
      <c r="S12" s="67" t="str">
        <f t="shared" si="0"/>
        <v>OK</v>
      </c>
      <c r="T12" s="463" t="s">
        <v>311</v>
      </c>
      <c r="U12" s="464"/>
      <c r="V12" s="76"/>
      <c r="W12" s="76"/>
      <c r="AB12"/>
    </row>
    <row r="13" spans="1:28" ht="61.5" outlineLevel="1" thickTop="1" thickBot="1">
      <c r="A13" s="62">
        <v>4</v>
      </c>
      <c r="B13" s="63" t="s">
        <v>13</v>
      </c>
      <c r="C13" s="113" t="s">
        <v>139</v>
      </c>
      <c r="D13" s="64" t="s">
        <v>140</v>
      </c>
      <c r="E13" s="141" t="s">
        <v>304</v>
      </c>
      <c r="F13" s="141" t="s">
        <v>305</v>
      </c>
      <c r="G13" s="141" t="s">
        <v>15</v>
      </c>
      <c r="H13" s="65">
        <v>46113</v>
      </c>
      <c r="I13" s="65">
        <v>46387</v>
      </c>
      <c r="J13" s="63">
        <v>100</v>
      </c>
      <c r="K13" s="63"/>
      <c r="L13" s="63">
        <v>30</v>
      </c>
      <c r="M13" s="63">
        <v>30</v>
      </c>
      <c r="N13" s="63">
        <v>40</v>
      </c>
      <c r="O13" s="446"/>
      <c r="P13" s="447"/>
      <c r="Q13" s="447"/>
      <c r="R13" s="448"/>
      <c r="S13" s="64" t="str">
        <f t="shared" si="0"/>
        <v>OK</v>
      </c>
      <c r="T13" s="463" t="s">
        <v>312</v>
      </c>
      <c r="U13" s="464"/>
      <c r="V13" s="76"/>
      <c r="W13" s="76"/>
      <c r="AB13"/>
    </row>
    <row r="14" spans="1:28" ht="75" outlineLevel="1">
      <c r="A14" s="97">
        <v>5</v>
      </c>
      <c r="B14" s="41" t="s">
        <v>25</v>
      </c>
      <c r="C14" s="115" t="s">
        <v>142</v>
      </c>
      <c r="D14" s="42" t="s">
        <v>143</v>
      </c>
      <c r="E14" s="197" t="s">
        <v>313</v>
      </c>
      <c r="F14" s="143" t="s">
        <v>314</v>
      </c>
      <c r="G14" s="143" t="s">
        <v>15</v>
      </c>
      <c r="H14" s="43">
        <v>46023</v>
      </c>
      <c r="I14" s="43">
        <v>46081</v>
      </c>
      <c r="J14" s="41">
        <v>100</v>
      </c>
      <c r="K14" s="41">
        <v>100</v>
      </c>
      <c r="L14" s="41"/>
      <c r="M14" s="41"/>
      <c r="N14" s="41"/>
      <c r="O14" s="471" t="s">
        <v>315</v>
      </c>
      <c r="P14" s="447"/>
      <c r="Q14" s="447"/>
      <c r="R14" s="448"/>
      <c r="S14" s="42" t="str">
        <f t="shared" si="0"/>
        <v>OK</v>
      </c>
      <c r="T14" s="479" t="s">
        <v>316</v>
      </c>
      <c r="U14" s="480"/>
      <c r="V14" s="76"/>
      <c r="W14" s="76"/>
      <c r="AB14"/>
    </row>
    <row r="15" spans="1:28" ht="60" outlineLevel="1">
      <c r="A15" s="98">
        <v>6</v>
      </c>
      <c r="B15" s="18" t="s">
        <v>25</v>
      </c>
      <c r="C15" s="116" t="s">
        <v>145</v>
      </c>
      <c r="D15" s="19" t="s">
        <v>146</v>
      </c>
      <c r="E15" s="198" t="s">
        <v>313</v>
      </c>
      <c r="F15" s="144" t="s">
        <v>314</v>
      </c>
      <c r="G15" s="144" t="s">
        <v>15</v>
      </c>
      <c r="H15" s="20">
        <v>46113</v>
      </c>
      <c r="I15" s="20">
        <v>46387</v>
      </c>
      <c r="J15" s="18">
        <v>100</v>
      </c>
      <c r="K15" s="18"/>
      <c r="L15" s="18">
        <v>30</v>
      </c>
      <c r="M15" s="18">
        <v>30</v>
      </c>
      <c r="N15" s="18">
        <v>40</v>
      </c>
      <c r="O15" s="446"/>
      <c r="P15" s="447"/>
      <c r="Q15" s="447"/>
      <c r="R15" s="448"/>
      <c r="S15" s="19" t="str">
        <f t="shared" si="0"/>
        <v>OK</v>
      </c>
      <c r="T15" s="479" t="s">
        <v>317</v>
      </c>
      <c r="U15" s="480"/>
      <c r="V15" s="76"/>
      <c r="W15" s="76"/>
      <c r="AB15"/>
    </row>
    <row r="16" spans="1:28" ht="60" outlineLevel="1">
      <c r="A16" s="97">
        <v>7</v>
      </c>
      <c r="B16" s="41" t="s">
        <v>25</v>
      </c>
      <c r="C16" s="115" t="s">
        <v>148</v>
      </c>
      <c r="D16" s="42" t="s">
        <v>149</v>
      </c>
      <c r="E16" s="197" t="s">
        <v>313</v>
      </c>
      <c r="F16" s="143" t="s">
        <v>314</v>
      </c>
      <c r="G16" s="143" t="s">
        <v>15</v>
      </c>
      <c r="H16" s="20">
        <v>46113</v>
      </c>
      <c r="I16" s="20">
        <v>46387</v>
      </c>
      <c r="J16" s="41">
        <v>100</v>
      </c>
      <c r="K16" s="41"/>
      <c r="L16" s="41">
        <v>30</v>
      </c>
      <c r="M16" s="41">
        <v>30</v>
      </c>
      <c r="N16" s="41">
        <v>40</v>
      </c>
      <c r="O16" s="446"/>
      <c r="P16" s="447"/>
      <c r="Q16" s="447"/>
      <c r="R16" s="448"/>
      <c r="S16" s="42" t="str">
        <f t="shared" si="0"/>
        <v>OK</v>
      </c>
      <c r="T16" s="479" t="s">
        <v>318</v>
      </c>
      <c r="U16" s="480"/>
      <c r="V16" s="76"/>
      <c r="W16" s="76"/>
      <c r="AB16"/>
    </row>
    <row r="17" spans="1:28" ht="60" outlineLevel="1">
      <c r="A17" s="98">
        <v>8</v>
      </c>
      <c r="B17" s="18" t="s">
        <v>25</v>
      </c>
      <c r="C17" s="116" t="s">
        <v>151</v>
      </c>
      <c r="D17" s="19" t="s">
        <v>152</v>
      </c>
      <c r="E17" s="198" t="s">
        <v>313</v>
      </c>
      <c r="F17" s="144" t="s">
        <v>314</v>
      </c>
      <c r="G17" s="144" t="s">
        <v>15</v>
      </c>
      <c r="H17" s="20">
        <v>46113</v>
      </c>
      <c r="I17" s="20">
        <v>46387</v>
      </c>
      <c r="J17" s="18">
        <v>100</v>
      </c>
      <c r="K17" s="18"/>
      <c r="L17" s="18">
        <v>30</v>
      </c>
      <c r="M17" s="18">
        <v>30</v>
      </c>
      <c r="N17" s="18">
        <v>40</v>
      </c>
      <c r="O17" s="446"/>
      <c r="P17" s="447"/>
      <c r="Q17" s="447"/>
      <c r="R17" s="448"/>
      <c r="S17" s="19" t="str">
        <f t="shared" si="0"/>
        <v>OK</v>
      </c>
      <c r="T17" s="479" t="s">
        <v>319</v>
      </c>
      <c r="U17" s="480"/>
      <c r="V17" s="76"/>
      <c r="W17" s="76"/>
      <c r="AB17"/>
    </row>
    <row r="18" spans="1:28" ht="75" outlineLevel="1">
      <c r="A18" s="99">
        <v>9</v>
      </c>
      <c r="B18" s="52" t="s">
        <v>35</v>
      </c>
      <c r="C18" s="117" t="s">
        <v>154</v>
      </c>
      <c r="D18" s="53" t="s">
        <v>155</v>
      </c>
      <c r="E18" s="199" t="s">
        <v>320</v>
      </c>
      <c r="F18" s="145" t="s">
        <v>321</v>
      </c>
      <c r="G18" s="145" t="s">
        <v>15</v>
      </c>
      <c r="H18" s="54">
        <v>46023</v>
      </c>
      <c r="I18" s="54">
        <v>46112</v>
      </c>
      <c r="J18" s="52">
        <v>100</v>
      </c>
      <c r="K18" s="52">
        <v>100</v>
      </c>
      <c r="L18" s="52"/>
      <c r="M18" s="52"/>
      <c r="N18" s="52"/>
      <c r="O18" s="471" t="s">
        <v>322</v>
      </c>
      <c r="P18" s="447"/>
      <c r="Q18" s="447"/>
      <c r="R18" s="448"/>
      <c r="S18" s="53" t="str">
        <f t="shared" si="0"/>
        <v>OK</v>
      </c>
      <c r="T18" s="477" t="s">
        <v>323</v>
      </c>
      <c r="U18" s="478"/>
      <c r="V18" s="76"/>
      <c r="W18" s="76"/>
      <c r="AB18"/>
    </row>
    <row r="19" spans="1:28" ht="75" outlineLevel="1">
      <c r="A19" s="100">
        <v>10</v>
      </c>
      <c r="B19" s="55" t="s">
        <v>35</v>
      </c>
      <c r="C19" s="118" t="s">
        <v>157</v>
      </c>
      <c r="D19" s="56" t="s">
        <v>158</v>
      </c>
      <c r="E19" s="200" t="s">
        <v>320</v>
      </c>
      <c r="F19" s="146" t="s">
        <v>321</v>
      </c>
      <c r="G19" s="146" t="s">
        <v>15</v>
      </c>
      <c r="H19" s="57">
        <v>46113</v>
      </c>
      <c r="I19" s="57">
        <v>46387</v>
      </c>
      <c r="J19" s="55">
        <v>100</v>
      </c>
      <c r="K19" s="55"/>
      <c r="L19" s="55">
        <v>30</v>
      </c>
      <c r="M19" s="55">
        <v>30</v>
      </c>
      <c r="N19" s="55">
        <v>40</v>
      </c>
      <c r="O19" s="446"/>
      <c r="P19" s="447"/>
      <c r="Q19" s="447"/>
      <c r="R19" s="448"/>
      <c r="S19" s="56" t="str">
        <f t="shared" si="0"/>
        <v>OK</v>
      </c>
      <c r="T19" s="477" t="s">
        <v>324</v>
      </c>
      <c r="U19" s="478"/>
      <c r="V19" s="76"/>
      <c r="W19" s="76"/>
      <c r="AB19"/>
    </row>
    <row r="20" spans="1:28" ht="60" outlineLevel="1">
      <c r="A20" s="99">
        <v>11</v>
      </c>
      <c r="B20" s="52" t="s">
        <v>35</v>
      </c>
      <c r="C20" s="117" t="s">
        <v>160</v>
      </c>
      <c r="D20" s="53" t="s">
        <v>161</v>
      </c>
      <c r="E20" s="199" t="s">
        <v>320</v>
      </c>
      <c r="F20" s="145" t="s">
        <v>321</v>
      </c>
      <c r="G20" s="145" t="s">
        <v>15</v>
      </c>
      <c r="H20" s="54">
        <v>46113</v>
      </c>
      <c r="I20" s="54">
        <v>46377</v>
      </c>
      <c r="J20" s="52">
        <v>100</v>
      </c>
      <c r="K20" s="52"/>
      <c r="L20" s="52">
        <v>30</v>
      </c>
      <c r="M20" s="52">
        <v>30</v>
      </c>
      <c r="N20" s="52">
        <v>40</v>
      </c>
      <c r="O20" s="446"/>
      <c r="P20" s="447"/>
      <c r="Q20" s="447"/>
      <c r="R20" s="448"/>
      <c r="S20" s="53" t="str">
        <f t="shared" si="0"/>
        <v>OK</v>
      </c>
      <c r="T20" s="477" t="s">
        <v>325</v>
      </c>
      <c r="U20" s="478"/>
      <c r="V20" s="76"/>
      <c r="W20" s="76"/>
      <c r="AB20"/>
    </row>
    <row r="21" spans="1:28" ht="75" outlineLevel="1">
      <c r="A21" s="101">
        <v>12</v>
      </c>
      <c r="B21" s="70" t="s">
        <v>45</v>
      </c>
      <c r="C21" s="119" t="s">
        <v>163</v>
      </c>
      <c r="D21" s="71" t="s">
        <v>164</v>
      </c>
      <c r="E21" s="147" t="s">
        <v>326</v>
      </c>
      <c r="F21" s="147" t="s">
        <v>327</v>
      </c>
      <c r="G21" s="147" t="s">
        <v>15</v>
      </c>
      <c r="H21" s="72">
        <v>46024</v>
      </c>
      <c r="I21" s="72">
        <v>46081</v>
      </c>
      <c r="J21" s="70">
        <v>100</v>
      </c>
      <c r="K21" s="70">
        <v>100</v>
      </c>
      <c r="L21" s="70"/>
      <c r="M21" s="70"/>
      <c r="N21" s="70"/>
      <c r="O21" s="471" t="s">
        <v>328</v>
      </c>
      <c r="P21" s="447"/>
      <c r="Q21" s="447"/>
      <c r="R21" s="448"/>
      <c r="S21" s="71" t="str">
        <f t="shared" si="0"/>
        <v>OK</v>
      </c>
      <c r="T21" s="475" t="s">
        <v>329</v>
      </c>
      <c r="U21" s="476"/>
      <c r="V21" s="76"/>
      <c r="W21" s="76"/>
      <c r="AB21"/>
    </row>
    <row r="22" spans="1:28" ht="76.5" outlineLevel="1" thickTop="1" thickBot="1">
      <c r="A22" s="102">
        <v>13</v>
      </c>
      <c r="B22" s="73" t="s">
        <v>45</v>
      </c>
      <c r="C22" s="120" t="s">
        <v>166</v>
      </c>
      <c r="D22" s="74" t="s">
        <v>167</v>
      </c>
      <c r="E22" s="148" t="s">
        <v>326</v>
      </c>
      <c r="F22" s="148" t="s">
        <v>327</v>
      </c>
      <c r="G22" s="148" t="s">
        <v>15</v>
      </c>
      <c r="H22" s="75">
        <v>46066</v>
      </c>
      <c r="I22" s="75">
        <v>46387</v>
      </c>
      <c r="J22" s="73">
        <v>100</v>
      </c>
      <c r="K22" s="73">
        <v>25</v>
      </c>
      <c r="L22" s="73">
        <v>25</v>
      </c>
      <c r="M22" s="73">
        <v>25</v>
      </c>
      <c r="N22" s="73">
        <v>25</v>
      </c>
      <c r="O22" s="446"/>
      <c r="P22" s="447"/>
      <c r="Q22" s="447"/>
      <c r="R22" s="448"/>
      <c r="S22" s="74" t="str">
        <f t="shared" si="0"/>
        <v>OK</v>
      </c>
      <c r="T22" s="475" t="s">
        <v>330</v>
      </c>
      <c r="U22" s="476"/>
      <c r="V22" s="76"/>
      <c r="W22" s="76"/>
      <c r="AB22"/>
    </row>
    <row r="23" spans="1:28" ht="60.75" outlineLevel="1" thickTop="1">
      <c r="A23" s="101">
        <v>14</v>
      </c>
      <c r="B23" s="70" t="s">
        <v>45</v>
      </c>
      <c r="C23" s="119" t="s">
        <v>169</v>
      </c>
      <c r="D23" s="71" t="s">
        <v>170</v>
      </c>
      <c r="E23" s="147" t="s">
        <v>326</v>
      </c>
      <c r="F23" s="147" t="s">
        <v>327</v>
      </c>
      <c r="G23" s="147" t="s">
        <v>15</v>
      </c>
      <c r="H23" s="72">
        <v>46357</v>
      </c>
      <c r="I23" s="72">
        <v>46387</v>
      </c>
      <c r="J23" s="70">
        <v>100</v>
      </c>
      <c r="K23" s="70"/>
      <c r="L23" s="70"/>
      <c r="M23" s="70"/>
      <c r="N23" s="70">
        <v>100</v>
      </c>
      <c r="O23" s="446"/>
      <c r="P23" s="447"/>
      <c r="Q23" s="447"/>
      <c r="R23" s="448"/>
      <c r="S23" s="71" t="str">
        <f t="shared" si="0"/>
        <v>OK</v>
      </c>
      <c r="T23" s="475" t="s">
        <v>331</v>
      </c>
      <c r="U23" s="476"/>
      <c r="V23" s="76"/>
      <c r="W23" s="76"/>
      <c r="AB23"/>
    </row>
    <row r="24" spans="1:28" outlineLevel="1">
      <c r="A24" s="92"/>
      <c r="B24" s="93"/>
      <c r="C24" s="94"/>
      <c r="D24" s="94"/>
      <c r="E24" s="93"/>
      <c r="F24" s="93"/>
      <c r="G24" s="93"/>
      <c r="H24" s="95"/>
      <c r="I24" s="95"/>
      <c r="J24" s="93"/>
      <c r="K24" s="93"/>
      <c r="L24" s="93"/>
      <c r="M24" s="93"/>
      <c r="N24" s="93"/>
      <c r="O24" s="93"/>
      <c r="P24" s="93"/>
      <c r="Q24" s="449"/>
      <c r="R24" s="450"/>
      <c r="Y24"/>
      <c r="Z24"/>
      <c r="AA24"/>
      <c r="AB24"/>
    </row>
    <row r="25" spans="1:28">
      <c r="A25" s="79"/>
      <c r="B25" s="76"/>
      <c r="C25" s="76"/>
      <c r="D25" s="76"/>
      <c r="E25" s="76"/>
      <c r="F25" s="76"/>
      <c r="G25" s="76"/>
      <c r="H25" s="76"/>
      <c r="I25" s="76"/>
      <c r="J25" s="76"/>
      <c r="K25" s="76"/>
      <c r="L25" s="76"/>
      <c r="M25" s="76"/>
      <c r="N25" s="76"/>
      <c r="O25" s="76"/>
      <c r="P25" s="76"/>
      <c r="Q25" s="76"/>
      <c r="R25" s="76"/>
      <c r="S25" s="369"/>
      <c r="T25" s="76"/>
    </row>
    <row r="26" spans="1:28" ht="23.25" customHeight="1">
      <c r="A26" s="451" t="s">
        <v>172</v>
      </c>
      <c r="B26" s="451"/>
      <c r="C26" s="451"/>
      <c r="D26" s="451"/>
      <c r="E26" s="451"/>
      <c r="F26" s="451"/>
      <c r="G26" s="451"/>
      <c r="H26" s="451"/>
      <c r="I26" s="451"/>
      <c r="J26" s="451"/>
      <c r="K26" s="451"/>
      <c r="L26" s="451"/>
      <c r="M26" s="451"/>
      <c r="N26" s="451"/>
      <c r="O26" s="451"/>
      <c r="P26" s="451"/>
      <c r="Q26" s="451"/>
      <c r="R26" s="451"/>
      <c r="S26" s="451"/>
    </row>
    <row r="27" spans="1:28" outlineLevel="1">
      <c r="A27" s="127" t="s">
        <v>28</v>
      </c>
      <c r="B27" s="127" t="s">
        <v>8</v>
      </c>
      <c r="C27" s="127" t="s">
        <v>173</v>
      </c>
      <c r="D27" s="127" t="s">
        <v>9</v>
      </c>
      <c r="E27" s="127" t="s">
        <v>7</v>
      </c>
      <c r="F27" s="127" t="s">
        <v>10</v>
      </c>
      <c r="G27" s="127" t="s">
        <v>174</v>
      </c>
      <c r="H27" s="127" t="s">
        <v>5</v>
      </c>
      <c r="I27" s="127" t="s">
        <v>175</v>
      </c>
      <c r="J27" s="127" t="s">
        <v>176</v>
      </c>
      <c r="K27" s="127" t="s">
        <v>177</v>
      </c>
      <c r="L27" s="127" t="s">
        <v>178</v>
      </c>
      <c r="M27" s="127" t="s">
        <v>179</v>
      </c>
      <c r="N27" s="127" t="s">
        <v>180</v>
      </c>
      <c r="O27" s="127" t="s">
        <v>181</v>
      </c>
      <c r="P27" s="127" t="s">
        <v>182</v>
      </c>
      <c r="Q27" s="127" t="s">
        <v>183</v>
      </c>
      <c r="R27" s="127" t="s">
        <v>129</v>
      </c>
      <c r="S27" s="127" t="s">
        <v>184</v>
      </c>
      <c r="U27"/>
      <c r="V27"/>
      <c r="W27"/>
      <c r="X27"/>
      <c r="Y27"/>
      <c r="Z27"/>
      <c r="AA27"/>
      <c r="AB27"/>
    </row>
    <row r="28" spans="1:28" ht="65.25" customHeight="1" outlineLevel="1">
      <c r="A28" s="44">
        <v>1</v>
      </c>
      <c r="B28" s="44" t="str">
        <f>B10</f>
        <v>Cultura organizacional</v>
      </c>
      <c r="C28" s="108" t="str">
        <f>C10</f>
        <v>Realizar la evaluación integral del modelo de cultura organizacional implementado en la entidad, identificando fortalezas y áreas de mejora mediante instrumentos de medición y análisis participativo.</v>
      </c>
      <c r="D28" s="45" t="s">
        <v>50</v>
      </c>
      <c r="E28" s="44" t="s">
        <v>40</v>
      </c>
      <c r="F28" s="45" t="s">
        <v>22</v>
      </c>
      <c r="G28" s="45" t="s">
        <v>52</v>
      </c>
      <c r="H28" s="44" t="s">
        <v>17</v>
      </c>
      <c r="I28" s="44" t="s">
        <v>30</v>
      </c>
      <c r="J28" s="149"/>
      <c r="K28" s="149"/>
      <c r="L28" s="44">
        <v>100</v>
      </c>
      <c r="M28" s="44">
        <v>100</v>
      </c>
      <c r="N28" s="44"/>
      <c r="O28" s="44"/>
      <c r="P28" s="44"/>
      <c r="Q28" s="44" t="str">
        <f t="shared" ref="Q28:Q41" si="1">F10</f>
        <v xml:space="preserve">Rafael Lara Garcia </v>
      </c>
      <c r="R28" s="44" t="str">
        <f t="shared" ref="R28:R41" si="2">T10</f>
        <v>ITFIP|Cultura organizacional 01</v>
      </c>
      <c r="S28" s="371"/>
      <c r="U28"/>
      <c r="V28"/>
      <c r="W28"/>
      <c r="X28"/>
      <c r="Y28"/>
      <c r="Z28"/>
      <c r="AA28"/>
      <c r="AB28"/>
    </row>
    <row r="29" spans="1:28" ht="65.25" customHeight="1" outlineLevel="1">
      <c r="A29" s="44">
        <v>2</v>
      </c>
      <c r="B29" s="44" t="s">
        <v>13</v>
      </c>
      <c r="C29" s="108" t="str">
        <f t="shared" ref="C29:C41" si="3">C11</f>
        <v>Analizar los resultados de la evaluación para determinar brechas en prácticas, comportamientos y procesos relacionados con la cultura organizacional, priorizando acciones correctivas.</v>
      </c>
      <c r="D29" s="45" t="s">
        <v>55</v>
      </c>
      <c r="E29" s="44" t="s">
        <v>21</v>
      </c>
      <c r="F29" s="45" t="s">
        <v>56</v>
      </c>
      <c r="G29" s="45" t="s">
        <v>57</v>
      </c>
      <c r="H29" s="44" t="s">
        <v>17</v>
      </c>
      <c r="I29" s="44" t="s">
        <v>30</v>
      </c>
      <c r="J29" s="149"/>
      <c r="K29" s="149"/>
      <c r="L29" s="44">
        <v>100</v>
      </c>
      <c r="M29" s="44">
        <v>100</v>
      </c>
      <c r="N29" s="44"/>
      <c r="O29" s="44"/>
      <c r="P29" s="44"/>
      <c r="Q29" s="44" t="str">
        <f t="shared" si="1"/>
        <v xml:space="preserve">Rafael Lara Garcia </v>
      </c>
      <c r="R29" s="44" t="str">
        <f t="shared" si="2"/>
        <v>ITFIP|Cultura organizacional 02</v>
      </c>
      <c r="S29" s="371"/>
      <c r="U29"/>
      <c r="V29"/>
      <c r="W29"/>
      <c r="X29"/>
      <c r="Y29"/>
      <c r="Z29"/>
      <c r="AA29"/>
      <c r="AB29"/>
    </row>
    <row r="30" spans="1:28" ht="65.25" customHeight="1" outlineLevel="1">
      <c r="A30" s="44">
        <v>3</v>
      </c>
      <c r="B30" s="44" t="s">
        <v>13</v>
      </c>
      <c r="C30" s="108" t="str">
        <f t="shared" si="3"/>
        <v>Diseñar el plan de trabajo que consolide acciones estratégicas para fortalecer la cultura organizacional, basado en el diagnóstico y brechas identificadas.</v>
      </c>
      <c r="D30" s="45" t="s">
        <v>60</v>
      </c>
      <c r="E30" s="44" t="s">
        <v>40</v>
      </c>
      <c r="F30" s="45" t="s">
        <v>61</v>
      </c>
      <c r="G30" s="45" t="s">
        <v>62</v>
      </c>
      <c r="H30" s="44" t="s">
        <v>17</v>
      </c>
      <c r="I30" s="44" t="s">
        <v>30</v>
      </c>
      <c r="J30" s="149"/>
      <c r="K30" s="149"/>
      <c r="L30" s="44">
        <v>100</v>
      </c>
      <c r="M30" s="44">
        <v>100</v>
      </c>
      <c r="N30" s="44"/>
      <c r="O30" s="44"/>
      <c r="P30" s="44"/>
      <c r="Q30" s="44" t="str">
        <f t="shared" si="1"/>
        <v xml:space="preserve">Rafael Lara Garcia </v>
      </c>
      <c r="R30" s="44" t="str">
        <f t="shared" si="2"/>
        <v>ITFIP|Cultura organizacional 03</v>
      </c>
      <c r="S30" s="371"/>
      <c r="U30"/>
      <c r="V30"/>
      <c r="W30"/>
      <c r="X30"/>
      <c r="Y30"/>
      <c r="Z30"/>
      <c r="AA30"/>
      <c r="AB30"/>
    </row>
    <row r="31" spans="1:28" ht="65.25" customHeight="1" outlineLevel="1">
      <c r="A31" s="44">
        <v>4</v>
      </c>
      <c r="B31" s="44" t="s">
        <v>13</v>
      </c>
      <c r="C31" s="108" t="str">
        <f t="shared" si="3"/>
        <v>Implementar las acciones definidas en el plan de trabajo, asegurando la participación activa del personal y el seguimiento a los resultados esperados.</v>
      </c>
      <c r="D31" s="45" t="s">
        <v>65</v>
      </c>
      <c r="E31" s="44" t="s">
        <v>19</v>
      </c>
      <c r="F31" s="45" t="s">
        <v>66</v>
      </c>
      <c r="G31" s="45" t="s">
        <v>67</v>
      </c>
      <c r="H31" s="44" t="s">
        <v>17</v>
      </c>
      <c r="I31" s="44" t="s">
        <v>49</v>
      </c>
      <c r="J31" s="149"/>
      <c r="K31" s="149"/>
      <c r="L31" s="44">
        <v>100</v>
      </c>
      <c r="M31" s="44"/>
      <c r="N31" s="44">
        <v>30</v>
      </c>
      <c r="O31" s="44">
        <v>30</v>
      </c>
      <c r="P31" s="44">
        <v>40</v>
      </c>
      <c r="Q31" s="44" t="str">
        <f t="shared" si="1"/>
        <v xml:space="preserve">Rafael Lara Garcia </v>
      </c>
      <c r="R31" s="44" t="str">
        <f t="shared" si="2"/>
        <v>ITFIP|Cultura organizacional 04</v>
      </c>
      <c r="S31" s="371"/>
      <c r="U31"/>
      <c r="V31"/>
      <c r="W31"/>
      <c r="X31"/>
      <c r="Y31"/>
      <c r="Z31"/>
      <c r="AA31"/>
      <c r="AB31"/>
    </row>
    <row r="32" spans="1:28" ht="65.25" customHeight="1" outlineLevel="1">
      <c r="A32" s="50">
        <v>5</v>
      </c>
      <c r="B32" s="50" t="s">
        <v>25</v>
      </c>
      <c r="C32" s="109" t="str">
        <f t="shared" si="3"/>
        <v>Realizar un diagnóstico participativo de los grupos focales para identificar oportunidades de mejora en la experiencia de servicio de la entidad, consolidando hallazgos y recomendaciones.</v>
      </c>
      <c r="D32" s="51" t="s">
        <v>70</v>
      </c>
      <c r="E32" s="50" t="s">
        <v>40</v>
      </c>
      <c r="F32" s="51" t="s">
        <v>71</v>
      </c>
      <c r="G32" s="51" t="s">
        <v>72</v>
      </c>
      <c r="H32" s="50" t="s">
        <v>17</v>
      </c>
      <c r="I32" s="50" t="s">
        <v>30</v>
      </c>
      <c r="J32" s="150"/>
      <c r="K32" s="150"/>
      <c r="L32" s="50">
        <v>100</v>
      </c>
      <c r="M32" s="50">
        <v>100</v>
      </c>
      <c r="N32" s="50"/>
      <c r="O32" s="50"/>
      <c r="P32" s="50"/>
      <c r="Q32" s="50" t="str">
        <f t="shared" si="1"/>
        <v xml:space="preserve">Daniela Saavedra Arias </v>
      </c>
      <c r="R32" s="50" t="str">
        <f t="shared" si="2"/>
        <v>ITFIP|Modelo de voz de la ciudadanía	01</v>
      </c>
      <c r="S32" s="372"/>
      <c r="U32"/>
      <c r="V32"/>
      <c r="W32"/>
      <c r="X32"/>
      <c r="Y32"/>
      <c r="Z32"/>
      <c r="AA32"/>
      <c r="AB32"/>
    </row>
    <row r="33" spans="1:34" ht="65.25" customHeight="1" outlineLevel="1">
      <c r="A33" s="50">
        <v>6</v>
      </c>
      <c r="B33" s="50" t="s">
        <v>25</v>
      </c>
      <c r="C33" s="109" t="str">
        <f t="shared" si="3"/>
        <v>Diseñar, aplicar y analizar la encuesta de satisfacción de los servicios ofrecidos por la entidad, garantizando cobertura representativa y trazabilidad de resultados.</v>
      </c>
      <c r="D33" s="51" t="s">
        <v>75</v>
      </c>
      <c r="E33" s="50" t="s">
        <v>40</v>
      </c>
      <c r="F33" s="51" t="s">
        <v>76</v>
      </c>
      <c r="G33" s="51" t="s">
        <v>77</v>
      </c>
      <c r="H33" s="50" t="s">
        <v>17</v>
      </c>
      <c r="I33" s="50" t="s">
        <v>49</v>
      </c>
      <c r="J33" s="150"/>
      <c r="K33" s="150"/>
      <c r="L33" s="50">
        <v>100</v>
      </c>
      <c r="M33" s="50"/>
      <c r="N33" s="50">
        <v>30</v>
      </c>
      <c r="O33" s="50">
        <v>30</v>
      </c>
      <c r="P33" s="50">
        <v>40</v>
      </c>
      <c r="Q33" s="50" t="str">
        <f t="shared" si="1"/>
        <v xml:space="preserve">Daniela Saavedra Arias </v>
      </c>
      <c r="R33" s="50" t="str">
        <f t="shared" si="2"/>
        <v>ITFIP|Modelo de voz de la ciudadanía	02</v>
      </c>
      <c r="S33" s="372"/>
      <c r="U33"/>
      <c r="V33"/>
      <c r="W33"/>
      <c r="X33"/>
      <c r="Y33"/>
      <c r="Z33"/>
      <c r="AA33"/>
      <c r="AB33"/>
    </row>
    <row r="34" spans="1:34" ht="65.25" customHeight="1" outlineLevel="1">
      <c r="A34" s="50">
        <v>7</v>
      </c>
      <c r="B34" s="50" t="s">
        <v>25</v>
      </c>
      <c r="C34" s="109" t="str">
        <f t="shared" si="3"/>
        <v>Ejecutar las acciones de mejora derivadas del análisis de la encuesta de satisfacción, orientadas a optimizar la experiencia ciudadana y la relación con grupos de valor.</v>
      </c>
      <c r="D34" s="51" t="s">
        <v>78</v>
      </c>
      <c r="E34" s="50" t="s">
        <v>19</v>
      </c>
      <c r="F34" s="51" t="s">
        <v>79</v>
      </c>
      <c r="G34" s="51" t="s">
        <v>80</v>
      </c>
      <c r="H34" s="50" t="s">
        <v>17</v>
      </c>
      <c r="I34" s="50" t="s">
        <v>49</v>
      </c>
      <c r="J34" s="150"/>
      <c r="K34" s="150"/>
      <c r="L34" s="50">
        <v>100</v>
      </c>
      <c r="M34" s="50"/>
      <c r="N34" s="50">
        <v>30</v>
      </c>
      <c r="O34" s="50">
        <v>30</v>
      </c>
      <c r="P34" s="50">
        <v>40</v>
      </c>
      <c r="Q34" s="50" t="str">
        <f t="shared" si="1"/>
        <v xml:space="preserve">Daniela Saavedra Arias </v>
      </c>
      <c r="R34" s="50" t="str">
        <f t="shared" si="2"/>
        <v>ITFIP|Modelo de voz de la ciudadanía	03</v>
      </c>
      <c r="S34" s="372"/>
      <c r="U34"/>
      <c r="V34"/>
      <c r="W34"/>
      <c r="X34"/>
      <c r="Y34"/>
      <c r="Z34"/>
      <c r="AA34"/>
      <c r="AB34"/>
    </row>
    <row r="35" spans="1:34" ht="65.25" customHeight="1" outlineLevel="1">
      <c r="A35" s="50">
        <v>8</v>
      </c>
      <c r="B35" s="50" t="s">
        <v>25</v>
      </c>
      <c r="C35" s="109" t="str">
        <f t="shared" si="3"/>
        <v>Monitorear la implementación de las mejoras y lecciones aprendidas, evaluando su impacto en la experiencia ciudadana y ajustando acciones según resultados.</v>
      </c>
      <c r="D35" s="51" t="s">
        <v>81</v>
      </c>
      <c r="E35" s="50" t="s">
        <v>19</v>
      </c>
      <c r="F35" s="51" t="s">
        <v>82</v>
      </c>
      <c r="G35" s="51" t="s">
        <v>83</v>
      </c>
      <c r="H35" s="50" t="s">
        <v>17</v>
      </c>
      <c r="I35" s="50" t="s">
        <v>49</v>
      </c>
      <c r="J35" s="150"/>
      <c r="K35" s="150"/>
      <c r="L35" s="50">
        <v>100</v>
      </c>
      <c r="M35" s="50"/>
      <c r="N35" s="50">
        <v>30</v>
      </c>
      <c r="O35" s="50">
        <v>30</v>
      </c>
      <c r="P35" s="50">
        <v>40</v>
      </c>
      <c r="Q35" s="50" t="str">
        <f t="shared" si="1"/>
        <v xml:space="preserve">Daniela Saavedra Arias </v>
      </c>
      <c r="R35" s="50" t="str">
        <f t="shared" si="2"/>
        <v>ITFIP|Modelo de voz de la ciudadanía	04</v>
      </c>
      <c r="S35" s="372"/>
      <c r="U35"/>
      <c r="V35"/>
      <c r="W35"/>
      <c r="X35"/>
      <c r="Y35"/>
      <c r="Z35"/>
      <c r="AA35"/>
      <c r="AB35"/>
    </row>
    <row r="36" spans="1:34" ht="65.25" customHeight="1" outlineLevel="1">
      <c r="A36" s="48">
        <v>9</v>
      </c>
      <c r="B36" s="48" t="s">
        <v>35</v>
      </c>
      <c r="C36" s="110" t="str">
        <f t="shared" si="3"/>
        <v>Realizar un diagnóstico integral del contexto institucional utilizando la herramienta del MEN, con el fin de identificar el nivel de madurez institucional y las áreas prioritarias de mejora.</v>
      </c>
      <c r="D36" s="49" t="s">
        <v>84</v>
      </c>
      <c r="E36" s="48" t="s">
        <v>40</v>
      </c>
      <c r="F36" s="49" t="s">
        <v>85</v>
      </c>
      <c r="G36" s="49" t="s">
        <v>86</v>
      </c>
      <c r="H36" s="48" t="s">
        <v>17</v>
      </c>
      <c r="I36" s="48" t="s">
        <v>30</v>
      </c>
      <c r="J36" s="151"/>
      <c r="K36" s="151"/>
      <c r="L36" s="48">
        <v>100</v>
      </c>
      <c r="M36" s="48">
        <v>100</v>
      </c>
      <c r="N36" s="48"/>
      <c r="O36" s="48"/>
      <c r="P36" s="48"/>
      <c r="Q36" s="48" t="str">
        <f t="shared" si="1"/>
        <v xml:space="preserve">Erley Ricardo Parra Rojas </v>
      </c>
      <c r="R36" s="48" t="str">
        <f t="shared" si="2"/>
        <v>ITFIP|Modelos operativos flexibles 01</v>
      </c>
      <c r="S36" s="373"/>
      <c r="U36"/>
      <c r="V36"/>
      <c r="W36"/>
      <c r="X36"/>
      <c r="Y36"/>
      <c r="Z36"/>
      <c r="AA36"/>
      <c r="AB36"/>
    </row>
    <row r="37" spans="1:34" ht="65.25" customHeight="1" outlineLevel="1">
      <c r="A37" s="48">
        <v>10</v>
      </c>
      <c r="B37" s="48" t="s">
        <v>35</v>
      </c>
      <c r="C37" s="110" t="str">
        <f t="shared" si="3"/>
        <v>Elaborar un plan de trabajo que consolide las acciones estratégicas derivadas del diagnóstico institucional, priorizando actividades para fortalecer la gestión operativa.</v>
      </c>
      <c r="D37" s="49" t="s">
        <v>90</v>
      </c>
      <c r="E37" s="48" t="s">
        <v>40</v>
      </c>
      <c r="F37" s="49" t="s">
        <v>91</v>
      </c>
      <c r="G37" s="89" t="s">
        <v>92</v>
      </c>
      <c r="H37" s="48" t="s">
        <v>185</v>
      </c>
      <c r="I37" s="48" t="s">
        <v>30</v>
      </c>
      <c r="J37" s="151"/>
      <c r="K37" s="151"/>
      <c r="L37" s="48">
        <v>100</v>
      </c>
      <c r="M37" s="48">
        <v>100</v>
      </c>
      <c r="N37" s="48"/>
      <c r="O37" s="48"/>
      <c r="P37" s="48"/>
      <c r="Q37" s="48" t="str">
        <f t="shared" si="1"/>
        <v xml:space="preserve">Erley Ricardo Parra Rojas </v>
      </c>
      <c r="R37" s="48" t="str">
        <f t="shared" si="2"/>
        <v>ITFIP|Modelos operativos flexibles 02</v>
      </c>
      <c r="S37" s="373"/>
      <c r="U37"/>
      <c r="V37"/>
      <c r="W37"/>
      <c r="X37"/>
      <c r="Y37"/>
      <c r="Z37"/>
      <c r="AA37"/>
      <c r="AB37"/>
    </row>
    <row r="38" spans="1:34" ht="65.25" customHeight="1" outlineLevel="1">
      <c r="A38" s="48">
        <v>11</v>
      </c>
      <c r="B38" s="48" t="s">
        <v>35</v>
      </c>
      <c r="C38" s="110" t="str">
        <f t="shared" si="3"/>
        <v>Ejecutar las acciones definidas en el plan de trabajo, asegurando la adaptación de procesos y la mejora continua en la gestión institucional.</v>
      </c>
      <c r="D38" s="49" t="s">
        <v>93</v>
      </c>
      <c r="E38" s="48" t="s">
        <v>19</v>
      </c>
      <c r="F38" s="49" t="s">
        <v>94</v>
      </c>
      <c r="G38" s="89" t="s">
        <v>95</v>
      </c>
      <c r="H38" s="48" t="s">
        <v>17</v>
      </c>
      <c r="I38" s="48" t="s">
        <v>49</v>
      </c>
      <c r="J38" s="151"/>
      <c r="K38" s="151"/>
      <c r="L38" s="48">
        <v>100</v>
      </c>
      <c r="M38" s="48"/>
      <c r="N38" s="48">
        <v>30</v>
      </c>
      <c r="O38" s="48">
        <v>30</v>
      </c>
      <c r="P38" s="48">
        <v>40</v>
      </c>
      <c r="Q38" s="48" t="str">
        <f t="shared" si="1"/>
        <v xml:space="preserve">Erley Ricardo Parra Rojas </v>
      </c>
      <c r="R38" s="48" t="str">
        <f t="shared" si="2"/>
        <v>ITFIP|Modelos operativos flexibles 03</v>
      </c>
      <c r="S38" s="373"/>
      <c r="U38"/>
      <c r="V38"/>
      <c r="W38"/>
      <c r="X38"/>
      <c r="Y38"/>
      <c r="Z38"/>
      <c r="AA38"/>
      <c r="AB38"/>
    </row>
    <row r="39" spans="1:34" ht="65.25" customHeight="1" outlineLevel="1">
      <c r="A39" s="46">
        <v>12</v>
      </c>
      <c r="B39" s="46" t="s">
        <v>45</v>
      </c>
      <c r="C39" s="111" t="str">
        <f t="shared" si="3"/>
        <v>Elaborar un plan de trabajo que consolide acciones estratégicas para atender las necesidades identificadas en el diagnóstico, asegurando alineación con la política institucional.</v>
      </c>
      <c r="D39" s="46" t="s">
        <v>186</v>
      </c>
      <c r="E39" s="46" t="s">
        <v>40</v>
      </c>
      <c r="F39" s="47" t="s">
        <v>91</v>
      </c>
      <c r="G39" s="47" t="s">
        <v>92</v>
      </c>
      <c r="H39" s="46" t="s">
        <v>185</v>
      </c>
      <c r="I39" s="46" t="s">
        <v>30</v>
      </c>
      <c r="J39" s="152"/>
      <c r="K39" s="152"/>
      <c r="L39" s="46">
        <v>100</v>
      </c>
      <c r="M39" s="46">
        <v>100</v>
      </c>
      <c r="N39" s="46"/>
      <c r="O39" s="46"/>
      <c r="P39" s="46"/>
      <c r="Q39" s="46" t="str">
        <f t="shared" si="1"/>
        <v xml:space="preserve">Rafael Lara Garcia- Elizabeth Palma </v>
      </c>
      <c r="R39" s="46" t="str">
        <f t="shared" si="2"/>
        <v>ITFIP|Gestión del conocimiento 01</v>
      </c>
      <c r="S39" s="374"/>
      <c r="U39"/>
      <c r="V39"/>
      <c r="W39"/>
      <c r="X39"/>
      <c r="Y39"/>
      <c r="Z39"/>
      <c r="AA39"/>
      <c r="AB39"/>
    </row>
    <row r="40" spans="1:34" ht="65.25" customHeight="1" outlineLevel="1">
      <c r="A40" s="46">
        <v>13</v>
      </c>
      <c r="B40" s="46" t="s">
        <v>45</v>
      </c>
      <c r="C40" s="111" t="str">
        <f t="shared" si="3"/>
        <v>Ejecutar las acciones definidas en el plan de trabajo para fortalecer la gestión del conocimiento, garantizando la participación activa y el uso de herramientas tecnológicas.</v>
      </c>
      <c r="D40" s="46" t="s">
        <v>187</v>
      </c>
      <c r="E40" s="46" t="s">
        <v>19</v>
      </c>
      <c r="F40" s="47" t="s">
        <v>188</v>
      </c>
      <c r="G40" s="47" t="s">
        <v>80</v>
      </c>
      <c r="H40" s="46" t="s">
        <v>17</v>
      </c>
      <c r="I40" s="46" t="s">
        <v>30</v>
      </c>
      <c r="J40" s="152"/>
      <c r="K40" s="152"/>
      <c r="L40" s="46">
        <v>100</v>
      </c>
      <c r="M40" s="46">
        <v>25</v>
      </c>
      <c r="N40" s="46">
        <v>25</v>
      </c>
      <c r="O40" s="46">
        <v>25</v>
      </c>
      <c r="P40" s="46">
        <v>25</v>
      </c>
      <c r="Q40" s="46" t="str">
        <f t="shared" si="1"/>
        <v xml:space="preserve">Rafael Lara Garcia- Elizabeth Palma </v>
      </c>
      <c r="R40" s="46" t="str">
        <f t="shared" si="2"/>
        <v>ITFIP|Gestión del conocimiento 02</v>
      </c>
      <c r="S40" s="374"/>
      <c r="U40"/>
      <c r="V40"/>
      <c r="W40"/>
      <c r="X40"/>
      <c r="Y40"/>
      <c r="Z40"/>
      <c r="AA40"/>
      <c r="AB40"/>
    </row>
    <row r="41" spans="1:34" ht="65.25" customHeight="1" outlineLevel="1">
      <c r="A41" s="46">
        <v>14</v>
      </c>
      <c r="B41" s="46" t="s">
        <v>45</v>
      </c>
      <c r="C41" s="111" t="str">
        <f t="shared" si="3"/>
        <v>Realizar la evaluación del plan de trabajo implementado, midiendo el impacto en la captura, organización y transferencia del conocimiento institucional.</v>
      </c>
      <c r="D41" s="46" t="s">
        <v>189</v>
      </c>
      <c r="E41" s="46" t="s">
        <v>40</v>
      </c>
      <c r="F41" s="47" t="s">
        <v>190</v>
      </c>
      <c r="G41" s="47" t="s">
        <v>52</v>
      </c>
      <c r="H41" s="46" t="s">
        <v>17</v>
      </c>
      <c r="I41" s="46" t="s">
        <v>30</v>
      </c>
      <c r="J41" s="152"/>
      <c r="K41" s="152"/>
      <c r="L41" s="46">
        <v>100</v>
      </c>
      <c r="M41" s="46"/>
      <c r="N41" s="46"/>
      <c r="O41" s="46"/>
      <c r="P41" s="46">
        <v>100</v>
      </c>
      <c r="Q41" s="46" t="str">
        <f t="shared" si="1"/>
        <v xml:space="preserve">Rafael Lara Garcia- Elizabeth Palma </v>
      </c>
      <c r="R41" s="46" t="str">
        <f t="shared" si="2"/>
        <v>ITFIP|Gestión del conocimiento 03</v>
      </c>
      <c r="S41" s="374"/>
      <c r="U41"/>
      <c r="V41"/>
      <c r="W41"/>
      <c r="X41"/>
      <c r="Y41"/>
      <c r="Z41"/>
      <c r="AA41"/>
      <c r="AB41"/>
    </row>
    <row r="42" spans="1:34">
      <c r="A42" s="86"/>
      <c r="B42" s="76"/>
      <c r="C42" s="76"/>
      <c r="D42" s="76"/>
      <c r="E42" s="76"/>
      <c r="F42" s="76"/>
      <c r="G42" s="76"/>
      <c r="H42" s="76"/>
      <c r="I42" s="76"/>
      <c r="J42" s="76"/>
      <c r="K42" s="76"/>
      <c r="L42" s="76"/>
      <c r="M42" s="76"/>
      <c r="N42" s="76"/>
      <c r="O42" s="76"/>
      <c r="P42" s="76"/>
      <c r="Q42" s="76"/>
      <c r="R42" s="76"/>
      <c r="S42" s="369"/>
      <c r="T42" s="76"/>
      <c r="AB42" s="40"/>
      <c r="AC42" s="40"/>
      <c r="AD42" s="40"/>
      <c r="AE42" s="40"/>
      <c r="AF42" s="40"/>
      <c r="AG42" s="40"/>
      <c r="AH42" s="21" t="e">
        <f t="shared" ref="AH42" si="4">ROUND(AVERAGE(AB42:AG42)/5*100,0)</f>
        <v>#DIV/0!</v>
      </c>
    </row>
    <row r="43" spans="1:34" s="452" customFormat="1" ht="45.75" customHeight="1">
      <c r="A43" s="452" t="s">
        <v>191</v>
      </c>
    </row>
    <row r="44" spans="1:34" outlineLevel="1">
      <c r="A44" s="79"/>
      <c r="B44" s="76"/>
      <c r="C44" s="76"/>
      <c r="D44" s="76"/>
      <c r="E44" s="76"/>
      <c r="F44" s="76"/>
      <c r="G44" s="76"/>
      <c r="H44" s="76"/>
      <c r="I44" s="76"/>
      <c r="J44" s="76"/>
      <c r="K44" s="76"/>
      <c r="L44" s="76"/>
      <c r="M44" s="76"/>
      <c r="N44" s="76"/>
      <c r="O44" s="76"/>
      <c r="P44" s="76"/>
      <c r="Q44" s="76"/>
      <c r="R44" s="76"/>
      <c r="S44" s="369"/>
      <c r="T44" s="76"/>
    </row>
    <row r="45" spans="1:34" ht="26.25" outlineLevel="1">
      <c r="A45" s="80" t="s">
        <v>192</v>
      </c>
      <c r="B45" s="81" t="str">
        <f>B10</f>
        <v>Cultura organizacional</v>
      </c>
      <c r="H45" s="453" t="s">
        <v>193</v>
      </c>
      <c r="I45" s="453"/>
      <c r="J45" s="453"/>
      <c r="K45" s="453"/>
      <c r="L45" s="453"/>
      <c r="M45" s="453"/>
      <c r="N45" s="453"/>
      <c r="T45" s="76"/>
    </row>
    <row r="46" spans="1:34" ht="30.75" outlineLevel="2" thickBot="1">
      <c r="A46" s="128" t="s">
        <v>28</v>
      </c>
      <c r="B46" s="129" t="s">
        <v>194</v>
      </c>
      <c r="C46" s="129" t="s">
        <v>195</v>
      </c>
      <c r="D46" s="129" t="s">
        <v>196</v>
      </c>
      <c r="E46" s="129" t="s">
        <v>197</v>
      </c>
      <c r="F46" s="129" t="s">
        <v>198</v>
      </c>
      <c r="G46" s="129" t="s">
        <v>199</v>
      </c>
      <c r="H46" s="175" t="s">
        <v>200</v>
      </c>
      <c r="I46" s="175" t="s">
        <v>201</v>
      </c>
      <c r="J46" s="175" t="s">
        <v>202</v>
      </c>
      <c r="K46" s="175" t="s">
        <v>203</v>
      </c>
      <c r="L46" s="175" t="s">
        <v>204</v>
      </c>
      <c r="M46" s="175" t="s">
        <v>205</v>
      </c>
      <c r="N46" s="175" t="s">
        <v>206</v>
      </c>
      <c r="O46" s="129" t="s">
        <v>207</v>
      </c>
      <c r="P46" s="129" t="s">
        <v>208</v>
      </c>
      <c r="Q46" s="129" t="s">
        <v>209</v>
      </c>
      <c r="R46" s="129" t="s">
        <v>210</v>
      </c>
      <c r="S46" s="129" t="s">
        <v>184</v>
      </c>
      <c r="T46" s="76"/>
      <c r="AB46"/>
    </row>
    <row r="47" spans="1:34" s="21" customFormat="1" ht="61.5" outlineLevel="2" thickTop="1" thickBot="1">
      <c r="A47" s="6">
        <v>1</v>
      </c>
      <c r="B47" s="106" t="str">
        <f>C10</f>
        <v>Realizar la evaluación integral del modelo de cultura organizacional implementado en la entidad, identificando fortalezas y áreas de mejora mediante instrumentos de medición y análisis participativo.</v>
      </c>
      <c r="C47" s="5" t="s">
        <v>59</v>
      </c>
      <c r="D47" s="178">
        <f t="shared" ref="D47:E52" si="5">Q47</f>
        <v>100</v>
      </c>
      <c r="E47" s="178">
        <f t="shared" si="5"/>
        <v>100</v>
      </c>
      <c r="F47" s="5">
        <f>M28</f>
        <v>100</v>
      </c>
      <c r="G47" s="153" t="s">
        <v>211</v>
      </c>
      <c r="H47" s="174">
        <v>5</v>
      </c>
      <c r="I47" s="174">
        <v>5</v>
      </c>
      <c r="J47" s="174">
        <v>5</v>
      </c>
      <c r="K47" s="174">
        <v>5</v>
      </c>
      <c r="L47" s="174">
        <v>5</v>
      </c>
      <c r="M47" s="174">
        <v>5</v>
      </c>
      <c r="N47" s="174">
        <v>5</v>
      </c>
      <c r="O47" s="5">
        <f t="shared" ref="O47" si="6">ROUND((SUM(H47:N47)/35)*100,0)</f>
        <v>100</v>
      </c>
      <c r="P47" s="5">
        <f>(UNIESPINAL!$O47/100)*100</f>
        <v>100</v>
      </c>
      <c r="Q47" s="5">
        <f t="shared" ref="Q47:Q52" si="7">IFERROR(ROUND(O47*P47/100,1),"")</f>
        <v>100</v>
      </c>
      <c r="R47" s="5">
        <f>Q47</f>
        <v>100</v>
      </c>
      <c r="S47" s="460" t="s">
        <v>332</v>
      </c>
      <c r="T47" s="76"/>
    </row>
    <row r="48" spans="1:34" ht="61.5" outlineLevel="2" thickTop="1" thickBot="1">
      <c r="A48" s="7">
        <v>2</v>
      </c>
      <c r="B48" s="107" t="str">
        <f>C11</f>
        <v>Analizar los resultados de la evaluación para determinar brechas en prácticas, comportamientos y procesos relacionados con la cultura organizacional, priorizando acciones correctivas.</v>
      </c>
      <c r="C48" s="22" t="s">
        <v>59</v>
      </c>
      <c r="D48" s="177">
        <f t="shared" si="5"/>
        <v>74</v>
      </c>
      <c r="E48" s="177">
        <f t="shared" si="5"/>
        <v>74</v>
      </c>
      <c r="F48" s="22">
        <f>M29</f>
        <v>100</v>
      </c>
      <c r="G48" s="154" t="s">
        <v>211</v>
      </c>
      <c r="H48" s="174">
        <v>5</v>
      </c>
      <c r="I48" s="174">
        <v>5</v>
      </c>
      <c r="J48" s="174">
        <v>5</v>
      </c>
      <c r="K48" s="174">
        <v>0</v>
      </c>
      <c r="L48" s="174">
        <v>5</v>
      </c>
      <c r="M48" s="174">
        <v>5</v>
      </c>
      <c r="N48" s="174">
        <v>5</v>
      </c>
      <c r="O48" s="22">
        <f>ROUND((SUM(H48:N48)/35)*100,0)</f>
        <v>86</v>
      </c>
      <c r="P48" s="22">
        <f>(UNIESPINAL!$O48/100)*100</f>
        <v>86</v>
      </c>
      <c r="Q48" s="22">
        <f t="shared" si="7"/>
        <v>74</v>
      </c>
      <c r="R48" s="22">
        <f>Q48</f>
        <v>74</v>
      </c>
      <c r="S48" s="461"/>
      <c r="T48" s="76"/>
      <c r="AB48"/>
    </row>
    <row r="49" spans="1:28" ht="46.5" outlineLevel="2" thickTop="1" thickBot="1">
      <c r="A49" s="6">
        <v>3</v>
      </c>
      <c r="B49" s="106" t="str">
        <f>C12</f>
        <v>Diseñar el plan de trabajo que consolide acciones estratégicas para fortalecer la cultura organizacional, basado en el diagnóstico y brechas identificadas.</v>
      </c>
      <c r="C49" s="5" t="s">
        <v>59</v>
      </c>
      <c r="D49" s="178">
        <f t="shared" si="5"/>
        <v>79.2</v>
      </c>
      <c r="E49" s="178">
        <f t="shared" si="5"/>
        <v>79.2</v>
      </c>
      <c r="F49" s="5">
        <f>M30</f>
        <v>100</v>
      </c>
      <c r="G49" s="153" t="s">
        <v>211</v>
      </c>
      <c r="H49" s="174">
        <v>3</v>
      </c>
      <c r="I49" s="174">
        <v>5</v>
      </c>
      <c r="J49" s="174">
        <v>5</v>
      </c>
      <c r="K49" s="174">
        <v>5</v>
      </c>
      <c r="L49" s="174">
        <v>5</v>
      </c>
      <c r="M49" s="174">
        <v>5</v>
      </c>
      <c r="N49" s="174">
        <v>3</v>
      </c>
      <c r="O49" s="5">
        <f t="shared" ref="O49" si="8">ROUND((SUM(H49:N49)/35)*100,0)</f>
        <v>89</v>
      </c>
      <c r="P49" s="5">
        <f>(UNIESPINAL!$O49/100)*100</f>
        <v>89</v>
      </c>
      <c r="Q49" s="5">
        <f t="shared" si="7"/>
        <v>79.2</v>
      </c>
      <c r="R49" s="5">
        <f>Q49</f>
        <v>79.2</v>
      </c>
      <c r="S49" s="462"/>
      <c r="T49" s="76"/>
      <c r="AB49"/>
    </row>
    <row r="50" spans="1:28" ht="173.25" customHeight="1" outlineLevel="2" thickTop="1" thickBot="1">
      <c r="A50" s="454">
        <v>4</v>
      </c>
      <c r="B50" s="456" t="str">
        <f>C13</f>
        <v>Implementar las acciones definidas en el plan de trabajo, asegurando la participación activa del personal y el seguimiento a los resultados esperados.</v>
      </c>
      <c r="C50" s="23" t="s">
        <v>64</v>
      </c>
      <c r="D50" s="177">
        <f t="shared" si="5"/>
        <v>30</v>
      </c>
      <c r="E50" s="177">
        <f t="shared" si="5"/>
        <v>30</v>
      </c>
      <c r="F50" s="22">
        <f>N31</f>
        <v>30</v>
      </c>
      <c r="G50" s="154" t="s">
        <v>211</v>
      </c>
      <c r="H50" s="174">
        <v>5</v>
      </c>
      <c r="I50" s="174">
        <v>5</v>
      </c>
      <c r="J50" s="174">
        <v>5</v>
      </c>
      <c r="K50" s="174">
        <v>5</v>
      </c>
      <c r="L50" s="174">
        <v>5</v>
      </c>
      <c r="M50" s="174">
        <v>5</v>
      </c>
      <c r="N50" s="174">
        <v>5</v>
      </c>
      <c r="O50" s="22">
        <f t="shared" ref="O50:O52" si="9">ROUND((SUM(H50:N50)/35)*100,0)</f>
        <v>100</v>
      </c>
      <c r="P50" s="22">
        <f>(UNIESPINAL!$O50/100)*30</f>
        <v>30</v>
      </c>
      <c r="Q50" s="22">
        <f t="shared" si="7"/>
        <v>30</v>
      </c>
      <c r="R50" s="22">
        <f>Q50</f>
        <v>30</v>
      </c>
      <c r="S50" s="244" t="s">
        <v>333</v>
      </c>
      <c r="T50" s="76"/>
      <c r="AB50"/>
    </row>
    <row r="51" spans="1:28" ht="343.5" customHeight="1" outlineLevel="2" thickTop="1" thickBot="1">
      <c r="A51" s="455"/>
      <c r="B51" s="457"/>
      <c r="C51" s="24" t="s">
        <v>69</v>
      </c>
      <c r="D51" s="177">
        <f t="shared" si="5"/>
        <v>30</v>
      </c>
      <c r="E51" s="177">
        <f t="shared" si="5"/>
        <v>60</v>
      </c>
      <c r="F51" s="22">
        <f>O31</f>
        <v>30</v>
      </c>
      <c r="G51" s="154" t="s">
        <v>211</v>
      </c>
      <c r="H51" s="174">
        <v>5</v>
      </c>
      <c r="I51" s="174">
        <v>5</v>
      </c>
      <c r="J51" s="174">
        <v>5</v>
      </c>
      <c r="K51" s="174">
        <v>5</v>
      </c>
      <c r="L51" s="174">
        <v>5</v>
      </c>
      <c r="M51" s="174">
        <v>5</v>
      </c>
      <c r="N51" s="174">
        <v>5</v>
      </c>
      <c r="O51" s="23">
        <f t="shared" si="9"/>
        <v>100</v>
      </c>
      <c r="P51" s="23">
        <f>(UNIESPINAL!$O51/100)*30</f>
        <v>30</v>
      </c>
      <c r="Q51" s="23">
        <f t="shared" si="7"/>
        <v>30</v>
      </c>
      <c r="R51" s="23">
        <f>R50+Q51</f>
        <v>60</v>
      </c>
      <c r="S51" s="375" t="s">
        <v>334</v>
      </c>
      <c r="T51" s="76"/>
      <c r="AB51"/>
    </row>
    <row r="52" spans="1:28" ht="37.5" customHeight="1" outlineLevel="2" thickTop="1">
      <c r="A52" s="455"/>
      <c r="B52" s="457"/>
      <c r="C52" s="24" t="s">
        <v>74</v>
      </c>
      <c r="D52" s="177">
        <f t="shared" si="5"/>
        <v>0</v>
      </c>
      <c r="E52" s="177">
        <f t="shared" si="5"/>
        <v>60</v>
      </c>
      <c r="F52" s="22">
        <f>P31</f>
        <v>40</v>
      </c>
      <c r="G52" s="154"/>
      <c r="H52" s="174"/>
      <c r="I52" s="174"/>
      <c r="J52" s="174"/>
      <c r="K52" s="174"/>
      <c r="L52" s="174"/>
      <c r="M52" s="174"/>
      <c r="N52" s="174"/>
      <c r="O52" s="24">
        <f t="shared" si="9"/>
        <v>0</v>
      </c>
      <c r="P52" s="24">
        <f>(UNIESPINAL!$O52/100)*40</f>
        <v>0</v>
      </c>
      <c r="Q52" s="24">
        <f t="shared" si="7"/>
        <v>0</v>
      </c>
      <c r="R52" s="24">
        <f>R51+Q52</f>
        <v>60</v>
      </c>
      <c r="S52" s="376"/>
      <c r="T52" s="76"/>
      <c r="AB52"/>
    </row>
    <row r="53" spans="1:28" ht="45.75" customHeight="1" outlineLevel="1">
      <c r="G53" s="156"/>
      <c r="H53" s="156"/>
      <c r="I53" s="156"/>
      <c r="J53" s="156"/>
      <c r="K53" s="156"/>
      <c r="L53" s="156"/>
      <c r="M53" s="156"/>
      <c r="N53" s="156"/>
      <c r="Q53" s="129" t="s">
        <v>215</v>
      </c>
      <c r="R53" s="130">
        <f>AVERAGE(R47:R49,R52)/100</f>
        <v>0.78299999999999992</v>
      </c>
      <c r="S53" s="377"/>
      <c r="T53" s="76"/>
    </row>
    <row r="54" spans="1:28" ht="26.25" outlineLevel="1">
      <c r="A54" s="82" t="s">
        <v>216</v>
      </c>
      <c r="B54" s="124" t="s">
        <v>25</v>
      </c>
      <c r="G54" s="156"/>
      <c r="H54" s="435" t="s">
        <v>193</v>
      </c>
      <c r="I54" s="435"/>
      <c r="J54" s="435"/>
      <c r="K54" s="435"/>
      <c r="L54" s="435"/>
      <c r="M54" s="435"/>
      <c r="N54" s="435"/>
      <c r="S54" s="377"/>
      <c r="T54" s="76"/>
    </row>
    <row r="55" spans="1:28" ht="30.75" outlineLevel="2" thickBot="1">
      <c r="A55" s="131" t="s">
        <v>28</v>
      </c>
      <c r="B55" s="132" t="s">
        <v>194</v>
      </c>
      <c r="C55" s="132" t="s">
        <v>195</v>
      </c>
      <c r="D55" s="132" t="s">
        <v>196</v>
      </c>
      <c r="E55" s="132" t="s">
        <v>217</v>
      </c>
      <c r="F55" s="132" t="s">
        <v>198</v>
      </c>
      <c r="G55" s="157" t="s">
        <v>199</v>
      </c>
      <c r="H55" s="175" t="s">
        <v>200</v>
      </c>
      <c r="I55" s="175" t="s">
        <v>201</v>
      </c>
      <c r="J55" s="175" t="s">
        <v>202</v>
      </c>
      <c r="K55" s="175" t="s">
        <v>203</v>
      </c>
      <c r="L55" s="175" t="s">
        <v>204</v>
      </c>
      <c r="M55" s="175" t="s">
        <v>205</v>
      </c>
      <c r="N55" s="175" t="s">
        <v>206</v>
      </c>
      <c r="O55" s="132" t="s">
        <v>207</v>
      </c>
      <c r="P55" s="132" t="s">
        <v>218</v>
      </c>
      <c r="Q55" s="132" t="s">
        <v>209</v>
      </c>
      <c r="R55" s="132" t="s">
        <v>210</v>
      </c>
      <c r="S55" s="157" t="s">
        <v>184</v>
      </c>
      <c r="T55" s="76"/>
      <c r="AB55"/>
    </row>
    <row r="56" spans="1:28" ht="90.75" customHeight="1" outlineLevel="2" thickTop="1" thickBot="1">
      <c r="A56" s="8">
        <v>1</v>
      </c>
      <c r="B56" s="105" t="str">
        <f>C14</f>
        <v>Realizar un diagnóstico participativo de los grupos focales para identificar oportunidades de mejora en la experiencia de servicio de la entidad, consolidando hallazgos y recomendaciones.</v>
      </c>
      <c r="C56" s="25" t="s">
        <v>59</v>
      </c>
      <c r="D56" s="178">
        <f>Q56</f>
        <v>100</v>
      </c>
      <c r="E56" s="178">
        <f>R56</f>
        <v>100</v>
      </c>
      <c r="F56" s="25">
        <f>M32</f>
        <v>100</v>
      </c>
      <c r="G56" s="158"/>
      <c r="H56" s="174">
        <v>5</v>
      </c>
      <c r="I56" s="174">
        <v>5</v>
      </c>
      <c r="J56" s="174">
        <v>5</v>
      </c>
      <c r="K56" s="174">
        <v>5</v>
      </c>
      <c r="L56" s="174">
        <v>5</v>
      </c>
      <c r="M56" s="174">
        <v>5</v>
      </c>
      <c r="N56" s="174">
        <v>5</v>
      </c>
      <c r="O56" s="25">
        <f t="shared" ref="O56:O65" si="10">ROUND((SUM(H56:N56)/35)*100,0)</f>
        <v>100</v>
      </c>
      <c r="P56" s="25">
        <f>(UNIESPINAL!$O56/100)*100</f>
        <v>100</v>
      </c>
      <c r="Q56" s="25">
        <f t="shared" ref="Q56:Q65" si="11">IFERROR(ROUND(O56*P56/100,1),"")</f>
        <v>100</v>
      </c>
      <c r="R56" s="25">
        <f>Q56</f>
        <v>100</v>
      </c>
      <c r="S56" s="388" t="s">
        <v>335</v>
      </c>
      <c r="T56" s="76"/>
      <c r="AB56"/>
    </row>
    <row r="57" spans="1:28" ht="60" customHeight="1" outlineLevel="2" thickTop="1" thickBot="1">
      <c r="A57" s="431">
        <v>2</v>
      </c>
      <c r="B57" s="433" t="str">
        <f>C15</f>
        <v>Diseñar, aplicar y analizar la encuesta de satisfacción de los servicios ofrecidos por la entidad, garantizando cobertura representativa y trazabilidad de resultados.</v>
      </c>
      <c r="C57" s="28" t="s">
        <v>64</v>
      </c>
      <c r="D57" s="178">
        <f>Q57</f>
        <v>26.5</v>
      </c>
      <c r="E57" s="178">
        <f>R57</f>
        <v>26.5</v>
      </c>
      <c r="F57" s="28">
        <f>N33</f>
        <v>30</v>
      </c>
      <c r="G57" s="159"/>
      <c r="H57" s="174">
        <v>5</v>
      </c>
      <c r="I57" s="174">
        <v>5</v>
      </c>
      <c r="J57" s="174">
        <v>3</v>
      </c>
      <c r="K57" s="174">
        <v>5</v>
      </c>
      <c r="L57" s="174">
        <v>5</v>
      </c>
      <c r="M57" s="174">
        <v>5</v>
      </c>
      <c r="N57" s="174">
        <v>5</v>
      </c>
      <c r="O57" s="28">
        <f t="shared" si="10"/>
        <v>94</v>
      </c>
      <c r="P57" s="28">
        <f>(UNIESPINAL!$O57/100)*30</f>
        <v>28.2</v>
      </c>
      <c r="Q57" s="28">
        <f t="shared" si="11"/>
        <v>26.5</v>
      </c>
      <c r="R57" s="28">
        <f>Q57</f>
        <v>26.5</v>
      </c>
      <c r="S57" s="378" t="s">
        <v>336</v>
      </c>
      <c r="T57" s="76"/>
      <c r="AB57"/>
    </row>
    <row r="58" spans="1:28" ht="22.5" customHeight="1" outlineLevel="2" thickTop="1" thickBot="1">
      <c r="A58" s="432"/>
      <c r="B58" s="434"/>
      <c r="C58" s="29" t="s">
        <v>69</v>
      </c>
      <c r="D58" s="178">
        <f t="shared" ref="D58:E65" si="12">Q58</f>
        <v>8.6999999999999993</v>
      </c>
      <c r="E58" s="178">
        <f t="shared" si="12"/>
        <v>35.200000000000003</v>
      </c>
      <c r="F58" s="28">
        <f>O33</f>
        <v>30</v>
      </c>
      <c r="G58" s="159"/>
      <c r="H58" s="174">
        <v>5</v>
      </c>
      <c r="I58" s="174">
        <v>3</v>
      </c>
      <c r="J58" s="174">
        <v>3</v>
      </c>
      <c r="K58" s="174">
        <v>5</v>
      </c>
      <c r="L58" s="174">
        <v>3</v>
      </c>
      <c r="M58" s="174">
        <v>0</v>
      </c>
      <c r="N58" s="174">
        <v>0</v>
      </c>
      <c r="O58" s="29">
        <f t="shared" si="10"/>
        <v>54</v>
      </c>
      <c r="P58" s="29">
        <f>(UNIESPINAL!$O58/100)*30</f>
        <v>16.200000000000003</v>
      </c>
      <c r="Q58" s="29">
        <f t="shared" si="11"/>
        <v>8.6999999999999993</v>
      </c>
      <c r="R58" s="29">
        <f>R57+Q58</f>
        <v>35.200000000000003</v>
      </c>
      <c r="S58" s="410" t="s">
        <v>337</v>
      </c>
      <c r="T58" s="76"/>
      <c r="AB58"/>
    </row>
    <row r="59" spans="1:28" ht="22.5" customHeight="1" outlineLevel="2" thickTop="1" thickBot="1">
      <c r="A59" s="458"/>
      <c r="B59" s="459"/>
      <c r="C59" s="30" t="s">
        <v>74</v>
      </c>
      <c r="D59" s="178">
        <f t="shared" si="12"/>
        <v>0</v>
      </c>
      <c r="E59" s="178">
        <f t="shared" si="12"/>
        <v>35.200000000000003</v>
      </c>
      <c r="F59" s="28">
        <f>P33</f>
        <v>40</v>
      </c>
      <c r="G59" s="159"/>
      <c r="H59" s="176"/>
      <c r="I59" s="176"/>
      <c r="J59" s="176"/>
      <c r="K59" s="176"/>
      <c r="L59" s="176"/>
      <c r="M59" s="176"/>
      <c r="N59" s="176"/>
      <c r="O59" s="30">
        <f t="shared" si="10"/>
        <v>0</v>
      </c>
      <c r="P59" s="30">
        <f>(UNIESPINAL!$O59/100)*40</f>
        <v>0</v>
      </c>
      <c r="Q59" s="30">
        <f t="shared" si="11"/>
        <v>0</v>
      </c>
      <c r="R59" s="30">
        <f>R58+Q59</f>
        <v>35.200000000000003</v>
      </c>
      <c r="S59" s="380"/>
      <c r="T59" s="76"/>
      <c r="AB59"/>
    </row>
    <row r="60" spans="1:28" ht="194.25" customHeight="1" outlineLevel="2" thickTop="1" thickBot="1">
      <c r="A60" s="440">
        <v>3</v>
      </c>
      <c r="B60" s="443" t="str">
        <f>C16</f>
        <v>Ejecutar las acciones de mejora derivadas del análisis de la encuesta de satisfacción, orientadas a optimizar la experiencia ciudadana y la relación con grupos de valor.</v>
      </c>
      <c r="C60" s="25" t="s">
        <v>64</v>
      </c>
      <c r="D60" s="178">
        <f t="shared" si="12"/>
        <v>20.7</v>
      </c>
      <c r="E60" s="178">
        <f t="shared" si="12"/>
        <v>20.7</v>
      </c>
      <c r="F60" s="25">
        <f>N34</f>
        <v>30</v>
      </c>
      <c r="G60" s="158"/>
      <c r="H60" s="176">
        <v>5</v>
      </c>
      <c r="I60" s="176">
        <v>5</v>
      </c>
      <c r="J60" s="176">
        <v>5</v>
      </c>
      <c r="K60" s="176">
        <v>3</v>
      </c>
      <c r="L60" s="176">
        <v>3</v>
      </c>
      <c r="M60" s="176">
        <v>3</v>
      </c>
      <c r="N60" s="176">
        <v>5</v>
      </c>
      <c r="O60" s="25">
        <f t="shared" si="10"/>
        <v>83</v>
      </c>
      <c r="P60" s="25">
        <f>(UNIESPINAL!$O60/100)*30</f>
        <v>24.9</v>
      </c>
      <c r="Q60" s="25">
        <f t="shared" si="11"/>
        <v>20.7</v>
      </c>
      <c r="R60" s="25">
        <f>Q60</f>
        <v>20.7</v>
      </c>
      <c r="S60" s="365" t="s">
        <v>338</v>
      </c>
      <c r="T60" s="76"/>
      <c r="AB60"/>
    </row>
    <row r="61" spans="1:28" ht="127.5" customHeight="1" outlineLevel="2" thickTop="1" thickBot="1">
      <c r="A61" s="441"/>
      <c r="B61" s="444"/>
      <c r="C61" s="26" t="s">
        <v>69</v>
      </c>
      <c r="D61" s="178">
        <f t="shared" si="12"/>
        <v>17.8</v>
      </c>
      <c r="E61" s="178">
        <f t="shared" si="12"/>
        <v>38.5</v>
      </c>
      <c r="F61" s="25">
        <f>O34</f>
        <v>30</v>
      </c>
      <c r="G61" s="158"/>
      <c r="H61" s="176">
        <v>5</v>
      </c>
      <c r="I61" s="176">
        <v>5</v>
      </c>
      <c r="J61" s="176">
        <v>3</v>
      </c>
      <c r="K61" s="176">
        <v>5</v>
      </c>
      <c r="L61" s="176">
        <v>3</v>
      </c>
      <c r="M61" s="176">
        <v>3</v>
      </c>
      <c r="N61" s="176">
        <v>3</v>
      </c>
      <c r="O61" s="26">
        <f t="shared" si="10"/>
        <v>77</v>
      </c>
      <c r="P61" s="26">
        <f>(UNIESPINAL!$O61/100)*30</f>
        <v>23.1</v>
      </c>
      <c r="Q61" s="26">
        <f t="shared" si="11"/>
        <v>17.8</v>
      </c>
      <c r="R61" s="26">
        <f>R60+Q61</f>
        <v>38.5</v>
      </c>
      <c r="S61" s="409" t="s">
        <v>339</v>
      </c>
      <c r="T61" s="76"/>
      <c r="AB61"/>
    </row>
    <row r="62" spans="1:28" ht="22.5" customHeight="1" outlineLevel="2" thickTop="1" thickBot="1">
      <c r="A62" s="442"/>
      <c r="B62" s="445"/>
      <c r="C62" s="27" t="s">
        <v>74</v>
      </c>
      <c r="D62" s="178">
        <f t="shared" si="12"/>
        <v>0</v>
      </c>
      <c r="E62" s="178">
        <f t="shared" si="12"/>
        <v>38.5</v>
      </c>
      <c r="F62" s="25">
        <f>P34</f>
        <v>40</v>
      </c>
      <c r="G62" s="158"/>
      <c r="H62" s="176"/>
      <c r="I62" s="176"/>
      <c r="J62" s="176"/>
      <c r="K62" s="176"/>
      <c r="L62" s="176"/>
      <c r="M62" s="176"/>
      <c r="N62" s="176"/>
      <c r="O62" s="27">
        <f t="shared" si="10"/>
        <v>0</v>
      </c>
      <c r="P62" s="27">
        <f>(UNIESPINAL!$O62/100)*40</f>
        <v>0</v>
      </c>
      <c r="Q62" s="27">
        <f t="shared" si="11"/>
        <v>0</v>
      </c>
      <c r="R62" s="27">
        <f>R61+Q62</f>
        <v>38.5</v>
      </c>
      <c r="S62" s="381"/>
      <c r="T62" s="76"/>
      <c r="AB62"/>
    </row>
    <row r="63" spans="1:28" ht="160.5" customHeight="1" outlineLevel="2" thickTop="1" thickBot="1">
      <c r="A63" s="431">
        <v>4</v>
      </c>
      <c r="B63" s="433" t="str">
        <f>C17</f>
        <v>Monitorear la implementación de las mejoras y lecciones aprendidas, evaluando su impacto en la experiencia ciudadana y ajustando acciones según resultados.</v>
      </c>
      <c r="C63" s="28" t="s">
        <v>64</v>
      </c>
      <c r="D63" s="178">
        <f t="shared" si="12"/>
        <v>20.7</v>
      </c>
      <c r="E63" s="178">
        <f t="shared" si="12"/>
        <v>20.7</v>
      </c>
      <c r="F63" s="28">
        <f>N35</f>
        <v>30</v>
      </c>
      <c r="G63" s="159"/>
      <c r="H63" s="174">
        <v>5</v>
      </c>
      <c r="I63" s="174">
        <v>5</v>
      </c>
      <c r="J63" s="174">
        <v>5</v>
      </c>
      <c r="K63" s="174">
        <v>3</v>
      </c>
      <c r="L63" s="174">
        <v>3</v>
      </c>
      <c r="M63" s="174">
        <v>3</v>
      </c>
      <c r="N63" s="174">
        <v>5</v>
      </c>
      <c r="O63" s="28">
        <f t="shared" si="10"/>
        <v>83</v>
      </c>
      <c r="P63" s="28">
        <f>(UNIESPINAL!$O63/100)*30</f>
        <v>24.9</v>
      </c>
      <c r="Q63" s="28">
        <f t="shared" si="11"/>
        <v>20.7</v>
      </c>
      <c r="R63" s="28">
        <f>Q63</f>
        <v>20.7</v>
      </c>
      <c r="S63" s="378" t="s">
        <v>340</v>
      </c>
      <c r="T63" s="76"/>
      <c r="AB63"/>
    </row>
    <row r="64" spans="1:28" ht="76.5" customHeight="1" outlineLevel="2" thickTop="1" thickBot="1">
      <c r="A64" s="432"/>
      <c r="B64" s="434"/>
      <c r="C64" s="29" t="s">
        <v>69</v>
      </c>
      <c r="D64" s="178">
        <f t="shared" si="12"/>
        <v>10.8</v>
      </c>
      <c r="E64" s="178">
        <f t="shared" si="12"/>
        <v>31.5</v>
      </c>
      <c r="F64" s="28">
        <f>O35</f>
        <v>30</v>
      </c>
      <c r="G64" s="159"/>
      <c r="H64" s="174">
        <v>5</v>
      </c>
      <c r="I64" s="174">
        <v>5</v>
      </c>
      <c r="J64" s="174">
        <v>3</v>
      </c>
      <c r="K64" s="174">
        <v>5</v>
      </c>
      <c r="L64" s="174">
        <v>0</v>
      </c>
      <c r="M64" s="174">
        <v>0</v>
      </c>
      <c r="N64" s="174">
        <v>3</v>
      </c>
      <c r="O64" s="29">
        <f t="shared" si="10"/>
        <v>60</v>
      </c>
      <c r="P64" s="29">
        <f>(UNIESPINAL!$O64/100)*30</f>
        <v>18</v>
      </c>
      <c r="Q64" s="29">
        <f t="shared" si="11"/>
        <v>10.8</v>
      </c>
      <c r="R64" s="29">
        <f>R63+Q64</f>
        <v>31.5</v>
      </c>
      <c r="S64" s="410" t="s">
        <v>341</v>
      </c>
      <c r="T64" s="76"/>
      <c r="AB64"/>
    </row>
    <row r="65" spans="1:28" ht="22.5" customHeight="1" outlineLevel="2" thickTop="1">
      <c r="A65" s="432"/>
      <c r="B65" s="434"/>
      <c r="C65" s="30" t="s">
        <v>74</v>
      </c>
      <c r="D65" s="178">
        <f t="shared" si="12"/>
        <v>0</v>
      </c>
      <c r="E65" s="178">
        <f t="shared" si="12"/>
        <v>31.5</v>
      </c>
      <c r="F65" s="28">
        <f>P35</f>
        <v>40</v>
      </c>
      <c r="G65" s="159"/>
      <c r="H65" s="174"/>
      <c r="I65" s="174"/>
      <c r="J65" s="174"/>
      <c r="K65" s="174"/>
      <c r="L65" s="174"/>
      <c r="M65" s="174"/>
      <c r="N65" s="174"/>
      <c r="O65" s="30">
        <f t="shared" si="10"/>
        <v>0</v>
      </c>
      <c r="P65" s="30">
        <f>(UNIESPINAL!$O65/100)*40</f>
        <v>0</v>
      </c>
      <c r="Q65" s="30">
        <f t="shared" si="11"/>
        <v>0</v>
      </c>
      <c r="R65" s="30">
        <f>R64+Q65</f>
        <v>31.5</v>
      </c>
      <c r="S65" s="380"/>
      <c r="T65" s="76"/>
      <c r="AB65"/>
    </row>
    <row r="66" spans="1:28" ht="45.75" customHeight="1" outlineLevel="1">
      <c r="G66" s="156"/>
      <c r="H66" s="156"/>
      <c r="I66" s="156"/>
      <c r="J66" s="156"/>
      <c r="K66" s="156"/>
      <c r="L66" s="156"/>
      <c r="M66" s="156"/>
      <c r="N66" s="156"/>
      <c r="Q66" s="132" t="s">
        <v>215</v>
      </c>
      <c r="R66" s="133">
        <f>AVERAGE(R56,R59,R62,R65)/100</f>
        <v>0.51300000000000001</v>
      </c>
      <c r="S66" s="377"/>
      <c r="T66" s="76"/>
    </row>
    <row r="67" spans="1:28" ht="26.25" outlineLevel="1">
      <c r="A67" s="83" t="s">
        <v>223</v>
      </c>
      <c r="B67" s="123" t="s">
        <v>35</v>
      </c>
      <c r="G67" s="156"/>
      <c r="H67" s="435" t="s">
        <v>193</v>
      </c>
      <c r="I67" s="435"/>
      <c r="J67" s="435"/>
      <c r="K67" s="435"/>
      <c r="L67" s="435"/>
      <c r="M67" s="435"/>
      <c r="N67" s="435"/>
      <c r="S67" s="377"/>
      <c r="T67" s="76"/>
    </row>
    <row r="68" spans="1:28" ht="30.75" outlineLevel="2" thickBot="1">
      <c r="A68" s="134" t="s">
        <v>28</v>
      </c>
      <c r="B68" s="135" t="s">
        <v>194</v>
      </c>
      <c r="C68" s="135" t="s">
        <v>195</v>
      </c>
      <c r="D68" s="135" t="s">
        <v>196</v>
      </c>
      <c r="E68" s="135" t="s">
        <v>217</v>
      </c>
      <c r="F68" s="135" t="s">
        <v>224</v>
      </c>
      <c r="G68" s="163" t="s">
        <v>199</v>
      </c>
      <c r="H68" s="175" t="s">
        <v>200</v>
      </c>
      <c r="I68" s="175" t="s">
        <v>201</v>
      </c>
      <c r="J68" s="175" t="s">
        <v>202</v>
      </c>
      <c r="K68" s="175" t="s">
        <v>203</v>
      </c>
      <c r="L68" s="175" t="s">
        <v>204</v>
      </c>
      <c r="M68" s="175" t="s">
        <v>205</v>
      </c>
      <c r="N68" s="175" t="s">
        <v>206</v>
      </c>
      <c r="O68" s="135" t="s">
        <v>207</v>
      </c>
      <c r="P68" s="135" t="s">
        <v>218</v>
      </c>
      <c r="Q68" s="135" t="s">
        <v>209</v>
      </c>
      <c r="R68" s="135" t="s">
        <v>210</v>
      </c>
      <c r="S68" s="163" t="s">
        <v>184</v>
      </c>
      <c r="T68" s="76"/>
      <c r="AB68"/>
    </row>
    <row r="69" spans="1:28" ht="75" customHeight="1" outlineLevel="2" thickTop="1" thickBot="1">
      <c r="A69" s="10">
        <v>1</v>
      </c>
      <c r="B69" s="68" t="str">
        <f>C18</f>
        <v>Realizar un diagnóstico integral del contexto institucional utilizando la herramienta del MEN, con el fin de identificar el nivel de madurez institucional y las áreas prioritarias de mejora.</v>
      </c>
      <c r="C69" s="31" t="s">
        <v>59</v>
      </c>
      <c r="D69" s="178">
        <f t="shared" ref="D69:E73" si="13">Q69</f>
        <v>64</v>
      </c>
      <c r="E69" s="178">
        <f t="shared" si="13"/>
        <v>64</v>
      </c>
      <c r="F69" s="28">
        <f>M36</f>
        <v>100</v>
      </c>
      <c r="G69" s="165" t="s">
        <v>211</v>
      </c>
      <c r="H69" s="174">
        <v>5</v>
      </c>
      <c r="I69" s="174">
        <v>5</v>
      </c>
      <c r="J69" s="174">
        <v>5</v>
      </c>
      <c r="K69" s="174">
        <v>0</v>
      </c>
      <c r="L69" s="174">
        <v>5</v>
      </c>
      <c r="M69" s="174">
        <v>3</v>
      </c>
      <c r="N69" s="174">
        <v>5</v>
      </c>
      <c r="O69" s="31">
        <f t="shared" ref="O69:O73" si="14">ROUND((SUM(H69:N69)/35)*100,0)</f>
        <v>80</v>
      </c>
      <c r="P69" s="31">
        <f>(UNIESPINAL!$O69/100)*100</f>
        <v>80</v>
      </c>
      <c r="Q69" s="31">
        <f t="shared" ref="Q69:Q73" si="15">IFERROR(ROUND(O69*P69/100,1),"")</f>
        <v>64</v>
      </c>
      <c r="R69" s="31">
        <f>Q69</f>
        <v>64</v>
      </c>
      <c r="S69" s="295" t="s">
        <v>342</v>
      </c>
      <c r="T69" s="76"/>
      <c r="AB69"/>
    </row>
    <row r="70" spans="1:28" ht="71.25" customHeight="1" outlineLevel="2" thickTop="1" thickBot="1">
      <c r="A70" s="9">
        <v>2</v>
      </c>
      <c r="B70" s="69" t="str">
        <f>C19</f>
        <v>Elaborar un plan de trabajo que consolide las acciones estratégicas derivadas del diagnóstico institucional, priorizando actividades para fortalecer la gestión operativa.</v>
      </c>
      <c r="C70" s="34" t="s">
        <v>59</v>
      </c>
      <c r="D70" s="178">
        <f t="shared" si="13"/>
        <v>64</v>
      </c>
      <c r="E70" s="178">
        <f t="shared" si="13"/>
        <v>64</v>
      </c>
      <c r="F70" s="34">
        <f>M37</f>
        <v>100</v>
      </c>
      <c r="G70" s="164" t="s">
        <v>211</v>
      </c>
      <c r="H70" s="174">
        <v>5</v>
      </c>
      <c r="I70" s="174">
        <v>5</v>
      </c>
      <c r="J70" s="174">
        <v>5</v>
      </c>
      <c r="K70" s="174">
        <v>0</v>
      </c>
      <c r="L70" s="174">
        <v>5</v>
      </c>
      <c r="M70" s="174">
        <v>3</v>
      </c>
      <c r="N70" s="174">
        <v>5</v>
      </c>
      <c r="O70" s="34">
        <f t="shared" si="14"/>
        <v>80</v>
      </c>
      <c r="P70" s="34">
        <f>(UNIESPINAL!$O70/100)*100</f>
        <v>80</v>
      </c>
      <c r="Q70" s="34">
        <f t="shared" si="15"/>
        <v>64</v>
      </c>
      <c r="R70" s="34">
        <f>Q70</f>
        <v>64</v>
      </c>
      <c r="S70" s="366" t="s">
        <v>343</v>
      </c>
      <c r="T70" s="76"/>
      <c r="AB70"/>
    </row>
    <row r="71" spans="1:28" ht="167.25" customHeight="1" outlineLevel="2" thickTop="1" thickBot="1">
      <c r="A71" s="436">
        <v>3</v>
      </c>
      <c r="B71" s="438" t="str">
        <f>C20</f>
        <v>Ejecutar las acciones definidas en el plan de trabajo, asegurando la adaptación de procesos y la mejora continua en la gestión institucional.</v>
      </c>
      <c r="C71" s="31" t="s">
        <v>64</v>
      </c>
      <c r="D71" s="178">
        <f t="shared" si="13"/>
        <v>30</v>
      </c>
      <c r="E71" s="178">
        <f t="shared" si="13"/>
        <v>30</v>
      </c>
      <c r="F71" s="31">
        <f>N38</f>
        <v>30</v>
      </c>
      <c r="G71" s="165" t="s">
        <v>211</v>
      </c>
      <c r="H71" s="174">
        <v>5</v>
      </c>
      <c r="I71" s="174">
        <v>5</v>
      </c>
      <c r="J71" s="174">
        <v>5</v>
      </c>
      <c r="K71" s="174">
        <v>5</v>
      </c>
      <c r="L71" s="174">
        <v>5</v>
      </c>
      <c r="M71" s="174">
        <v>5</v>
      </c>
      <c r="N71" s="174">
        <v>5</v>
      </c>
      <c r="O71" s="31">
        <f t="shared" si="14"/>
        <v>100</v>
      </c>
      <c r="P71" s="31">
        <f>(UNIESPINAL!$O71/100)*30</f>
        <v>30</v>
      </c>
      <c r="Q71" s="31">
        <f t="shared" si="15"/>
        <v>30</v>
      </c>
      <c r="R71" s="31">
        <f>Q71</f>
        <v>30</v>
      </c>
      <c r="S71" s="295" t="s">
        <v>344</v>
      </c>
      <c r="T71" s="76"/>
      <c r="AB71"/>
    </row>
    <row r="72" spans="1:28" ht="166.5" customHeight="1" outlineLevel="2" thickTop="1" thickBot="1">
      <c r="A72" s="437"/>
      <c r="B72" s="439"/>
      <c r="C72" s="32" t="s">
        <v>69</v>
      </c>
      <c r="D72" s="178">
        <f t="shared" si="13"/>
        <v>30</v>
      </c>
      <c r="E72" s="178">
        <f t="shared" si="13"/>
        <v>60</v>
      </c>
      <c r="F72" s="31">
        <f>O38</f>
        <v>30</v>
      </c>
      <c r="G72" s="165" t="s">
        <v>211</v>
      </c>
      <c r="H72" s="176">
        <v>5</v>
      </c>
      <c r="I72" s="176">
        <v>5</v>
      </c>
      <c r="J72" s="176">
        <v>5</v>
      </c>
      <c r="K72" s="176">
        <v>5</v>
      </c>
      <c r="L72" s="176">
        <v>5</v>
      </c>
      <c r="M72" s="176">
        <v>5</v>
      </c>
      <c r="N72" s="176">
        <v>5</v>
      </c>
      <c r="O72" s="32">
        <f t="shared" si="14"/>
        <v>100</v>
      </c>
      <c r="P72" s="32">
        <f>(UNIESPINAL!$O72/100)*30</f>
        <v>30</v>
      </c>
      <c r="Q72" s="32">
        <f t="shared" si="15"/>
        <v>30</v>
      </c>
      <c r="R72" s="32">
        <f>R71+Q72</f>
        <v>60</v>
      </c>
      <c r="S72" s="382" t="s">
        <v>345</v>
      </c>
      <c r="T72" s="76"/>
      <c r="AB72"/>
    </row>
    <row r="73" spans="1:28" ht="42.75" customHeight="1" outlineLevel="2" thickTop="1">
      <c r="A73" s="437"/>
      <c r="B73" s="439"/>
      <c r="C73" s="33" t="s">
        <v>74</v>
      </c>
      <c r="D73" s="178">
        <f t="shared" si="13"/>
        <v>0</v>
      </c>
      <c r="E73" s="178">
        <f t="shared" si="13"/>
        <v>60</v>
      </c>
      <c r="F73" s="31">
        <f>P38</f>
        <v>40</v>
      </c>
      <c r="G73" s="165"/>
      <c r="H73" s="174"/>
      <c r="I73" s="174"/>
      <c r="J73" s="174"/>
      <c r="K73" s="174"/>
      <c r="L73" s="174"/>
      <c r="M73" s="174"/>
      <c r="N73" s="174"/>
      <c r="O73" s="33">
        <f t="shared" si="14"/>
        <v>0</v>
      </c>
      <c r="P73" s="33">
        <f>(UNIESPINAL!$O73/100)*40</f>
        <v>0</v>
      </c>
      <c r="Q73" s="33">
        <f t="shared" si="15"/>
        <v>0</v>
      </c>
      <c r="R73" s="33">
        <f>R72+Q73</f>
        <v>60</v>
      </c>
      <c r="S73" s="383"/>
      <c r="T73" s="76"/>
      <c r="AB73"/>
    </row>
    <row r="74" spans="1:28" ht="45.75" customHeight="1" outlineLevel="1">
      <c r="A74" s="79"/>
      <c r="B74" s="76"/>
      <c r="C74" s="76"/>
      <c r="D74" s="76"/>
      <c r="E74" s="76"/>
      <c r="F74" s="76"/>
      <c r="G74" s="167"/>
      <c r="H74" s="167"/>
      <c r="I74" s="167"/>
      <c r="J74" s="167"/>
      <c r="K74" s="167"/>
      <c r="L74" s="167"/>
      <c r="M74" s="167"/>
      <c r="N74" s="167"/>
      <c r="O74" s="76"/>
      <c r="P74" s="76"/>
      <c r="Q74" s="135" t="s">
        <v>215</v>
      </c>
      <c r="R74" s="136">
        <f>AVERAGE(R69,R70,R73)/100</f>
        <v>0.62666666666666659</v>
      </c>
      <c r="S74" s="384"/>
      <c r="T74" s="76"/>
      <c r="AB74"/>
    </row>
    <row r="75" spans="1:28" ht="26.25" outlineLevel="1">
      <c r="A75" s="84" t="s">
        <v>229</v>
      </c>
      <c r="B75" s="85" t="s">
        <v>45</v>
      </c>
      <c r="G75" s="156"/>
      <c r="H75" s="435" t="s">
        <v>193</v>
      </c>
      <c r="I75" s="435"/>
      <c r="J75" s="435"/>
      <c r="K75" s="435"/>
      <c r="L75" s="435"/>
      <c r="M75" s="435"/>
      <c r="N75" s="435"/>
      <c r="S75" s="377"/>
      <c r="T75" s="76"/>
      <c r="AB75"/>
    </row>
    <row r="76" spans="1:28" ht="46.5" customHeight="1" outlineLevel="2" thickBot="1">
      <c r="A76" s="137" t="s">
        <v>28</v>
      </c>
      <c r="B76" s="138" t="s">
        <v>194</v>
      </c>
      <c r="C76" s="138" t="s">
        <v>195</v>
      </c>
      <c r="D76" s="138" t="s">
        <v>196</v>
      </c>
      <c r="E76" s="138" t="s">
        <v>217</v>
      </c>
      <c r="F76" s="138" t="s">
        <v>224</v>
      </c>
      <c r="G76" s="168" t="s">
        <v>199</v>
      </c>
      <c r="H76" s="175" t="s">
        <v>200</v>
      </c>
      <c r="I76" s="175" t="s">
        <v>201</v>
      </c>
      <c r="J76" s="175" t="s">
        <v>202</v>
      </c>
      <c r="K76" s="175" t="s">
        <v>203</v>
      </c>
      <c r="L76" s="175" t="s">
        <v>204</v>
      </c>
      <c r="M76" s="175" t="s">
        <v>205</v>
      </c>
      <c r="N76" s="175" t="s">
        <v>206</v>
      </c>
      <c r="O76" s="400" t="s">
        <v>207</v>
      </c>
      <c r="P76" s="138" t="s">
        <v>218</v>
      </c>
      <c r="Q76" s="138" t="s">
        <v>209</v>
      </c>
      <c r="R76" s="138" t="s">
        <v>210</v>
      </c>
      <c r="S76" s="168" t="s">
        <v>184</v>
      </c>
      <c r="T76" s="76"/>
      <c r="AB76"/>
    </row>
    <row r="77" spans="1:28" ht="85.5" customHeight="1" outlineLevel="2" thickTop="1" thickBot="1">
      <c r="A77" s="103">
        <v>1</v>
      </c>
      <c r="B77" s="121" t="str">
        <f>C21</f>
        <v>Elaborar un plan de trabajo que consolide acciones estratégicas para atender las necesidades identificadas en el diagnóstico, asegurando alineación con la política institucional.</v>
      </c>
      <c r="C77" s="35" t="s">
        <v>59</v>
      </c>
      <c r="D77" s="178">
        <f t="shared" ref="D77:E82" si="16">Q77</f>
        <v>100</v>
      </c>
      <c r="E77" s="178">
        <f t="shared" si="16"/>
        <v>100</v>
      </c>
      <c r="F77" s="35">
        <f>M39</f>
        <v>100</v>
      </c>
      <c r="G77" s="169" t="s">
        <v>211</v>
      </c>
      <c r="H77" s="174">
        <v>5</v>
      </c>
      <c r="I77" s="174">
        <v>5</v>
      </c>
      <c r="J77" s="174">
        <v>5</v>
      </c>
      <c r="K77" s="174">
        <v>5</v>
      </c>
      <c r="L77" s="174">
        <v>5</v>
      </c>
      <c r="M77" s="174">
        <v>5</v>
      </c>
      <c r="N77" s="174">
        <v>5</v>
      </c>
      <c r="O77" s="35">
        <f t="shared" ref="O77:O82" si="17">ROUND((SUM(H77:N77)/35)*100,0)</f>
        <v>100</v>
      </c>
      <c r="P77" s="35">
        <f>(UNIESPINAL!$O77/100)*100</f>
        <v>100</v>
      </c>
      <c r="Q77" s="35">
        <f t="shared" ref="Q77:Q82" si="18">IFERROR(ROUND(O77*P77/100,1),"")</f>
        <v>100</v>
      </c>
      <c r="R77" s="35">
        <f>Q77</f>
        <v>100</v>
      </c>
      <c r="S77" s="367" t="s">
        <v>273</v>
      </c>
      <c r="T77" s="76"/>
      <c r="AB77"/>
    </row>
    <row r="78" spans="1:28" ht="46.5" outlineLevel="2" thickTop="1" thickBot="1">
      <c r="A78" s="425">
        <v>2</v>
      </c>
      <c r="B78" s="428" t="str">
        <f>C22</f>
        <v>Ejecutar las acciones definidas en el plan de trabajo para fortalecer la gestión del conocimiento, garantizando la participación activa y el uso de herramientas tecnológicas.</v>
      </c>
      <c r="C78" s="37" t="s">
        <v>59</v>
      </c>
      <c r="D78" s="178">
        <f t="shared" si="16"/>
        <v>25</v>
      </c>
      <c r="E78" s="178">
        <f t="shared" si="16"/>
        <v>25</v>
      </c>
      <c r="F78" s="35">
        <f>M40</f>
        <v>25</v>
      </c>
      <c r="G78" s="170" t="s">
        <v>211</v>
      </c>
      <c r="H78" s="174">
        <v>5</v>
      </c>
      <c r="I78" s="174">
        <v>5</v>
      </c>
      <c r="J78" s="174">
        <v>5</v>
      </c>
      <c r="K78" s="174">
        <v>5</v>
      </c>
      <c r="L78" s="174">
        <v>5</v>
      </c>
      <c r="M78" s="174">
        <v>5</v>
      </c>
      <c r="N78" s="174">
        <v>5</v>
      </c>
      <c r="O78" s="37">
        <f t="shared" si="17"/>
        <v>100</v>
      </c>
      <c r="P78" s="37">
        <f>(UNIESPINAL!$O78/100)*25</f>
        <v>25</v>
      </c>
      <c r="Q78" s="37">
        <f t="shared" si="18"/>
        <v>25</v>
      </c>
      <c r="R78" s="37">
        <f>Q78</f>
        <v>25</v>
      </c>
      <c r="S78" s="368" t="s">
        <v>346</v>
      </c>
      <c r="T78" s="76"/>
      <c r="AB78"/>
    </row>
    <row r="79" spans="1:28" ht="151.5" outlineLevel="2" thickTop="1" thickBot="1">
      <c r="A79" s="426"/>
      <c r="B79" s="429"/>
      <c r="C79" s="38" t="s">
        <v>64</v>
      </c>
      <c r="D79" s="178">
        <f t="shared" si="16"/>
        <v>25</v>
      </c>
      <c r="E79" s="178">
        <f t="shared" si="16"/>
        <v>50</v>
      </c>
      <c r="F79" s="35">
        <f>N40</f>
        <v>25</v>
      </c>
      <c r="G79" s="170" t="s">
        <v>211</v>
      </c>
      <c r="H79" s="174">
        <v>5</v>
      </c>
      <c r="I79" s="174">
        <v>5</v>
      </c>
      <c r="J79" s="174">
        <v>5</v>
      </c>
      <c r="K79" s="174">
        <v>5</v>
      </c>
      <c r="L79" s="174">
        <v>5</v>
      </c>
      <c r="M79" s="174">
        <v>5</v>
      </c>
      <c r="N79" s="174">
        <v>5</v>
      </c>
      <c r="O79" s="38">
        <f t="shared" si="17"/>
        <v>100</v>
      </c>
      <c r="P79" s="38">
        <f>(UNIESPINAL!$O79/100)*25</f>
        <v>25</v>
      </c>
      <c r="Q79" s="38">
        <f t="shared" si="18"/>
        <v>25</v>
      </c>
      <c r="R79" s="38">
        <f>R78+Q79</f>
        <v>50</v>
      </c>
      <c r="S79" s="385" t="s">
        <v>347</v>
      </c>
      <c r="T79" s="76"/>
      <c r="AB79"/>
    </row>
    <row r="80" spans="1:28" ht="57.75" outlineLevel="2">
      <c r="A80" s="426"/>
      <c r="B80" s="429"/>
      <c r="C80" s="39" t="s">
        <v>69</v>
      </c>
      <c r="D80" s="178">
        <f t="shared" si="16"/>
        <v>25</v>
      </c>
      <c r="E80" s="178">
        <f t="shared" si="16"/>
        <v>75</v>
      </c>
      <c r="F80" s="35">
        <f>O40</f>
        <v>25</v>
      </c>
      <c r="G80" s="170" t="s">
        <v>211</v>
      </c>
      <c r="H80" s="174">
        <v>5</v>
      </c>
      <c r="I80" s="174">
        <v>5</v>
      </c>
      <c r="J80" s="174">
        <v>5</v>
      </c>
      <c r="K80" s="174">
        <v>5</v>
      </c>
      <c r="L80" s="174">
        <v>5</v>
      </c>
      <c r="M80" s="174">
        <v>5</v>
      </c>
      <c r="N80" s="174">
        <v>5</v>
      </c>
      <c r="O80" s="39">
        <f t="shared" si="17"/>
        <v>100</v>
      </c>
      <c r="P80" s="39">
        <f>(UNIESPINAL!$O80/100)*25</f>
        <v>25</v>
      </c>
      <c r="Q80" s="39">
        <f t="shared" si="18"/>
        <v>25</v>
      </c>
      <c r="R80" s="39">
        <f>R79+Q80</f>
        <v>75</v>
      </c>
      <c r="S80" s="424" t="s">
        <v>348</v>
      </c>
      <c r="T80" s="76"/>
      <c r="AB80"/>
    </row>
    <row r="81" spans="1:28 16374:16384" ht="106.5" customHeight="1" outlineLevel="2" thickTop="1" thickBot="1">
      <c r="A81" s="427"/>
      <c r="B81" s="430"/>
      <c r="C81" s="38" t="s">
        <v>74</v>
      </c>
      <c r="D81" s="178"/>
      <c r="E81" s="178">
        <f t="shared" si="16"/>
        <v>75</v>
      </c>
      <c r="F81" s="35">
        <f>P40</f>
        <v>25</v>
      </c>
      <c r="G81" s="170"/>
      <c r="H81" s="176"/>
      <c r="I81" s="176"/>
      <c r="J81" s="176"/>
      <c r="K81" s="176"/>
      <c r="L81" s="176"/>
      <c r="M81" s="176"/>
      <c r="N81" s="176"/>
      <c r="O81" s="38">
        <f t="shared" si="17"/>
        <v>0</v>
      </c>
      <c r="P81" s="38">
        <f>(UNIESPINAL!$O81/100)*25</f>
        <v>0</v>
      </c>
      <c r="Q81" s="38">
        <f t="shared" si="18"/>
        <v>0</v>
      </c>
      <c r="R81" s="38">
        <f>R80+Q81</f>
        <v>75</v>
      </c>
      <c r="S81" s="385"/>
      <c r="T81" s="76"/>
      <c r="AB81"/>
    </row>
    <row r="82" spans="1:28 16374:16384" ht="58.5" customHeight="1" outlineLevel="2" thickTop="1">
      <c r="A82" s="103">
        <v>3</v>
      </c>
      <c r="B82" s="104" t="str">
        <f>C23</f>
        <v>Realizar la evaluación del plan de trabajo implementado, midiendo el impacto en la captura, organización y transferencia del conocimiento institucional.</v>
      </c>
      <c r="C82" s="36" t="s">
        <v>74</v>
      </c>
      <c r="D82" s="178">
        <f t="shared" si="16"/>
        <v>0</v>
      </c>
      <c r="E82" s="178">
        <f t="shared" si="16"/>
        <v>0</v>
      </c>
      <c r="F82" s="35">
        <f>P41</f>
        <v>100</v>
      </c>
      <c r="G82" s="169"/>
      <c r="H82" s="174"/>
      <c r="I82" s="174"/>
      <c r="J82" s="174"/>
      <c r="K82" s="174"/>
      <c r="L82" s="174"/>
      <c r="M82" s="174"/>
      <c r="N82" s="174"/>
      <c r="O82" s="36">
        <f t="shared" si="17"/>
        <v>0</v>
      </c>
      <c r="P82" s="36">
        <f>(UNIESPINAL!$O82/100)*100</f>
        <v>0</v>
      </c>
      <c r="Q82" s="36">
        <f t="shared" si="18"/>
        <v>0</v>
      </c>
      <c r="R82" s="36">
        <f>Q82</f>
        <v>0</v>
      </c>
      <c r="S82" s="387"/>
      <c r="T82" s="76"/>
      <c r="AB82"/>
    </row>
    <row r="83" spans="1:28 16374:16384" ht="43.5" customHeight="1" outlineLevel="1">
      <c r="A83" s="79"/>
      <c r="B83" s="76"/>
      <c r="C83" s="76"/>
      <c r="D83" s="76"/>
      <c r="E83" s="76"/>
      <c r="F83" s="76"/>
      <c r="G83" s="76"/>
      <c r="H83" s="76"/>
      <c r="I83" s="76"/>
      <c r="J83" s="76"/>
      <c r="K83" s="76"/>
      <c r="L83" s="76"/>
      <c r="M83" s="76"/>
      <c r="N83" s="76"/>
      <c r="O83" s="76"/>
      <c r="P83" s="76"/>
      <c r="Q83" s="138" t="s">
        <v>215</v>
      </c>
      <c r="R83" s="139">
        <f>AVERAGE(R77,R81,R82)/100</f>
        <v>0.58333333333333337</v>
      </c>
      <c r="T83" s="76"/>
    </row>
    <row r="84" spans="1:28 16374:16384" ht="20.25" customHeight="1">
      <c r="A84" s="79"/>
      <c r="B84" s="76"/>
      <c r="C84" s="76"/>
      <c r="D84" s="76"/>
      <c r="E84" s="76"/>
      <c r="F84" s="76"/>
      <c r="G84" s="76"/>
      <c r="H84" s="76"/>
      <c r="I84" s="76"/>
      <c r="J84" s="76"/>
      <c r="K84" s="76"/>
      <c r="L84" s="76"/>
      <c r="M84" s="76"/>
      <c r="N84" s="76"/>
      <c r="O84" s="76"/>
      <c r="P84" s="76"/>
      <c r="Q84" s="76"/>
      <c r="R84" s="76"/>
      <c r="S84" s="369"/>
      <c r="T84" s="76"/>
      <c r="XET84" s="76"/>
      <c r="XEU84" s="76"/>
      <c r="XEV84" s="76"/>
      <c r="XEW84" s="76"/>
      <c r="XEX84" s="76"/>
      <c r="XEY84" s="76"/>
      <c r="XEZ84" s="76"/>
      <c r="XFA84" s="76"/>
      <c r="XFB84" s="76"/>
      <c r="XFC84" s="76"/>
      <c r="XFD84" s="76"/>
    </row>
    <row r="85" spans="1:28 16374:16384">
      <c r="A85" s="79"/>
      <c r="B85" s="76"/>
      <c r="C85" s="76"/>
      <c r="D85" s="76"/>
      <c r="E85" s="76"/>
      <c r="F85" s="76"/>
      <c r="G85" s="76"/>
      <c r="H85" s="76"/>
      <c r="I85" s="76"/>
      <c r="J85" s="76"/>
      <c r="K85" s="76"/>
      <c r="L85" s="76"/>
      <c r="M85" s="76"/>
      <c r="N85" s="76"/>
      <c r="O85" s="76"/>
      <c r="P85" s="76"/>
      <c r="Q85" s="76"/>
      <c r="R85" s="76"/>
      <c r="S85" s="369"/>
      <c r="T85" s="76"/>
      <c r="XET85" s="21"/>
      <c r="XEU85" s="21"/>
      <c r="XEV85" s="21"/>
      <c r="XEW85" s="21"/>
      <c r="XEX85" s="21"/>
      <c r="XEY85" s="21"/>
      <c r="XEZ85" s="21"/>
      <c r="XFA85" s="21"/>
      <c r="XFB85" s="21"/>
      <c r="XFC85" s="21"/>
      <c r="XFD85" s="21"/>
    </row>
  </sheetData>
  <autoFilter ref="A76:S76" xr:uid="{0AC41053-E55A-4328-84CC-6F9B1D5CF284}"/>
  <dataConsolidate/>
  <mergeCells count="52">
    <mergeCell ref="A1:B1"/>
    <mergeCell ref="A8:B8"/>
    <mergeCell ref="O9:R9"/>
    <mergeCell ref="T9:U9"/>
    <mergeCell ref="O10:R10"/>
    <mergeCell ref="T10:U10"/>
    <mergeCell ref="O11:R11"/>
    <mergeCell ref="T11:U11"/>
    <mergeCell ref="O12:R12"/>
    <mergeCell ref="T12:U12"/>
    <mergeCell ref="O13:R13"/>
    <mergeCell ref="T13:U13"/>
    <mergeCell ref="O14:R14"/>
    <mergeCell ref="T14:U14"/>
    <mergeCell ref="O15:R15"/>
    <mergeCell ref="T15:U15"/>
    <mergeCell ref="O16:R16"/>
    <mergeCell ref="T16:U16"/>
    <mergeCell ref="O17:R17"/>
    <mergeCell ref="T17:U17"/>
    <mergeCell ref="O18:R18"/>
    <mergeCell ref="T18:U18"/>
    <mergeCell ref="O19:R19"/>
    <mergeCell ref="T19:U19"/>
    <mergeCell ref="O20:R20"/>
    <mergeCell ref="T20:U20"/>
    <mergeCell ref="O21:R21"/>
    <mergeCell ref="T21:U21"/>
    <mergeCell ref="O22:R22"/>
    <mergeCell ref="T22:U22"/>
    <mergeCell ref="A60:A62"/>
    <mergeCell ref="B60:B62"/>
    <mergeCell ref="O23:R23"/>
    <mergeCell ref="T23:U23"/>
    <mergeCell ref="Q24:R24"/>
    <mergeCell ref="A26:S26"/>
    <mergeCell ref="A43:XFD43"/>
    <mergeCell ref="H45:N45"/>
    <mergeCell ref="A50:A52"/>
    <mergeCell ref="B50:B52"/>
    <mergeCell ref="H54:N54"/>
    <mergeCell ref="A57:A59"/>
    <mergeCell ref="B57:B59"/>
    <mergeCell ref="S47:S49"/>
    <mergeCell ref="A78:A81"/>
    <mergeCell ref="B78:B81"/>
    <mergeCell ref="A63:A65"/>
    <mergeCell ref="B63:B65"/>
    <mergeCell ref="H67:N67"/>
    <mergeCell ref="A71:A73"/>
    <mergeCell ref="B71:B73"/>
    <mergeCell ref="H75:N75"/>
  </mergeCells>
  <conditionalFormatting sqref="D47:D52">
    <cfRule type="colorScale" priority="5">
      <colorScale>
        <cfvo type="min"/>
        <cfvo type="percentile" val="50"/>
        <cfvo type="max"/>
        <color rgb="FFF4CCCC"/>
        <color rgb="FFFFE699"/>
        <color rgb="FFC6EFCE"/>
      </colorScale>
    </cfRule>
  </conditionalFormatting>
  <conditionalFormatting sqref="D56:D65">
    <cfRule type="colorScale" priority="2">
      <colorScale>
        <cfvo type="min"/>
        <cfvo type="percentile" val="50"/>
        <cfvo type="max"/>
        <color rgb="FFF4CCCC"/>
        <color rgb="FFFFE699"/>
        <color rgb="FFC6EFCE"/>
      </colorScale>
    </cfRule>
  </conditionalFormatting>
  <conditionalFormatting sqref="D69:D73">
    <cfRule type="colorScale" priority="9">
      <colorScale>
        <cfvo type="min"/>
        <cfvo type="percentile" val="50"/>
        <cfvo type="max"/>
        <color rgb="FFF4CCCC"/>
        <color rgb="FFFFE699"/>
        <color rgb="FFC6EFCE"/>
      </colorScale>
    </cfRule>
  </conditionalFormatting>
  <conditionalFormatting sqref="D77:D82">
    <cfRule type="colorScale" priority="11">
      <colorScale>
        <cfvo type="min"/>
        <cfvo type="percentile" val="50"/>
        <cfvo type="max"/>
        <color rgb="FFF4CCCC"/>
        <color rgb="FFFFE699"/>
        <color rgb="FFC6EFCE"/>
      </colorScale>
    </cfRule>
  </conditionalFormatting>
  <conditionalFormatting sqref="E47:E52">
    <cfRule type="colorScale" priority="3">
      <colorScale>
        <cfvo type="min"/>
        <cfvo type="percentile" val="50"/>
        <cfvo type="max"/>
        <color rgb="FFF4CCCC"/>
        <color rgb="FFFFE699"/>
        <color rgb="FFC6EFCE"/>
      </colorScale>
    </cfRule>
  </conditionalFormatting>
  <conditionalFormatting sqref="E56:E65">
    <cfRule type="colorScale" priority="1">
      <colorScale>
        <cfvo type="min"/>
        <cfvo type="percentile" val="50"/>
        <cfvo type="max"/>
        <color rgb="FFF4CCCC"/>
        <color rgb="FFFFE699"/>
        <color rgb="FFC6EFCE"/>
      </colorScale>
    </cfRule>
  </conditionalFormatting>
  <conditionalFormatting sqref="E69:E73">
    <cfRule type="colorScale" priority="10">
      <colorScale>
        <cfvo type="min"/>
        <cfvo type="percentile" val="50"/>
        <cfvo type="max"/>
        <color rgb="FFF4CCCC"/>
        <color rgb="FFFFE699"/>
        <color rgb="FFC6EFCE"/>
      </colorScale>
    </cfRule>
  </conditionalFormatting>
  <conditionalFormatting sqref="E77:E82">
    <cfRule type="colorScale" priority="12">
      <colorScale>
        <cfvo type="min"/>
        <cfvo type="percentile" val="50"/>
        <cfvo type="max"/>
        <color rgb="FFF4CCCC"/>
        <color rgb="FFFFE699"/>
        <color rgb="FFC6EFCE"/>
      </colorScale>
    </cfRule>
  </conditionalFormatting>
  <conditionalFormatting sqref="O47:O52">
    <cfRule type="colorScale" priority="6">
      <colorScale>
        <cfvo type="min"/>
        <cfvo type="percentile" val="50"/>
        <cfvo type="max"/>
        <color rgb="FFF4CCCC"/>
        <color rgb="FFFFE699"/>
        <color rgb="FFC6EFCE"/>
      </colorScale>
    </cfRule>
  </conditionalFormatting>
  <conditionalFormatting sqref="O56:O65">
    <cfRule type="colorScale" priority="7">
      <colorScale>
        <cfvo type="min"/>
        <cfvo type="percentile" val="50"/>
        <cfvo type="max"/>
        <color rgb="FFF4CCCC"/>
        <color rgb="FFFFE699"/>
        <color rgb="FFC6EFCE"/>
      </colorScale>
    </cfRule>
  </conditionalFormatting>
  <conditionalFormatting sqref="O69:O73">
    <cfRule type="colorScale" priority="8">
      <colorScale>
        <cfvo type="min"/>
        <cfvo type="percentile" val="50"/>
        <cfvo type="max"/>
        <color rgb="FFF4CCCC"/>
        <color rgb="FFFFE699"/>
        <color rgb="FFC6EFCE"/>
      </colorScale>
    </cfRule>
  </conditionalFormatting>
  <conditionalFormatting sqref="O77:O82">
    <cfRule type="colorScale" priority="13">
      <colorScale>
        <cfvo type="min"/>
        <cfvo type="percentile" val="50"/>
        <cfvo type="max"/>
        <color rgb="FFF4CCCC"/>
        <color rgb="FFFFE699"/>
        <color rgb="FFC6EFCE"/>
      </colorScale>
    </cfRule>
  </conditionalFormatting>
  <conditionalFormatting sqref="AH42 T28:T41">
    <cfRule type="iconSet" priority="4">
      <iconSet iconSet="3Symbols">
        <cfvo type="num" val="33"/>
        <cfvo type="num" val="66"/>
        <cfvo type="num" val="100"/>
      </iconSet>
    </cfRule>
  </conditionalFormatting>
  <dataValidations count="6">
    <dataValidation type="list" sqref="B28:B42" xr:uid="{8DD69278-9458-439C-9D54-65F95836CC87}">
      <formula1>eje</formula1>
    </dataValidation>
    <dataValidation type="list" allowBlank="1" showInputMessage="1" showErrorMessage="1" sqref="G42 H28:H41" xr:uid="{3E278515-06C2-4681-9EE7-F2E7E9D30270}">
      <formula1>"Nùmero,%,Dìas,Unidades"</formula1>
    </dataValidation>
    <dataValidation type="list" allowBlank="1" showInputMessage="1" showErrorMessage="1" sqref="C42" xr:uid="{4FB5179C-188E-4806-972A-183F285EBF77}">
      <formula1>indicador</formula1>
    </dataValidation>
    <dataValidation type="list" sqref="D42 E28:E41" xr:uid="{EC1C1BE8-6B34-4F08-B3A2-F57647CFA470}">
      <formula1>"Producto,Resultado,Gestión"</formula1>
    </dataValidation>
    <dataValidation type="list" allowBlank="1" showInputMessage="1" showErrorMessage="1" sqref="G77:G82 G56:G65 G69:G73 G47:G52" xr:uid="{B4911D17-378C-448A-9A6B-536256D8FDD2}">
      <formula1>"SI,NO"</formula1>
    </dataValidation>
    <dataValidation type="list" allowBlank="1" showInputMessage="1" showErrorMessage="1" sqref="H69:N73 AB42:AG42 H56:N65 H77:N82 H47:N52" xr:uid="{8A4FB6EE-984C-49D8-AA8A-F5C9066CC5E5}">
      <formula1>"0,3,5"</formula1>
    </dataValidation>
  </dataValidations>
  <pageMargins left="0.7" right="0.7" top="0.75" bottom="0.75" header="0.3" footer="0.3"/>
  <drawing r:id="rId1"/>
  <tableParts count="2">
    <tablePart r:id="rId2"/>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037F1A20-97B7-4D4B-A8D3-52A2329EB011}">
          <x14:formula1>
            <xm:f>Hoja2!$U$2:$U$19</xm:f>
          </x14:formula1>
          <xm:sqref>G28:G41</xm:sqref>
        </x14:dataValidation>
        <x14:dataValidation type="list" allowBlank="1" showInputMessage="1" showErrorMessage="1" xr:uid="{3C4FE775-FF36-417A-B0F4-B6D6C9750129}">
          <x14:formula1>
            <xm:f>Hoja2!$T$2:$T$19</xm:f>
          </x14:formula1>
          <xm:sqref>F28:F41</xm:sqref>
        </x14:dataValidation>
        <x14:dataValidation type="list" allowBlank="1" showInputMessage="1" showErrorMessage="1" xr:uid="{E3747768-6F14-4708-8955-E71BDD330244}">
          <x14:formula1>
            <xm:f>Hoja2!$R$2:$R$19</xm:f>
          </x14:formula1>
          <xm:sqref>D28:D41</xm:sqref>
        </x14:dataValidation>
        <x14:dataValidation type="list" allowBlank="1" showInputMessage="1" showErrorMessage="1" xr:uid="{1C4BAB24-A34A-4D24-B648-5B133212603E}">
          <x14:formula1>
            <xm:f>Hoja2!$M$2:$M$5</xm:f>
          </x14:formula1>
          <xm:sqref>I28:I41</xm:sqref>
        </x14:dataValidation>
        <x14:dataValidation type="list" allowBlank="1" showInputMessage="1" showErrorMessage="1" xr:uid="{48DD2B4C-C780-4EFD-A22E-77F6AEBEF5FB}">
          <x14:formula1>
            <xm:f>Hoja2!#REF!</xm:f>
          </x14:formula1>
          <xm:sqref>E42:F42</xm:sqref>
        </x14:dataValidation>
        <x14:dataValidation type="list" allowBlank="1" showInputMessage="1" showErrorMessage="1" xr:uid="{C522E5CC-D901-4A1E-B0B1-27D55CB54E2C}">
          <x14:formula1>
            <xm:f>Hoja2!$E$7:$E$10</xm:f>
          </x14:formula1>
          <xm:sqref>C47:C52 C56:C65 C69:C73 C77:C82</xm:sqref>
        </x14:dataValidation>
        <x14:dataValidation type="list" allowBlank="1" showInputMessage="1" showErrorMessage="1" xr:uid="{DC0212E0-F83B-4A68-87B7-82053126FB18}">
          <x14:formula1>
            <xm:f>Hoja2!$G$2:$G$5</xm:f>
          </x14:formula1>
          <xm:sqref>G10:G24</xm:sqref>
        </x14:dataValidation>
        <x14:dataValidation type="list" allowBlank="1" showInputMessage="1" showErrorMessage="1" xr:uid="{D802ACC9-415D-46E4-83D2-D5C9E52CCF54}">
          <x14:formula1>
            <xm:f>Hoja2!$C$2:$C$5</xm:f>
          </x14:formula1>
          <xm:sqref>B10:B24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CE8F-734F-44B9-A542-19771D1EDDDF}">
  <sheetPr>
    <tabColor rgb="FF00FFFF"/>
  </sheetPr>
  <dimension ref="A1:XFD85"/>
  <sheetViews>
    <sheetView showGridLines="0" topLeftCell="A52" zoomScale="60" zoomScaleNormal="60" workbookViewId="0">
      <pane xSplit="3" topLeftCell="S1" activePane="topRight" state="frozen"/>
      <selection pane="topRight" activeCell="S65" sqref="S65"/>
    </sheetView>
  </sheetViews>
  <sheetFormatPr defaultColWidth="0" defaultRowHeight="15" customHeight="1" zeroHeight="1" outlineLevelRow="2"/>
  <cols>
    <col min="1" max="1" width="15.140625" customWidth="1"/>
    <col min="2" max="2" width="55.42578125" style="21" customWidth="1"/>
    <col min="3" max="3" width="46.85546875" style="21" customWidth="1"/>
    <col min="4" max="4" width="43" style="21" customWidth="1"/>
    <col min="5" max="5" width="27.42578125" style="21" customWidth="1"/>
    <col min="6" max="6" width="32.7109375" style="21" customWidth="1"/>
    <col min="7" max="7" width="31.85546875" style="21" customWidth="1"/>
    <col min="8" max="14" width="17.42578125" style="21" customWidth="1"/>
    <col min="15" max="16" width="15.7109375" style="21" customWidth="1"/>
    <col min="17" max="17" width="18.28515625" style="21" customWidth="1"/>
    <col min="18" max="18" width="42" style="21" customWidth="1"/>
    <col min="19" max="19" width="118.85546875" style="370" customWidth="1"/>
    <col min="20" max="20" width="38.85546875" style="21" customWidth="1"/>
    <col min="21" max="21" width="18.28515625" style="21" hidden="1" customWidth="1"/>
    <col min="22" max="22" width="16.7109375" style="21" hidden="1" customWidth="1"/>
    <col min="23" max="23" width="20.28515625" style="21" hidden="1" customWidth="1"/>
    <col min="24" max="24" width="17.140625" style="21" hidden="1" customWidth="1"/>
    <col min="25" max="25" width="17.5703125" style="21" hidden="1" customWidth="1"/>
    <col min="26" max="26" width="26.5703125" style="21" hidden="1" customWidth="1"/>
    <col min="27" max="27" width="30.85546875" style="21" hidden="1" customWidth="1"/>
    <col min="28" max="28" width="0" style="21" hidden="1" customWidth="1"/>
    <col min="29" max="34" width="0" hidden="1" customWidth="1"/>
    <col min="35" max="16384" width="11.42578125" hidden="1"/>
  </cols>
  <sheetData>
    <row r="1" spans="1:28" ht="21">
      <c r="A1" s="465" t="s">
        <v>105</v>
      </c>
      <c r="B1" s="465"/>
      <c r="C1" s="91" t="s">
        <v>106</v>
      </c>
      <c r="D1" s="91" t="s">
        <v>107</v>
      </c>
      <c r="F1" s="76"/>
      <c r="H1" s="76"/>
      <c r="I1" s="76"/>
      <c r="J1" s="76"/>
      <c r="L1" s="76"/>
      <c r="M1" s="76"/>
      <c r="N1" s="76"/>
      <c r="O1" s="76"/>
      <c r="Q1" s="76"/>
      <c r="R1" s="76"/>
      <c r="S1" s="369"/>
      <c r="AB1"/>
    </row>
    <row r="2" spans="1:28" ht="21">
      <c r="A2" s="90" t="s">
        <v>108</v>
      </c>
      <c r="B2" s="183" t="s">
        <v>349</v>
      </c>
      <c r="C2" s="76" t="s">
        <v>109</v>
      </c>
      <c r="D2" s="88">
        <f>R53</f>
        <v>0.53825000000000001</v>
      </c>
      <c r="E2" s="76"/>
      <c r="F2" s="76"/>
      <c r="G2" s="76"/>
      <c r="H2" s="76"/>
      <c r="I2" s="76"/>
      <c r="J2" s="76"/>
      <c r="K2" s="76"/>
      <c r="L2" s="76"/>
      <c r="M2" s="76"/>
      <c r="N2" s="76"/>
      <c r="O2" s="76"/>
      <c r="P2" s="76"/>
      <c r="Q2" s="76"/>
      <c r="R2" s="76"/>
      <c r="S2" s="369"/>
      <c r="AB2"/>
    </row>
    <row r="3" spans="1:28" ht="21">
      <c r="A3" s="90" t="s">
        <v>110</v>
      </c>
      <c r="B3" s="189">
        <v>46023</v>
      </c>
      <c r="C3" s="76" t="s">
        <v>111</v>
      </c>
      <c r="D3" s="87">
        <f>R66</f>
        <v>0.62850000000000006</v>
      </c>
      <c r="E3" s="76"/>
      <c r="F3" s="76"/>
      <c r="G3" s="76"/>
      <c r="H3" s="76"/>
      <c r="I3" s="76"/>
      <c r="J3" s="76"/>
      <c r="K3" s="76"/>
      <c r="L3" s="76"/>
      <c r="M3" s="76"/>
      <c r="N3" s="76"/>
      <c r="O3" s="76"/>
      <c r="P3" s="76"/>
      <c r="Q3" s="76"/>
      <c r="R3" s="76"/>
      <c r="S3" s="369"/>
      <c r="AB3"/>
    </row>
    <row r="4" spans="1:28" ht="21">
      <c r="A4" s="90" t="s">
        <v>112</v>
      </c>
      <c r="B4" s="189">
        <v>46387</v>
      </c>
      <c r="C4" s="76" t="s">
        <v>113</v>
      </c>
      <c r="D4" s="87">
        <f>R74</f>
        <v>0.8666666666666667</v>
      </c>
      <c r="E4" s="76"/>
      <c r="F4" s="76"/>
      <c r="G4" s="76"/>
      <c r="H4" s="76"/>
      <c r="I4" s="76"/>
      <c r="J4" s="76"/>
      <c r="K4" s="76"/>
      <c r="L4" s="76"/>
      <c r="M4" s="76"/>
      <c r="N4" s="76"/>
      <c r="O4" s="76"/>
      <c r="P4" s="76"/>
      <c r="Q4" s="76"/>
      <c r="R4" s="76"/>
      <c r="S4" s="369"/>
      <c r="AB4"/>
    </row>
    <row r="5" spans="1:28" ht="20.25" customHeight="1">
      <c r="A5" s="77"/>
      <c r="B5" s="78"/>
      <c r="C5" s="76" t="s">
        <v>114</v>
      </c>
      <c r="D5" s="87">
        <f>R83</f>
        <v>0.58333333333333337</v>
      </c>
      <c r="E5" s="76"/>
      <c r="F5" s="76"/>
      <c r="G5" s="76"/>
      <c r="H5" s="76"/>
      <c r="I5" s="76"/>
      <c r="J5" s="76"/>
      <c r="K5" s="76"/>
      <c r="L5" s="76"/>
      <c r="M5" s="76"/>
      <c r="N5" s="76"/>
      <c r="O5" s="76"/>
      <c r="P5" s="76"/>
      <c r="Q5" s="76"/>
      <c r="R5" s="76"/>
      <c r="S5" s="369"/>
      <c r="AB5"/>
    </row>
    <row r="6" spans="1:28">
      <c r="A6" s="77"/>
      <c r="B6" s="78"/>
      <c r="C6" s="76"/>
      <c r="D6" s="76"/>
      <c r="E6" s="76"/>
      <c r="F6" s="76"/>
      <c r="G6" s="76"/>
      <c r="H6" s="76"/>
      <c r="I6" s="76"/>
      <c r="J6" s="76"/>
      <c r="K6" s="76"/>
      <c r="L6" s="76"/>
      <c r="M6" s="76"/>
      <c r="N6" s="76"/>
      <c r="O6" s="76"/>
      <c r="P6" s="76"/>
      <c r="Q6" s="76"/>
      <c r="R6" s="76"/>
      <c r="S6" s="369"/>
      <c r="T6" s="76"/>
    </row>
    <row r="7" spans="1:28" ht="36" customHeight="1">
      <c r="A7" s="79"/>
      <c r="B7" s="76"/>
      <c r="C7" s="76"/>
      <c r="D7" s="76"/>
      <c r="E7" s="76"/>
      <c r="F7" s="76"/>
      <c r="G7" s="76"/>
      <c r="H7" s="76"/>
      <c r="I7" s="76"/>
      <c r="J7" s="76"/>
      <c r="K7" s="76"/>
      <c r="L7" s="76"/>
      <c r="M7" s="76"/>
      <c r="N7" s="76"/>
      <c r="O7" s="76"/>
      <c r="P7" s="76"/>
      <c r="Q7" s="76"/>
      <c r="R7" s="76"/>
      <c r="S7" s="369"/>
      <c r="T7" s="76"/>
    </row>
    <row r="8" spans="1:28" ht="30.75" customHeight="1">
      <c r="A8" s="466" t="s">
        <v>115</v>
      </c>
      <c r="B8" s="466"/>
      <c r="C8" s="76"/>
      <c r="D8" s="76"/>
      <c r="E8" s="76"/>
      <c r="F8" s="76"/>
      <c r="G8" s="76"/>
      <c r="H8" s="76"/>
      <c r="I8" s="76"/>
      <c r="J8" s="76"/>
      <c r="K8" s="76"/>
      <c r="L8" s="76"/>
      <c r="M8" s="76"/>
      <c r="N8" s="76"/>
      <c r="O8" s="76"/>
      <c r="P8" s="76"/>
      <c r="Q8" s="76"/>
      <c r="R8" s="76"/>
      <c r="S8" s="369"/>
      <c r="T8" s="76"/>
      <c r="Y8"/>
      <c r="Z8"/>
      <c r="AA8"/>
      <c r="AB8"/>
    </row>
    <row r="9" spans="1:28" ht="15.75" outlineLevel="1" thickBot="1">
      <c r="A9" s="125" t="s">
        <v>28</v>
      </c>
      <c r="B9" s="126" t="s">
        <v>8</v>
      </c>
      <c r="C9" s="126" t="s">
        <v>116</v>
      </c>
      <c r="D9" s="126" t="s">
        <v>40</v>
      </c>
      <c r="E9" s="126" t="s">
        <v>117</v>
      </c>
      <c r="F9" s="126" t="s">
        <v>118</v>
      </c>
      <c r="G9" s="126" t="s">
        <v>119</v>
      </c>
      <c r="H9" s="126" t="s">
        <v>120</v>
      </c>
      <c r="I9" s="126" t="s">
        <v>121</v>
      </c>
      <c r="J9" s="126" t="s">
        <v>122</v>
      </c>
      <c r="K9" s="126" t="s">
        <v>123</v>
      </c>
      <c r="L9" s="126" t="s">
        <v>124</v>
      </c>
      <c r="M9" s="126" t="s">
        <v>125</v>
      </c>
      <c r="N9" s="126" t="s">
        <v>126</v>
      </c>
      <c r="O9" s="467" t="s">
        <v>127</v>
      </c>
      <c r="P9" s="468"/>
      <c r="Q9" s="468"/>
      <c r="R9" s="469"/>
      <c r="S9" s="126" t="s">
        <v>128</v>
      </c>
      <c r="T9" s="467" t="s">
        <v>129</v>
      </c>
      <c r="U9" s="468"/>
      <c r="V9" s="76"/>
      <c r="W9" s="76"/>
      <c r="AB9"/>
    </row>
    <row r="10" spans="1:28" s="4" customFormat="1" ht="76.5" outlineLevel="1" thickTop="1" thickBot="1">
      <c r="A10" s="58">
        <v>1</v>
      </c>
      <c r="B10" s="59" t="s">
        <v>13</v>
      </c>
      <c r="C10" s="112" t="s">
        <v>130</v>
      </c>
      <c r="D10" s="122" t="s">
        <v>131</v>
      </c>
      <c r="E10" s="140"/>
      <c r="F10" s="140"/>
      <c r="G10" s="140" t="s">
        <v>15</v>
      </c>
      <c r="H10" s="60">
        <v>46023</v>
      </c>
      <c r="I10" s="60">
        <v>46112</v>
      </c>
      <c r="J10" s="59">
        <v>100</v>
      </c>
      <c r="K10" s="61">
        <v>100</v>
      </c>
      <c r="L10" s="61"/>
      <c r="M10" s="61"/>
      <c r="N10" s="61"/>
      <c r="O10" s="446"/>
      <c r="P10" s="447"/>
      <c r="Q10" s="447"/>
      <c r="R10" s="448"/>
      <c r="S10" s="122" t="str">
        <f t="shared" ref="S10:S23" si="0">IF(SUM(K10:N10)=J10,"OK","Revisar")</f>
        <v>OK</v>
      </c>
      <c r="T10" s="481" t="s">
        <v>350</v>
      </c>
      <c r="U10" s="482"/>
      <c r="V10" s="76"/>
      <c r="W10" s="76"/>
      <c r="X10" s="21"/>
      <c r="Y10" s="21"/>
      <c r="Z10" s="21"/>
      <c r="AA10" s="21"/>
    </row>
    <row r="11" spans="1:28" ht="76.5" outlineLevel="1" thickTop="1" thickBot="1">
      <c r="A11" s="62">
        <v>2</v>
      </c>
      <c r="B11" s="63" t="s">
        <v>13</v>
      </c>
      <c r="C11" s="113" t="s">
        <v>133</v>
      </c>
      <c r="D11" s="64" t="s">
        <v>134</v>
      </c>
      <c r="E11" s="141"/>
      <c r="F11" s="141"/>
      <c r="G11" s="141" t="s">
        <v>15</v>
      </c>
      <c r="H11" s="65">
        <v>46023</v>
      </c>
      <c r="I11" s="65">
        <v>46112</v>
      </c>
      <c r="J11" s="63">
        <v>100</v>
      </c>
      <c r="K11" s="63">
        <v>100</v>
      </c>
      <c r="L11" s="63"/>
      <c r="M11" s="63"/>
      <c r="N11" s="63"/>
      <c r="O11" s="446"/>
      <c r="P11" s="447"/>
      <c r="Q11" s="447"/>
      <c r="R11" s="448"/>
      <c r="S11" s="64" t="str">
        <f t="shared" si="0"/>
        <v>OK</v>
      </c>
      <c r="T11" s="481" t="s">
        <v>351</v>
      </c>
      <c r="U11" s="482"/>
      <c r="V11" s="76"/>
      <c r="W11" s="76"/>
      <c r="AB11"/>
    </row>
    <row r="12" spans="1:28" ht="61.5" outlineLevel="1" thickTop="1" thickBot="1">
      <c r="A12" s="96">
        <v>3</v>
      </c>
      <c r="B12" s="66" t="s">
        <v>13</v>
      </c>
      <c r="C12" s="114" t="s">
        <v>136</v>
      </c>
      <c r="D12" s="67" t="s">
        <v>137</v>
      </c>
      <c r="E12" s="142"/>
      <c r="F12" s="142"/>
      <c r="G12" s="142" t="s">
        <v>15</v>
      </c>
      <c r="H12" s="60">
        <v>46023</v>
      </c>
      <c r="I12" s="60">
        <v>46112</v>
      </c>
      <c r="J12" s="66">
        <v>100</v>
      </c>
      <c r="K12" s="66">
        <v>100</v>
      </c>
      <c r="L12" s="66"/>
      <c r="M12" s="66"/>
      <c r="N12" s="66"/>
      <c r="O12" s="446"/>
      <c r="P12" s="447"/>
      <c r="Q12" s="447"/>
      <c r="R12" s="448"/>
      <c r="S12" s="67" t="str">
        <f t="shared" si="0"/>
        <v>OK</v>
      </c>
      <c r="T12" s="481" t="s">
        <v>352</v>
      </c>
      <c r="U12" s="482"/>
      <c r="V12" s="76"/>
      <c r="W12" s="76"/>
      <c r="AB12"/>
    </row>
    <row r="13" spans="1:28" ht="61.5" outlineLevel="1" thickTop="1" thickBot="1">
      <c r="A13" s="62">
        <v>4</v>
      </c>
      <c r="B13" s="63" t="s">
        <v>13</v>
      </c>
      <c r="C13" s="113" t="s">
        <v>139</v>
      </c>
      <c r="D13" s="64" t="s">
        <v>140</v>
      </c>
      <c r="E13" s="141"/>
      <c r="F13" s="141"/>
      <c r="G13" s="141" t="s">
        <v>15</v>
      </c>
      <c r="H13" s="65">
        <v>46113</v>
      </c>
      <c r="I13" s="65">
        <v>46387</v>
      </c>
      <c r="J13" s="63">
        <v>100</v>
      </c>
      <c r="K13" s="63"/>
      <c r="L13" s="63">
        <v>30</v>
      </c>
      <c r="M13" s="63">
        <v>30</v>
      </c>
      <c r="N13" s="63">
        <v>40</v>
      </c>
      <c r="O13" s="446"/>
      <c r="P13" s="447"/>
      <c r="Q13" s="447"/>
      <c r="R13" s="448"/>
      <c r="S13" s="64" t="str">
        <f t="shared" si="0"/>
        <v>OK</v>
      </c>
      <c r="T13" s="463" t="s">
        <v>353</v>
      </c>
      <c r="U13" s="464"/>
      <c r="V13" s="76"/>
      <c r="W13" s="76"/>
      <c r="AB13"/>
    </row>
    <row r="14" spans="1:28" ht="61.5" outlineLevel="1" thickTop="1" thickBot="1">
      <c r="A14" s="97">
        <v>5</v>
      </c>
      <c r="B14" s="41" t="s">
        <v>25</v>
      </c>
      <c r="C14" s="115" t="s">
        <v>142</v>
      </c>
      <c r="D14" s="42" t="s">
        <v>143</v>
      </c>
      <c r="E14" s="143"/>
      <c r="F14" s="143"/>
      <c r="G14" s="143" t="s">
        <v>15</v>
      </c>
      <c r="H14" s="43">
        <v>46023</v>
      </c>
      <c r="I14" s="43">
        <v>46081</v>
      </c>
      <c r="J14" s="41">
        <v>100</v>
      </c>
      <c r="K14" s="41">
        <v>100</v>
      </c>
      <c r="L14" s="41"/>
      <c r="M14" s="41"/>
      <c r="N14" s="41"/>
      <c r="O14" s="446"/>
      <c r="P14" s="447"/>
      <c r="Q14" s="447"/>
      <c r="R14" s="448"/>
      <c r="S14" s="42" t="str">
        <f t="shared" si="0"/>
        <v>OK</v>
      </c>
      <c r="T14" s="479" t="s">
        <v>354</v>
      </c>
      <c r="U14" s="480"/>
      <c r="V14" s="76"/>
      <c r="W14" s="76"/>
      <c r="AB14"/>
    </row>
    <row r="15" spans="1:28" ht="61.5" outlineLevel="1" thickTop="1" thickBot="1">
      <c r="A15" s="98">
        <v>6</v>
      </c>
      <c r="B15" s="18" t="s">
        <v>25</v>
      </c>
      <c r="C15" s="116" t="s">
        <v>145</v>
      </c>
      <c r="D15" s="19" t="s">
        <v>146</v>
      </c>
      <c r="E15" s="144"/>
      <c r="F15" s="144"/>
      <c r="G15" s="144" t="s">
        <v>15</v>
      </c>
      <c r="H15" s="20">
        <v>46113</v>
      </c>
      <c r="I15" s="20">
        <v>46387</v>
      </c>
      <c r="J15" s="18">
        <v>100</v>
      </c>
      <c r="K15" s="18"/>
      <c r="L15" s="18">
        <v>30</v>
      </c>
      <c r="M15" s="18">
        <v>30</v>
      </c>
      <c r="N15" s="18">
        <v>40</v>
      </c>
      <c r="O15" s="446"/>
      <c r="P15" s="447"/>
      <c r="Q15" s="447"/>
      <c r="R15" s="448"/>
      <c r="S15" s="19" t="str">
        <f t="shared" si="0"/>
        <v>OK</v>
      </c>
      <c r="T15" s="479" t="s">
        <v>355</v>
      </c>
      <c r="U15" s="480"/>
      <c r="V15" s="76"/>
      <c r="W15" s="76"/>
      <c r="AB15"/>
    </row>
    <row r="16" spans="1:28" ht="61.5" outlineLevel="1" thickTop="1" thickBot="1">
      <c r="A16" s="97">
        <v>7</v>
      </c>
      <c r="B16" s="41" t="s">
        <v>25</v>
      </c>
      <c r="C16" s="115" t="s">
        <v>148</v>
      </c>
      <c r="D16" s="42" t="s">
        <v>149</v>
      </c>
      <c r="E16" s="143"/>
      <c r="F16" s="143"/>
      <c r="G16" s="143" t="s">
        <v>15</v>
      </c>
      <c r="H16" s="20">
        <v>46113</v>
      </c>
      <c r="I16" s="20">
        <v>46387</v>
      </c>
      <c r="J16" s="41">
        <v>100</v>
      </c>
      <c r="K16" s="41"/>
      <c r="L16" s="41">
        <v>30</v>
      </c>
      <c r="M16" s="41">
        <v>30</v>
      </c>
      <c r="N16" s="41">
        <v>40</v>
      </c>
      <c r="O16" s="446"/>
      <c r="P16" s="447"/>
      <c r="Q16" s="447"/>
      <c r="R16" s="448"/>
      <c r="S16" s="42" t="str">
        <f t="shared" si="0"/>
        <v>OK</v>
      </c>
      <c r="T16" s="479" t="s">
        <v>356</v>
      </c>
      <c r="U16" s="480"/>
      <c r="V16" s="76"/>
      <c r="W16" s="76"/>
      <c r="AB16"/>
    </row>
    <row r="17" spans="1:28" ht="61.5" outlineLevel="1" thickTop="1" thickBot="1">
      <c r="A17" s="98">
        <v>8</v>
      </c>
      <c r="B17" s="18" t="s">
        <v>25</v>
      </c>
      <c r="C17" s="116" t="s">
        <v>151</v>
      </c>
      <c r="D17" s="19" t="s">
        <v>152</v>
      </c>
      <c r="E17" s="144"/>
      <c r="F17" s="144"/>
      <c r="G17" s="144" t="s">
        <v>15</v>
      </c>
      <c r="H17" s="20">
        <v>46113</v>
      </c>
      <c r="I17" s="20">
        <v>46387</v>
      </c>
      <c r="J17" s="18">
        <v>100</v>
      </c>
      <c r="K17" s="18"/>
      <c r="L17" s="18">
        <v>30</v>
      </c>
      <c r="M17" s="18">
        <v>30</v>
      </c>
      <c r="N17" s="18">
        <v>40</v>
      </c>
      <c r="O17" s="446"/>
      <c r="P17" s="447"/>
      <c r="Q17" s="447"/>
      <c r="R17" s="448"/>
      <c r="S17" s="19" t="str">
        <f t="shared" si="0"/>
        <v>OK</v>
      </c>
      <c r="T17" s="479" t="s">
        <v>357</v>
      </c>
      <c r="U17" s="480"/>
      <c r="V17" s="76"/>
      <c r="W17" s="76"/>
      <c r="AB17"/>
    </row>
    <row r="18" spans="1:28" ht="61.5" outlineLevel="1" thickTop="1" thickBot="1">
      <c r="A18" s="99">
        <v>9</v>
      </c>
      <c r="B18" s="52" t="s">
        <v>35</v>
      </c>
      <c r="C18" s="117" t="s">
        <v>154</v>
      </c>
      <c r="D18" s="53" t="s">
        <v>155</v>
      </c>
      <c r="E18" s="145"/>
      <c r="F18" s="145"/>
      <c r="G18" s="145" t="s">
        <v>15</v>
      </c>
      <c r="H18" s="54">
        <v>46023</v>
      </c>
      <c r="I18" s="54">
        <v>46112</v>
      </c>
      <c r="J18" s="52">
        <v>100</v>
      </c>
      <c r="K18" s="52">
        <v>100</v>
      </c>
      <c r="L18" s="52"/>
      <c r="M18" s="52"/>
      <c r="N18" s="52"/>
      <c r="O18" s="446"/>
      <c r="P18" s="447"/>
      <c r="Q18" s="447"/>
      <c r="R18" s="448"/>
      <c r="S18" s="53" t="str">
        <f t="shared" si="0"/>
        <v>OK</v>
      </c>
      <c r="T18" s="477" t="s">
        <v>358</v>
      </c>
      <c r="U18" s="478"/>
      <c r="V18" s="76"/>
      <c r="W18" s="76"/>
      <c r="AB18"/>
    </row>
    <row r="19" spans="1:28" ht="61.5" outlineLevel="1" thickTop="1" thickBot="1">
      <c r="A19" s="100">
        <v>10</v>
      </c>
      <c r="B19" s="55" t="s">
        <v>35</v>
      </c>
      <c r="C19" s="118" t="s">
        <v>157</v>
      </c>
      <c r="D19" s="56" t="s">
        <v>158</v>
      </c>
      <c r="E19" s="146"/>
      <c r="F19" s="146"/>
      <c r="G19" s="146" t="s">
        <v>15</v>
      </c>
      <c r="H19" s="57">
        <v>46113</v>
      </c>
      <c r="I19" s="57">
        <v>46387</v>
      </c>
      <c r="J19" s="55">
        <v>100</v>
      </c>
      <c r="K19" s="55"/>
      <c r="L19" s="55">
        <v>30</v>
      </c>
      <c r="M19" s="55">
        <v>30</v>
      </c>
      <c r="N19" s="55">
        <v>40</v>
      </c>
      <c r="O19" s="446"/>
      <c r="P19" s="447"/>
      <c r="Q19" s="447"/>
      <c r="R19" s="448"/>
      <c r="S19" s="56" t="str">
        <f t="shared" si="0"/>
        <v>OK</v>
      </c>
      <c r="T19" s="477" t="s">
        <v>359</v>
      </c>
      <c r="U19" s="478"/>
      <c r="V19" s="76"/>
      <c r="W19" s="76"/>
      <c r="AB19"/>
    </row>
    <row r="20" spans="1:28" ht="46.5" outlineLevel="1" thickTop="1" thickBot="1">
      <c r="A20" s="99">
        <v>11</v>
      </c>
      <c r="B20" s="52" t="s">
        <v>35</v>
      </c>
      <c r="C20" s="117" t="s">
        <v>160</v>
      </c>
      <c r="D20" s="53" t="s">
        <v>161</v>
      </c>
      <c r="E20" s="145"/>
      <c r="F20" s="145"/>
      <c r="G20" s="145" t="s">
        <v>15</v>
      </c>
      <c r="H20" s="54">
        <v>46113</v>
      </c>
      <c r="I20" s="54">
        <v>46377</v>
      </c>
      <c r="J20" s="52">
        <v>100</v>
      </c>
      <c r="K20" s="52"/>
      <c r="L20" s="52">
        <v>30</v>
      </c>
      <c r="M20" s="52">
        <v>30</v>
      </c>
      <c r="N20" s="52">
        <v>40</v>
      </c>
      <c r="O20" s="446"/>
      <c r="P20" s="447"/>
      <c r="Q20" s="447"/>
      <c r="R20" s="448"/>
      <c r="S20" s="53" t="str">
        <f t="shared" si="0"/>
        <v>OK</v>
      </c>
      <c r="T20" s="477" t="s">
        <v>360</v>
      </c>
      <c r="U20" s="478"/>
      <c r="V20" s="76"/>
      <c r="W20" s="76"/>
      <c r="AB20"/>
    </row>
    <row r="21" spans="1:28" ht="76.5" outlineLevel="1" thickTop="1" thickBot="1">
      <c r="A21" s="101">
        <v>12</v>
      </c>
      <c r="B21" s="70" t="s">
        <v>45</v>
      </c>
      <c r="C21" s="119" t="s">
        <v>163</v>
      </c>
      <c r="D21" s="71" t="s">
        <v>164</v>
      </c>
      <c r="E21" s="147"/>
      <c r="F21" s="147"/>
      <c r="G21" s="147" t="s">
        <v>15</v>
      </c>
      <c r="H21" s="72">
        <v>46024</v>
      </c>
      <c r="I21" s="72">
        <v>46081</v>
      </c>
      <c r="J21" s="70">
        <v>100</v>
      </c>
      <c r="K21" s="70">
        <v>100</v>
      </c>
      <c r="L21" s="70"/>
      <c r="M21" s="70"/>
      <c r="N21" s="70"/>
      <c r="O21" s="446"/>
      <c r="P21" s="447"/>
      <c r="Q21" s="447"/>
      <c r="R21" s="448"/>
      <c r="S21" s="71" t="str">
        <f t="shared" si="0"/>
        <v>OK</v>
      </c>
      <c r="T21" s="475" t="s">
        <v>361</v>
      </c>
      <c r="U21" s="476"/>
      <c r="V21" s="76"/>
      <c r="W21" s="76"/>
      <c r="AB21"/>
    </row>
    <row r="22" spans="1:28" ht="61.5" outlineLevel="1" thickTop="1" thickBot="1">
      <c r="A22" s="102">
        <v>13</v>
      </c>
      <c r="B22" s="73" t="s">
        <v>45</v>
      </c>
      <c r="C22" s="120" t="s">
        <v>166</v>
      </c>
      <c r="D22" s="74" t="s">
        <v>167</v>
      </c>
      <c r="E22" s="148"/>
      <c r="F22" s="148"/>
      <c r="G22" s="148" t="s">
        <v>15</v>
      </c>
      <c r="H22" s="75">
        <v>46066</v>
      </c>
      <c r="I22" s="75">
        <v>46387</v>
      </c>
      <c r="J22" s="73">
        <v>100</v>
      </c>
      <c r="K22" s="73">
        <v>25</v>
      </c>
      <c r="L22" s="73">
        <v>25</v>
      </c>
      <c r="M22" s="73">
        <v>25</v>
      </c>
      <c r="N22" s="73">
        <v>25</v>
      </c>
      <c r="O22" s="446"/>
      <c r="P22" s="447"/>
      <c r="Q22" s="447"/>
      <c r="R22" s="448"/>
      <c r="S22" s="74" t="str">
        <f t="shared" si="0"/>
        <v>OK</v>
      </c>
      <c r="T22" s="475" t="s">
        <v>362</v>
      </c>
      <c r="U22" s="476"/>
      <c r="V22" s="76"/>
      <c r="W22" s="76"/>
      <c r="AB22"/>
    </row>
    <row r="23" spans="1:28" ht="60.75" outlineLevel="1" thickTop="1">
      <c r="A23" s="101">
        <v>14</v>
      </c>
      <c r="B23" s="70" t="s">
        <v>45</v>
      </c>
      <c r="C23" s="119" t="s">
        <v>169</v>
      </c>
      <c r="D23" s="71" t="s">
        <v>170</v>
      </c>
      <c r="E23" s="147"/>
      <c r="F23" s="147"/>
      <c r="G23" s="147" t="s">
        <v>15</v>
      </c>
      <c r="H23" s="72">
        <v>46357</v>
      </c>
      <c r="I23" s="72">
        <v>46387</v>
      </c>
      <c r="J23" s="70">
        <v>100</v>
      </c>
      <c r="K23" s="70"/>
      <c r="L23" s="70"/>
      <c r="M23" s="70"/>
      <c r="N23" s="70">
        <v>100</v>
      </c>
      <c r="O23" s="446"/>
      <c r="P23" s="447"/>
      <c r="Q23" s="447"/>
      <c r="R23" s="448"/>
      <c r="S23" s="71" t="str">
        <f t="shared" si="0"/>
        <v>OK</v>
      </c>
      <c r="T23" s="475" t="s">
        <v>363</v>
      </c>
      <c r="U23" s="476"/>
      <c r="V23" s="76"/>
      <c r="W23" s="76"/>
      <c r="AB23"/>
    </row>
    <row r="24" spans="1:28" outlineLevel="1">
      <c r="A24" s="92"/>
      <c r="B24" s="93"/>
      <c r="C24" s="94"/>
      <c r="D24" s="94"/>
      <c r="E24" s="93"/>
      <c r="F24" s="93"/>
      <c r="G24" s="93"/>
      <c r="H24" s="95"/>
      <c r="I24" s="95"/>
      <c r="J24" s="93"/>
      <c r="K24" s="93"/>
      <c r="L24" s="93"/>
      <c r="M24" s="93"/>
      <c r="N24" s="93"/>
      <c r="O24" s="93"/>
      <c r="P24" s="93"/>
      <c r="Q24" s="449"/>
      <c r="R24" s="450"/>
      <c r="Y24"/>
      <c r="Z24"/>
      <c r="AA24"/>
      <c r="AB24"/>
    </row>
    <row r="25" spans="1:28">
      <c r="A25" s="79"/>
      <c r="B25" s="76"/>
      <c r="C25" s="76"/>
      <c r="D25" s="76"/>
      <c r="E25" s="76"/>
      <c r="F25" s="76"/>
      <c r="G25" s="76"/>
      <c r="H25" s="76"/>
      <c r="I25" s="76"/>
      <c r="J25" s="76"/>
      <c r="K25" s="76"/>
      <c r="L25" s="76"/>
      <c r="M25" s="76"/>
      <c r="N25" s="76"/>
      <c r="O25" s="76"/>
      <c r="P25" s="76"/>
      <c r="Q25" s="76"/>
      <c r="R25" s="76"/>
      <c r="S25" s="369"/>
      <c r="T25" s="76"/>
    </row>
    <row r="26" spans="1:28" ht="23.25" customHeight="1">
      <c r="A26" s="451" t="s">
        <v>172</v>
      </c>
      <c r="B26" s="451"/>
      <c r="C26" s="451"/>
      <c r="D26" s="451"/>
      <c r="E26" s="451"/>
      <c r="F26" s="451"/>
      <c r="G26" s="451"/>
      <c r="H26" s="451"/>
      <c r="I26" s="451"/>
      <c r="J26" s="451"/>
      <c r="K26" s="451"/>
      <c r="L26" s="451"/>
      <c r="M26" s="451"/>
      <c r="N26" s="451"/>
      <c r="O26" s="451"/>
      <c r="P26" s="451"/>
      <c r="Q26" s="451"/>
      <c r="R26" s="451"/>
      <c r="S26" s="451"/>
    </row>
    <row r="27" spans="1:28" outlineLevel="1">
      <c r="A27" s="127" t="s">
        <v>28</v>
      </c>
      <c r="B27" s="127" t="s">
        <v>8</v>
      </c>
      <c r="C27" s="127" t="s">
        <v>173</v>
      </c>
      <c r="D27" s="127" t="s">
        <v>9</v>
      </c>
      <c r="E27" s="127" t="s">
        <v>7</v>
      </c>
      <c r="F27" s="127" t="s">
        <v>10</v>
      </c>
      <c r="G27" s="127" t="s">
        <v>174</v>
      </c>
      <c r="H27" s="127" t="s">
        <v>5</v>
      </c>
      <c r="I27" s="127" t="s">
        <v>175</v>
      </c>
      <c r="J27" s="127" t="s">
        <v>176</v>
      </c>
      <c r="K27" s="127" t="s">
        <v>177</v>
      </c>
      <c r="L27" s="127" t="s">
        <v>178</v>
      </c>
      <c r="M27" s="127" t="s">
        <v>179</v>
      </c>
      <c r="N27" s="127" t="s">
        <v>180</v>
      </c>
      <c r="O27" s="127" t="s">
        <v>181</v>
      </c>
      <c r="P27" s="127" t="s">
        <v>182</v>
      </c>
      <c r="Q27" s="127" t="s">
        <v>183</v>
      </c>
      <c r="R27" s="127" t="s">
        <v>129</v>
      </c>
      <c r="S27" s="127" t="s">
        <v>184</v>
      </c>
      <c r="U27"/>
      <c r="V27"/>
      <c r="W27"/>
      <c r="X27"/>
      <c r="Y27"/>
      <c r="Z27"/>
      <c r="AA27"/>
      <c r="AB27"/>
    </row>
    <row r="28" spans="1:28" ht="65.25" customHeight="1" outlineLevel="1">
      <c r="A28" s="44">
        <v>1</v>
      </c>
      <c r="B28" s="44" t="str">
        <f>B10</f>
        <v>Cultura organizacional</v>
      </c>
      <c r="C28" s="108" t="str">
        <f>C10</f>
        <v>Realizar la evaluación integral del modelo de cultura organizacional implementado en la entidad, identificando fortalezas y áreas de mejora mediante instrumentos de medición y análisis participativo.</v>
      </c>
      <c r="D28" s="45" t="s">
        <v>50</v>
      </c>
      <c r="E28" s="44" t="s">
        <v>40</v>
      </c>
      <c r="F28" s="45" t="s">
        <v>22</v>
      </c>
      <c r="G28" s="45" t="s">
        <v>52</v>
      </c>
      <c r="H28" s="44" t="s">
        <v>17</v>
      </c>
      <c r="I28" s="44" t="s">
        <v>30</v>
      </c>
      <c r="J28" s="149"/>
      <c r="K28" s="149"/>
      <c r="L28" s="44">
        <v>100</v>
      </c>
      <c r="M28" s="44">
        <v>100</v>
      </c>
      <c r="N28" s="44"/>
      <c r="O28" s="44"/>
      <c r="P28" s="44"/>
      <c r="Q28" s="44">
        <f t="shared" ref="Q28:Q41" si="1">F10</f>
        <v>0</v>
      </c>
      <c r="R28" s="44" t="str">
        <f t="shared" ref="R28:R41" si="2">T10</f>
        <v>INFOTEP SAI|Cultura organizacional 01</v>
      </c>
      <c r="S28" s="371"/>
      <c r="U28"/>
      <c r="V28"/>
      <c r="W28"/>
      <c r="X28"/>
      <c r="Y28"/>
      <c r="Z28"/>
      <c r="AA28"/>
      <c r="AB28"/>
    </row>
    <row r="29" spans="1:28" ht="65.25" customHeight="1" outlineLevel="1">
      <c r="A29" s="44">
        <v>2</v>
      </c>
      <c r="B29" s="44" t="s">
        <v>13</v>
      </c>
      <c r="C29" s="108" t="str">
        <f t="shared" ref="C29:C41" si="3">C11</f>
        <v>Analizar los resultados de la evaluación para determinar brechas en prácticas, comportamientos y procesos relacionados con la cultura organizacional, priorizando acciones correctivas.</v>
      </c>
      <c r="D29" s="45" t="s">
        <v>55</v>
      </c>
      <c r="E29" s="44" t="s">
        <v>21</v>
      </c>
      <c r="F29" s="45" t="s">
        <v>56</v>
      </c>
      <c r="G29" s="45" t="s">
        <v>57</v>
      </c>
      <c r="H29" s="44" t="s">
        <v>17</v>
      </c>
      <c r="I29" s="44" t="s">
        <v>30</v>
      </c>
      <c r="J29" s="149"/>
      <c r="K29" s="149"/>
      <c r="L29" s="44">
        <v>100</v>
      </c>
      <c r="M29" s="44">
        <v>100</v>
      </c>
      <c r="N29" s="44"/>
      <c r="O29" s="44"/>
      <c r="P29" s="44"/>
      <c r="Q29" s="44">
        <f t="shared" si="1"/>
        <v>0</v>
      </c>
      <c r="R29" s="44" t="str">
        <f t="shared" si="2"/>
        <v>INFOTEP SAI|Cultura organizacional 02</v>
      </c>
      <c r="S29" s="371"/>
      <c r="U29"/>
      <c r="V29"/>
      <c r="W29"/>
      <c r="X29"/>
      <c r="Y29"/>
      <c r="Z29"/>
      <c r="AA29"/>
      <c r="AB29"/>
    </row>
    <row r="30" spans="1:28" ht="65.25" customHeight="1" outlineLevel="1">
      <c r="A30" s="44">
        <v>3</v>
      </c>
      <c r="B30" s="44" t="s">
        <v>13</v>
      </c>
      <c r="C30" s="108" t="str">
        <f t="shared" si="3"/>
        <v>Diseñar el plan de trabajo que consolide acciones estratégicas para fortalecer la cultura organizacional, basado en el diagnóstico y brechas identificadas.</v>
      </c>
      <c r="D30" s="45" t="s">
        <v>60</v>
      </c>
      <c r="E30" s="44" t="s">
        <v>40</v>
      </c>
      <c r="F30" s="45" t="s">
        <v>61</v>
      </c>
      <c r="G30" s="45" t="s">
        <v>62</v>
      </c>
      <c r="H30" s="44" t="s">
        <v>17</v>
      </c>
      <c r="I30" s="44" t="s">
        <v>30</v>
      </c>
      <c r="J30" s="149"/>
      <c r="K30" s="149"/>
      <c r="L30" s="44">
        <v>100</v>
      </c>
      <c r="M30" s="44">
        <v>100</v>
      </c>
      <c r="N30" s="44"/>
      <c r="O30" s="44"/>
      <c r="P30" s="44"/>
      <c r="Q30" s="44">
        <f t="shared" si="1"/>
        <v>0</v>
      </c>
      <c r="R30" s="44" t="str">
        <f t="shared" si="2"/>
        <v>INFOTEP SAI|Cultura organizacional 03</v>
      </c>
      <c r="S30" s="371"/>
      <c r="U30"/>
      <c r="V30"/>
      <c r="W30"/>
      <c r="X30"/>
      <c r="Y30"/>
      <c r="Z30"/>
      <c r="AA30"/>
      <c r="AB30"/>
    </row>
    <row r="31" spans="1:28" ht="65.25" customHeight="1" outlineLevel="1">
      <c r="A31" s="44">
        <v>4</v>
      </c>
      <c r="B31" s="44" t="s">
        <v>13</v>
      </c>
      <c r="C31" s="108" t="str">
        <f t="shared" si="3"/>
        <v>Implementar las acciones definidas en el plan de trabajo, asegurando la participación activa del personal y el seguimiento a los resultados esperados.</v>
      </c>
      <c r="D31" s="45" t="s">
        <v>65</v>
      </c>
      <c r="E31" s="44" t="s">
        <v>19</v>
      </c>
      <c r="F31" s="45" t="s">
        <v>66</v>
      </c>
      <c r="G31" s="45" t="s">
        <v>67</v>
      </c>
      <c r="H31" s="44" t="s">
        <v>17</v>
      </c>
      <c r="I31" s="44" t="s">
        <v>49</v>
      </c>
      <c r="J31" s="149"/>
      <c r="K31" s="149"/>
      <c r="L31" s="44">
        <v>100</v>
      </c>
      <c r="M31" s="44"/>
      <c r="N31" s="44">
        <v>30</v>
      </c>
      <c r="O31" s="44">
        <v>30</v>
      </c>
      <c r="P31" s="44">
        <v>40</v>
      </c>
      <c r="Q31" s="44">
        <f t="shared" si="1"/>
        <v>0</v>
      </c>
      <c r="R31" s="44" t="str">
        <f t="shared" si="2"/>
        <v>INFOTEP SAI|Cultura organizacional 04</v>
      </c>
      <c r="S31" s="371"/>
      <c r="U31"/>
      <c r="V31"/>
      <c r="W31"/>
      <c r="X31"/>
      <c r="Y31"/>
      <c r="Z31"/>
      <c r="AA31"/>
      <c r="AB31"/>
    </row>
    <row r="32" spans="1:28" ht="65.25" customHeight="1" outlineLevel="1">
      <c r="A32" s="50">
        <v>5</v>
      </c>
      <c r="B32" s="50" t="s">
        <v>25</v>
      </c>
      <c r="C32" s="109" t="str">
        <f t="shared" si="3"/>
        <v>Realizar un diagnóstico participativo de los grupos focales para identificar oportunidades de mejora en la experiencia de servicio de la entidad, consolidando hallazgos y recomendaciones.</v>
      </c>
      <c r="D32" s="51" t="s">
        <v>70</v>
      </c>
      <c r="E32" s="50" t="s">
        <v>40</v>
      </c>
      <c r="F32" s="51" t="s">
        <v>71</v>
      </c>
      <c r="G32" s="51" t="s">
        <v>72</v>
      </c>
      <c r="H32" s="50" t="s">
        <v>17</v>
      </c>
      <c r="I32" s="50" t="s">
        <v>30</v>
      </c>
      <c r="J32" s="150"/>
      <c r="K32" s="150"/>
      <c r="L32" s="50">
        <v>100</v>
      </c>
      <c r="M32" s="50">
        <v>100</v>
      </c>
      <c r="N32" s="50"/>
      <c r="O32" s="50"/>
      <c r="P32" s="50"/>
      <c r="Q32" s="50">
        <f t="shared" si="1"/>
        <v>0</v>
      </c>
      <c r="R32" s="50" t="str">
        <f t="shared" si="2"/>
        <v>INFOTEP SAI|Modelo de voz de la ciudadanía	01</v>
      </c>
      <c r="S32" s="372"/>
      <c r="U32"/>
      <c r="V32"/>
      <c r="W32"/>
      <c r="X32"/>
      <c r="Y32"/>
      <c r="Z32"/>
      <c r="AA32"/>
      <c r="AB32"/>
    </row>
    <row r="33" spans="1:34" ht="65.25" customHeight="1" outlineLevel="1">
      <c r="A33" s="50">
        <v>6</v>
      </c>
      <c r="B33" s="50" t="s">
        <v>25</v>
      </c>
      <c r="C33" s="109" t="str">
        <f t="shared" si="3"/>
        <v>Diseñar, aplicar y analizar la encuesta de satisfacción de los servicios ofrecidos por la entidad, garantizando cobertura representativa y trazabilidad de resultados.</v>
      </c>
      <c r="D33" s="51" t="s">
        <v>75</v>
      </c>
      <c r="E33" s="50" t="s">
        <v>40</v>
      </c>
      <c r="F33" s="51" t="s">
        <v>76</v>
      </c>
      <c r="G33" s="51" t="s">
        <v>77</v>
      </c>
      <c r="H33" s="50" t="s">
        <v>17</v>
      </c>
      <c r="I33" s="50" t="s">
        <v>49</v>
      </c>
      <c r="J33" s="150"/>
      <c r="K33" s="150"/>
      <c r="L33" s="50">
        <v>100</v>
      </c>
      <c r="M33" s="50"/>
      <c r="N33" s="50">
        <v>30</v>
      </c>
      <c r="O33" s="50">
        <v>30</v>
      </c>
      <c r="P33" s="50">
        <v>40</v>
      </c>
      <c r="Q33" s="50">
        <f t="shared" si="1"/>
        <v>0</v>
      </c>
      <c r="R33" s="50" t="str">
        <f t="shared" si="2"/>
        <v>INFOTEP SAI|Modelo de voz de la ciudadanía	02</v>
      </c>
      <c r="S33" s="372"/>
      <c r="U33"/>
      <c r="V33"/>
      <c r="W33"/>
      <c r="X33"/>
      <c r="Y33"/>
      <c r="Z33"/>
      <c r="AA33"/>
      <c r="AB33"/>
    </row>
    <row r="34" spans="1:34" ht="65.25" customHeight="1" outlineLevel="1">
      <c r="A34" s="50">
        <v>7</v>
      </c>
      <c r="B34" s="50" t="s">
        <v>25</v>
      </c>
      <c r="C34" s="109" t="str">
        <f t="shared" si="3"/>
        <v>Ejecutar las acciones de mejora derivadas del análisis de la encuesta de satisfacción, orientadas a optimizar la experiencia ciudadana y la relación con grupos de valor.</v>
      </c>
      <c r="D34" s="51" t="s">
        <v>78</v>
      </c>
      <c r="E34" s="50" t="s">
        <v>19</v>
      </c>
      <c r="F34" s="51" t="s">
        <v>79</v>
      </c>
      <c r="G34" s="51" t="s">
        <v>80</v>
      </c>
      <c r="H34" s="50" t="s">
        <v>17</v>
      </c>
      <c r="I34" s="50" t="s">
        <v>49</v>
      </c>
      <c r="J34" s="150"/>
      <c r="K34" s="150"/>
      <c r="L34" s="50">
        <v>100</v>
      </c>
      <c r="M34" s="50"/>
      <c r="N34" s="50">
        <v>30</v>
      </c>
      <c r="O34" s="50">
        <v>30</v>
      </c>
      <c r="P34" s="50">
        <v>40</v>
      </c>
      <c r="Q34" s="50">
        <f t="shared" si="1"/>
        <v>0</v>
      </c>
      <c r="R34" s="50" t="str">
        <f t="shared" si="2"/>
        <v>INFOTEP SAI|Modelo de voz de la ciudadanía	03</v>
      </c>
      <c r="S34" s="372"/>
      <c r="U34"/>
      <c r="V34"/>
      <c r="W34"/>
      <c r="X34"/>
      <c r="Y34"/>
      <c r="Z34"/>
      <c r="AA34"/>
      <c r="AB34"/>
    </row>
    <row r="35" spans="1:34" ht="65.25" customHeight="1" outlineLevel="1">
      <c r="A35" s="50">
        <v>8</v>
      </c>
      <c r="B35" s="50" t="s">
        <v>25</v>
      </c>
      <c r="C35" s="109" t="str">
        <f t="shared" si="3"/>
        <v>Monitorear la implementación de las mejoras y lecciones aprendidas, evaluando su impacto en la experiencia ciudadana y ajustando acciones según resultados.</v>
      </c>
      <c r="D35" s="51" t="s">
        <v>81</v>
      </c>
      <c r="E35" s="50" t="s">
        <v>19</v>
      </c>
      <c r="F35" s="51" t="s">
        <v>82</v>
      </c>
      <c r="G35" s="51" t="s">
        <v>83</v>
      </c>
      <c r="H35" s="50" t="s">
        <v>17</v>
      </c>
      <c r="I35" s="50" t="s">
        <v>49</v>
      </c>
      <c r="J35" s="150"/>
      <c r="K35" s="150"/>
      <c r="L35" s="50">
        <v>100</v>
      </c>
      <c r="M35" s="50"/>
      <c r="N35" s="50">
        <v>30</v>
      </c>
      <c r="O35" s="50">
        <v>30</v>
      </c>
      <c r="P35" s="50">
        <v>40</v>
      </c>
      <c r="Q35" s="50">
        <f t="shared" si="1"/>
        <v>0</v>
      </c>
      <c r="R35" s="50" t="str">
        <f t="shared" si="2"/>
        <v>INFOTEP SAI|Modelo de voz de la ciudadanía	04</v>
      </c>
      <c r="S35" s="372"/>
      <c r="U35"/>
      <c r="V35"/>
      <c r="W35"/>
      <c r="X35"/>
      <c r="Y35"/>
      <c r="Z35"/>
      <c r="AA35"/>
      <c r="AB35"/>
    </row>
    <row r="36" spans="1:34" ht="65.25" customHeight="1" outlineLevel="1">
      <c r="A36" s="48">
        <v>9</v>
      </c>
      <c r="B36" s="48" t="s">
        <v>35</v>
      </c>
      <c r="C36" s="110" t="str">
        <f t="shared" si="3"/>
        <v>Realizar un diagnóstico integral del contexto institucional utilizando la herramienta del MEN, con el fin de identificar el nivel de madurez institucional y las áreas prioritarias de mejora.</v>
      </c>
      <c r="D36" s="49" t="s">
        <v>84</v>
      </c>
      <c r="E36" s="48" t="s">
        <v>40</v>
      </c>
      <c r="F36" s="49" t="s">
        <v>85</v>
      </c>
      <c r="G36" s="49" t="s">
        <v>86</v>
      </c>
      <c r="H36" s="48" t="s">
        <v>17</v>
      </c>
      <c r="I36" s="48" t="s">
        <v>30</v>
      </c>
      <c r="J36" s="151"/>
      <c r="K36" s="151"/>
      <c r="L36" s="48">
        <v>100</v>
      </c>
      <c r="M36" s="48">
        <v>100</v>
      </c>
      <c r="N36" s="48"/>
      <c r="O36" s="48"/>
      <c r="P36" s="48"/>
      <c r="Q36" s="48">
        <f t="shared" si="1"/>
        <v>0</v>
      </c>
      <c r="R36" s="48" t="str">
        <f t="shared" si="2"/>
        <v>INFOTEP SAI|Modelos operativos flexibles 01</v>
      </c>
      <c r="S36" s="373"/>
      <c r="U36"/>
      <c r="V36"/>
      <c r="W36"/>
      <c r="X36"/>
      <c r="Y36"/>
      <c r="Z36"/>
      <c r="AA36"/>
      <c r="AB36"/>
    </row>
    <row r="37" spans="1:34" ht="65.25" customHeight="1" outlineLevel="1">
      <c r="A37" s="48">
        <v>10</v>
      </c>
      <c r="B37" s="48" t="s">
        <v>35</v>
      </c>
      <c r="C37" s="110" t="str">
        <f t="shared" si="3"/>
        <v>Elaborar un plan de trabajo que consolide las acciones estratégicas derivadas del diagnóstico institucional, priorizando actividades para fortalecer la gestión operativa.</v>
      </c>
      <c r="D37" s="49" t="s">
        <v>90</v>
      </c>
      <c r="E37" s="48" t="s">
        <v>40</v>
      </c>
      <c r="F37" s="49" t="s">
        <v>91</v>
      </c>
      <c r="G37" s="89" t="s">
        <v>92</v>
      </c>
      <c r="H37" s="48" t="s">
        <v>185</v>
      </c>
      <c r="I37" s="48" t="s">
        <v>30</v>
      </c>
      <c r="J37" s="151"/>
      <c r="K37" s="151"/>
      <c r="L37" s="48">
        <v>100</v>
      </c>
      <c r="M37" s="48">
        <v>100</v>
      </c>
      <c r="N37" s="48"/>
      <c r="O37" s="48"/>
      <c r="P37" s="48"/>
      <c r="Q37" s="48">
        <f t="shared" si="1"/>
        <v>0</v>
      </c>
      <c r="R37" s="48" t="str">
        <f t="shared" si="2"/>
        <v>INFOTEP SAI|Modelos operativos flexibles 02</v>
      </c>
      <c r="S37" s="373"/>
      <c r="U37"/>
      <c r="V37"/>
      <c r="W37"/>
      <c r="X37"/>
      <c r="Y37"/>
      <c r="Z37"/>
      <c r="AA37"/>
      <c r="AB37"/>
    </row>
    <row r="38" spans="1:34" ht="65.25" customHeight="1" outlineLevel="1">
      <c r="A38" s="48">
        <v>11</v>
      </c>
      <c r="B38" s="48" t="s">
        <v>35</v>
      </c>
      <c r="C38" s="110" t="str">
        <f t="shared" si="3"/>
        <v>Ejecutar las acciones definidas en el plan de trabajo, asegurando la adaptación de procesos y la mejora continua en la gestión institucional.</v>
      </c>
      <c r="D38" s="49" t="s">
        <v>93</v>
      </c>
      <c r="E38" s="48" t="s">
        <v>19</v>
      </c>
      <c r="F38" s="49" t="s">
        <v>94</v>
      </c>
      <c r="G38" s="89" t="s">
        <v>95</v>
      </c>
      <c r="H38" s="48" t="s">
        <v>17</v>
      </c>
      <c r="I38" s="48" t="s">
        <v>49</v>
      </c>
      <c r="J38" s="151"/>
      <c r="K38" s="151"/>
      <c r="L38" s="48">
        <v>100</v>
      </c>
      <c r="M38" s="48"/>
      <c r="N38" s="48">
        <v>30</v>
      </c>
      <c r="O38" s="48">
        <v>30</v>
      </c>
      <c r="P38" s="48">
        <v>40</v>
      </c>
      <c r="Q38" s="48">
        <f t="shared" si="1"/>
        <v>0</v>
      </c>
      <c r="R38" s="48" t="str">
        <f t="shared" si="2"/>
        <v>INFOTEP SAI|Modelos operativos flexibles 03</v>
      </c>
      <c r="S38" s="373"/>
      <c r="U38"/>
      <c r="V38"/>
      <c r="W38"/>
      <c r="X38"/>
      <c r="Y38"/>
      <c r="Z38"/>
      <c r="AA38"/>
      <c r="AB38"/>
    </row>
    <row r="39" spans="1:34" ht="65.25" customHeight="1" outlineLevel="1">
      <c r="A39" s="46">
        <v>12</v>
      </c>
      <c r="B39" s="46" t="s">
        <v>45</v>
      </c>
      <c r="C39" s="111" t="str">
        <f t="shared" si="3"/>
        <v>Elaborar un plan de trabajo que consolide acciones estratégicas para atender las necesidades identificadas en el diagnóstico, asegurando alineación con la política institucional.</v>
      </c>
      <c r="D39" s="46" t="s">
        <v>186</v>
      </c>
      <c r="E39" s="46" t="s">
        <v>40</v>
      </c>
      <c r="F39" s="47" t="s">
        <v>91</v>
      </c>
      <c r="G39" s="47" t="s">
        <v>92</v>
      </c>
      <c r="H39" s="46" t="s">
        <v>185</v>
      </c>
      <c r="I39" s="46" t="s">
        <v>30</v>
      </c>
      <c r="J39" s="152"/>
      <c r="K39" s="152"/>
      <c r="L39" s="46">
        <v>100</v>
      </c>
      <c r="M39" s="46">
        <v>100</v>
      </c>
      <c r="N39" s="46"/>
      <c r="O39" s="46"/>
      <c r="P39" s="46"/>
      <c r="Q39" s="46">
        <f t="shared" si="1"/>
        <v>0</v>
      </c>
      <c r="R39" s="46" t="str">
        <f t="shared" si="2"/>
        <v>INFOTEP SAI|Gestión del conocimiento 01</v>
      </c>
      <c r="S39" s="374"/>
      <c r="U39"/>
      <c r="V39"/>
      <c r="W39"/>
      <c r="X39"/>
      <c r="Y39"/>
      <c r="Z39"/>
      <c r="AA39"/>
      <c r="AB39"/>
    </row>
    <row r="40" spans="1:34" ht="65.25" customHeight="1" outlineLevel="1">
      <c r="A40" s="46">
        <v>13</v>
      </c>
      <c r="B40" s="46" t="s">
        <v>45</v>
      </c>
      <c r="C40" s="111" t="str">
        <f t="shared" si="3"/>
        <v>Ejecutar las acciones definidas en el plan de trabajo para fortalecer la gestión del conocimiento, garantizando la participación activa y el uso de herramientas tecnológicas.</v>
      </c>
      <c r="D40" s="46" t="s">
        <v>187</v>
      </c>
      <c r="E40" s="46" t="s">
        <v>19</v>
      </c>
      <c r="F40" s="47" t="s">
        <v>188</v>
      </c>
      <c r="G40" s="47" t="s">
        <v>80</v>
      </c>
      <c r="H40" s="46" t="s">
        <v>17</v>
      </c>
      <c r="I40" s="46" t="s">
        <v>30</v>
      </c>
      <c r="J40" s="152"/>
      <c r="K40" s="152"/>
      <c r="L40" s="46">
        <v>100</v>
      </c>
      <c r="M40" s="46">
        <v>25</v>
      </c>
      <c r="N40" s="46">
        <v>25</v>
      </c>
      <c r="O40" s="46">
        <v>25</v>
      </c>
      <c r="P40" s="46">
        <v>25</v>
      </c>
      <c r="Q40" s="46">
        <f t="shared" si="1"/>
        <v>0</v>
      </c>
      <c r="R40" s="46" t="str">
        <f t="shared" si="2"/>
        <v>INFOTEP SAI|Gestión del conocimiento 02</v>
      </c>
      <c r="S40" s="374"/>
      <c r="U40"/>
      <c r="V40"/>
      <c r="W40"/>
      <c r="X40"/>
      <c r="Y40"/>
      <c r="Z40"/>
      <c r="AA40"/>
      <c r="AB40"/>
    </row>
    <row r="41" spans="1:34" ht="65.25" customHeight="1" outlineLevel="1">
      <c r="A41" s="46">
        <v>14</v>
      </c>
      <c r="B41" s="46" t="s">
        <v>45</v>
      </c>
      <c r="C41" s="111" t="str">
        <f t="shared" si="3"/>
        <v>Realizar la evaluación del plan de trabajo implementado, midiendo el impacto en la captura, organización y transferencia del conocimiento institucional.</v>
      </c>
      <c r="D41" s="46" t="s">
        <v>189</v>
      </c>
      <c r="E41" s="46" t="s">
        <v>40</v>
      </c>
      <c r="F41" s="47" t="s">
        <v>190</v>
      </c>
      <c r="G41" s="47" t="s">
        <v>52</v>
      </c>
      <c r="H41" s="46" t="s">
        <v>17</v>
      </c>
      <c r="I41" s="46" t="s">
        <v>30</v>
      </c>
      <c r="J41" s="152"/>
      <c r="K41" s="152"/>
      <c r="L41" s="46">
        <v>100</v>
      </c>
      <c r="M41" s="46"/>
      <c r="N41" s="46"/>
      <c r="O41" s="46"/>
      <c r="P41" s="46">
        <v>100</v>
      </c>
      <c r="Q41" s="46">
        <f t="shared" si="1"/>
        <v>0</v>
      </c>
      <c r="R41" s="46" t="str">
        <f t="shared" si="2"/>
        <v>INFOTEP SAI|Gestión del conocimiento 03</v>
      </c>
      <c r="S41" s="374"/>
      <c r="U41"/>
      <c r="V41"/>
      <c r="W41"/>
      <c r="X41"/>
      <c r="Y41"/>
      <c r="Z41"/>
      <c r="AA41"/>
      <c r="AB41"/>
    </row>
    <row r="42" spans="1:34">
      <c r="A42" s="86"/>
      <c r="B42" s="76"/>
      <c r="C42" s="76"/>
      <c r="D42" s="76"/>
      <c r="E42" s="76"/>
      <c r="F42" s="76"/>
      <c r="G42" s="76"/>
      <c r="H42" s="76"/>
      <c r="I42" s="76"/>
      <c r="J42" s="76"/>
      <c r="K42" s="76"/>
      <c r="L42" s="76"/>
      <c r="M42" s="76"/>
      <c r="N42" s="76"/>
      <c r="O42" s="76"/>
      <c r="P42" s="76"/>
      <c r="Q42" s="76"/>
      <c r="R42" s="76"/>
      <c r="S42" s="369"/>
      <c r="T42" s="76"/>
      <c r="AB42" s="40"/>
      <c r="AC42" s="40"/>
      <c r="AD42" s="40"/>
      <c r="AE42" s="40"/>
      <c r="AF42" s="40"/>
      <c r="AG42" s="40"/>
      <c r="AH42" s="21" t="e">
        <f t="shared" ref="AH42" si="4">ROUND(AVERAGE(AB42:AG42)/5*100,0)</f>
        <v>#DIV/0!</v>
      </c>
    </row>
    <row r="43" spans="1:34" s="452" customFormat="1" ht="45.75" customHeight="1">
      <c r="A43" s="452" t="s">
        <v>191</v>
      </c>
    </row>
    <row r="44" spans="1:34" outlineLevel="1">
      <c r="A44" s="79"/>
      <c r="B44" s="76"/>
      <c r="C44" s="76"/>
      <c r="D44" s="76"/>
      <c r="E44" s="76"/>
      <c r="F44" s="76"/>
      <c r="G44" s="76"/>
      <c r="H44" s="76"/>
      <c r="I44" s="76"/>
      <c r="J44" s="76"/>
      <c r="K44" s="76"/>
      <c r="L44" s="76"/>
      <c r="M44" s="76"/>
      <c r="N44" s="76"/>
      <c r="O44" s="76"/>
      <c r="P44" s="76"/>
      <c r="Q44" s="76"/>
      <c r="R44" s="76"/>
      <c r="S44" s="369"/>
      <c r="T44" s="76"/>
    </row>
    <row r="45" spans="1:34" ht="26.25" outlineLevel="1">
      <c r="A45" s="80" t="s">
        <v>192</v>
      </c>
      <c r="B45" s="81" t="str">
        <f>B10</f>
        <v>Cultura organizacional</v>
      </c>
      <c r="H45" s="453" t="s">
        <v>193</v>
      </c>
      <c r="I45" s="453"/>
      <c r="J45" s="453"/>
      <c r="K45" s="453"/>
      <c r="L45" s="453"/>
      <c r="M45" s="453"/>
      <c r="N45" s="453"/>
      <c r="T45" s="76"/>
    </row>
    <row r="46" spans="1:34" ht="45.75" outlineLevel="2" thickBot="1">
      <c r="A46" s="128" t="s">
        <v>28</v>
      </c>
      <c r="B46" s="129" t="s">
        <v>194</v>
      </c>
      <c r="C46" s="129" t="s">
        <v>195</v>
      </c>
      <c r="D46" s="129" t="s">
        <v>196</v>
      </c>
      <c r="E46" s="129" t="s">
        <v>197</v>
      </c>
      <c r="F46" s="129" t="s">
        <v>198</v>
      </c>
      <c r="G46" s="129" t="s">
        <v>199</v>
      </c>
      <c r="H46" s="175" t="s">
        <v>200</v>
      </c>
      <c r="I46" s="175" t="s">
        <v>201</v>
      </c>
      <c r="J46" s="175" t="s">
        <v>202</v>
      </c>
      <c r="K46" s="175" t="s">
        <v>203</v>
      </c>
      <c r="L46" s="175" t="s">
        <v>204</v>
      </c>
      <c r="M46" s="175" t="s">
        <v>205</v>
      </c>
      <c r="N46" s="175" t="s">
        <v>206</v>
      </c>
      <c r="O46" s="129" t="s">
        <v>207</v>
      </c>
      <c r="P46" s="129" t="s">
        <v>208</v>
      </c>
      <c r="Q46" s="129" t="s">
        <v>209</v>
      </c>
      <c r="R46" s="129" t="s">
        <v>210</v>
      </c>
      <c r="S46" s="129" t="s">
        <v>184</v>
      </c>
      <c r="T46" s="76"/>
      <c r="AB46"/>
    </row>
    <row r="47" spans="1:34" s="21" customFormat="1" ht="211.5" outlineLevel="2" thickTop="1" thickBot="1">
      <c r="A47" s="6">
        <v>1</v>
      </c>
      <c r="B47" s="106" t="str">
        <f>C10</f>
        <v>Realizar la evaluación integral del modelo de cultura organizacional implementado en la entidad, identificando fortalezas y áreas de mejora mediante instrumentos de medición y análisis participativo.</v>
      </c>
      <c r="C47" s="5" t="s">
        <v>59</v>
      </c>
      <c r="D47" s="178">
        <f t="shared" ref="D47:E52" si="5">Q47</f>
        <v>50.4</v>
      </c>
      <c r="E47" s="178">
        <f t="shared" si="5"/>
        <v>50.4</v>
      </c>
      <c r="F47" s="5">
        <f>M28</f>
        <v>100</v>
      </c>
      <c r="G47" s="153" t="s">
        <v>211</v>
      </c>
      <c r="H47" s="174">
        <v>3</v>
      </c>
      <c r="I47" s="174">
        <v>3</v>
      </c>
      <c r="J47" s="174">
        <v>3</v>
      </c>
      <c r="K47" s="174">
        <v>5</v>
      </c>
      <c r="L47" s="174">
        <v>3</v>
      </c>
      <c r="M47" s="174">
        <v>5</v>
      </c>
      <c r="N47" s="174">
        <v>3</v>
      </c>
      <c r="O47" s="5">
        <f t="shared" ref="O47" si="6">ROUND((SUM(H47:N47)/35)*100,0)</f>
        <v>71</v>
      </c>
      <c r="P47" s="5">
        <f>(IUSAI!$O47/100)*100</f>
        <v>71</v>
      </c>
      <c r="Q47" s="5">
        <f t="shared" ref="Q47:Q52" si="7">IFERROR(ROUND(O47*P47/100,1),"")</f>
        <v>50.4</v>
      </c>
      <c r="R47" s="5">
        <f>Q47</f>
        <v>50.4</v>
      </c>
      <c r="S47" s="201" t="s">
        <v>364</v>
      </c>
      <c r="T47" s="76"/>
    </row>
    <row r="48" spans="1:34" ht="61.5" outlineLevel="2" thickTop="1" thickBot="1">
      <c r="A48" s="7">
        <v>2</v>
      </c>
      <c r="B48" s="107" t="str">
        <f>C11</f>
        <v>Analizar los resultados de la evaluación para determinar brechas en prácticas, comportamientos y procesos relacionados con la cultura organizacional, priorizando acciones correctivas.</v>
      </c>
      <c r="C48" s="22" t="s">
        <v>59</v>
      </c>
      <c r="D48" s="177">
        <f t="shared" si="5"/>
        <v>36</v>
      </c>
      <c r="E48" s="177">
        <f t="shared" si="5"/>
        <v>36</v>
      </c>
      <c r="F48" s="22">
        <f>M29</f>
        <v>100</v>
      </c>
      <c r="G48" s="153" t="s">
        <v>211</v>
      </c>
      <c r="H48" s="174">
        <v>3</v>
      </c>
      <c r="I48" s="174">
        <v>3</v>
      </c>
      <c r="J48" s="174">
        <v>3</v>
      </c>
      <c r="K48" s="174">
        <v>3</v>
      </c>
      <c r="L48" s="174">
        <v>3</v>
      </c>
      <c r="M48" s="174">
        <v>3</v>
      </c>
      <c r="N48" s="174">
        <v>3</v>
      </c>
      <c r="O48" s="22">
        <f>ROUND((SUM(H48:N48)/35)*100,0)</f>
        <v>60</v>
      </c>
      <c r="P48" s="22">
        <f>(IUSAI!$O48/100)*100</f>
        <v>60</v>
      </c>
      <c r="Q48" s="22">
        <f t="shared" si="7"/>
        <v>36</v>
      </c>
      <c r="R48" s="22">
        <f>Q48</f>
        <v>36</v>
      </c>
      <c r="S48" s="244" t="s">
        <v>365</v>
      </c>
      <c r="T48" s="76"/>
      <c r="AB48"/>
    </row>
    <row r="49" spans="1:28" ht="61.5" customHeight="1" outlineLevel="2" thickTop="1" thickBot="1">
      <c r="A49" s="6">
        <v>3</v>
      </c>
      <c r="B49" s="106" t="str">
        <f>C12</f>
        <v>Diseñar el plan de trabajo que consolide acciones estratégicas para fortalecer la cultura organizacional, basado en el diagnóstico y brechas identificadas.</v>
      </c>
      <c r="C49" s="5" t="s">
        <v>59</v>
      </c>
      <c r="D49" s="178">
        <f t="shared" si="5"/>
        <v>68.900000000000006</v>
      </c>
      <c r="E49" s="178">
        <f t="shared" si="5"/>
        <v>68.900000000000006</v>
      </c>
      <c r="F49" s="5">
        <f>M30</f>
        <v>100</v>
      </c>
      <c r="G49" s="153" t="s">
        <v>211</v>
      </c>
      <c r="H49" s="174">
        <v>5</v>
      </c>
      <c r="I49" s="174">
        <v>5</v>
      </c>
      <c r="J49" s="174">
        <v>5</v>
      </c>
      <c r="K49" s="174">
        <v>3</v>
      </c>
      <c r="L49" s="174">
        <v>5</v>
      </c>
      <c r="M49" s="174">
        <v>3</v>
      </c>
      <c r="N49" s="174">
        <v>3</v>
      </c>
      <c r="O49" s="5">
        <f t="shared" ref="O49" si="8">ROUND((SUM(H49:N49)/35)*100,0)</f>
        <v>83</v>
      </c>
      <c r="P49" s="5">
        <f>(IUSAI!$O49/100)*100</f>
        <v>83</v>
      </c>
      <c r="Q49" s="5">
        <f t="shared" si="7"/>
        <v>68.900000000000006</v>
      </c>
      <c r="R49" s="5">
        <f>Q49</f>
        <v>68.900000000000006</v>
      </c>
      <c r="S49" s="201" t="s">
        <v>365</v>
      </c>
      <c r="T49" s="76"/>
      <c r="AB49"/>
    </row>
    <row r="50" spans="1:28" ht="301.5" outlineLevel="2" thickTop="1" thickBot="1">
      <c r="A50" s="454">
        <v>4</v>
      </c>
      <c r="B50" s="456" t="str">
        <f>C13</f>
        <v>Implementar las acciones definidas en el plan de trabajo, asegurando la participación activa del personal y el seguimiento a los resultados esperados.</v>
      </c>
      <c r="C50" s="23" t="s">
        <v>64</v>
      </c>
      <c r="D50" s="177">
        <f t="shared" si="5"/>
        <v>30</v>
      </c>
      <c r="E50" s="177">
        <f t="shared" si="5"/>
        <v>30</v>
      </c>
      <c r="F50" s="22">
        <f>N31</f>
        <v>30</v>
      </c>
      <c r="G50" s="153" t="s">
        <v>211</v>
      </c>
      <c r="H50" s="174">
        <v>5</v>
      </c>
      <c r="I50" s="174">
        <v>5</v>
      </c>
      <c r="J50" s="174">
        <v>5</v>
      </c>
      <c r="K50" s="174">
        <v>5</v>
      </c>
      <c r="L50" s="174">
        <v>5</v>
      </c>
      <c r="M50" s="174">
        <v>5</v>
      </c>
      <c r="N50" s="174">
        <v>5</v>
      </c>
      <c r="O50" s="22">
        <f t="shared" ref="O50:O52" si="9">ROUND((SUM(H50:N50)/35)*100,0)</f>
        <v>100</v>
      </c>
      <c r="P50" s="22">
        <f>(IUSAI!$O50/100)*30</f>
        <v>30</v>
      </c>
      <c r="Q50" s="22">
        <f t="shared" si="7"/>
        <v>30</v>
      </c>
      <c r="R50" s="22">
        <f>Q50</f>
        <v>30</v>
      </c>
      <c r="S50" s="244" t="s">
        <v>366</v>
      </c>
      <c r="T50" s="76"/>
      <c r="AB50"/>
    </row>
    <row r="51" spans="1:28" ht="167.25" customHeight="1" outlineLevel="2" thickTop="1" thickBot="1">
      <c r="A51" s="455"/>
      <c r="B51" s="457"/>
      <c r="C51" s="24" t="s">
        <v>69</v>
      </c>
      <c r="D51" s="177">
        <f t="shared" si="5"/>
        <v>30</v>
      </c>
      <c r="E51" s="177">
        <f t="shared" si="5"/>
        <v>60</v>
      </c>
      <c r="F51" s="22">
        <f>O31</f>
        <v>30</v>
      </c>
      <c r="G51" s="153" t="s">
        <v>211</v>
      </c>
      <c r="H51" s="174">
        <v>5</v>
      </c>
      <c r="I51" s="174">
        <v>5</v>
      </c>
      <c r="J51" s="174">
        <v>5</v>
      </c>
      <c r="K51" s="174">
        <v>5</v>
      </c>
      <c r="L51" s="174">
        <v>5</v>
      </c>
      <c r="M51" s="174">
        <v>5</v>
      </c>
      <c r="N51" s="174">
        <v>5</v>
      </c>
      <c r="O51" s="23">
        <f t="shared" si="9"/>
        <v>100</v>
      </c>
      <c r="P51" s="23">
        <f>(IUSAI!$O51/100)*30</f>
        <v>30</v>
      </c>
      <c r="Q51" s="23">
        <f t="shared" si="7"/>
        <v>30</v>
      </c>
      <c r="R51" s="23">
        <f>R50+Q51</f>
        <v>60</v>
      </c>
      <c r="S51" s="375" t="s">
        <v>367</v>
      </c>
      <c r="T51" s="76"/>
      <c r="AB51"/>
    </row>
    <row r="52" spans="1:28" ht="20.25" customHeight="1" outlineLevel="2" thickTop="1">
      <c r="A52" s="455"/>
      <c r="B52" s="457"/>
      <c r="C52" s="24" t="s">
        <v>74</v>
      </c>
      <c r="D52" s="177">
        <f t="shared" si="5"/>
        <v>0</v>
      </c>
      <c r="E52" s="177">
        <f t="shared" si="5"/>
        <v>60</v>
      </c>
      <c r="F52" s="22">
        <f>P31</f>
        <v>40</v>
      </c>
      <c r="G52" s="154"/>
      <c r="H52" s="174"/>
      <c r="I52" s="174"/>
      <c r="J52" s="174"/>
      <c r="K52" s="174"/>
      <c r="L52" s="174"/>
      <c r="M52" s="174"/>
      <c r="N52" s="174"/>
      <c r="O52" s="24">
        <f t="shared" si="9"/>
        <v>0</v>
      </c>
      <c r="P52" s="24">
        <f>(IUSAI!$O52/100)*40</f>
        <v>0</v>
      </c>
      <c r="Q52" s="24">
        <f t="shared" si="7"/>
        <v>0</v>
      </c>
      <c r="R52" s="24">
        <f>R51+Q52</f>
        <v>60</v>
      </c>
      <c r="S52" s="376"/>
      <c r="T52" s="76"/>
      <c r="AB52"/>
    </row>
    <row r="53" spans="1:28" ht="45.75" customHeight="1" outlineLevel="1">
      <c r="G53" s="156"/>
      <c r="H53" s="156"/>
      <c r="I53" s="156"/>
      <c r="J53" s="156"/>
      <c r="K53" s="156"/>
      <c r="L53" s="156"/>
      <c r="M53" s="156"/>
      <c r="N53" s="156"/>
      <c r="Q53" s="129" t="s">
        <v>215</v>
      </c>
      <c r="R53" s="130">
        <f>AVERAGE(R47:R49,R52)/100</f>
        <v>0.53825000000000001</v>
      </c>
      <c r="S53" s="377"/>
      <c r="T53" s="76"/>
    </row>
    <row r="54" spans="1:28" ht="26.25" outlineLevel="1">
      <c r="A54" s="82" t="s">
        <v>216</v>
      </c>
      <c r="B54" s="124" t="s">
        <v>25</v>
      </c>
      <c r="G54" s="156"/>
      <c r="H54" s="435" t="s">
        <v>193</v>
      </c>
      <c r="I54" s="435"/>
      <c r="J54" s="435"/>
      <c r="K54" s="435"/>
      <c r="L54" s="435"/>
      <c r="M54" s="435"/>
      <c r="N54" s="435"/>
      <c r="S54" s="377"/>
      <c r="T54" s="76"/>
    </row>
    <row r="55" spans="1:28" ht="45.75" outlineLevel="2" thickBot="1">
      <c r="A55" s="131" t="s">
        <v>28</v>
      </c>
      <c r="B55" s="132" t="s">
        <v>194</v>
      </c>
      <c r="C55" s="132" t="s">
        <v>195</v>
      </c>
      <c r="D55" s="132" t="s">
        <v>196</v>
      </c>
      <c r="E55" s="132" t="s">
        <v>217</v>
      </c>
      <c r="F55" s="132" t="s">
        <v>198</v>
      </c>
      <c r="G55" s="157" t="s">
        <v>199</v>
      </c>
      <c r="H55" s="175" t="s">
        <v>200</v>
      </c>
      <c r="I55" s="175" t="s">
        <v>201</v>
      </c>
      <c r="J55" s="175" t="s">
        <v>202</v>
      </c>
      <c r="K55" s="175" t="s">
        <v>203</v>
      </c>
      <c r="L55" s="175" t="s">
        <v>204</v>
      </c>
      <c r="M55" s="175" t="s">
        <v>205</v>
      </c>
      <c r="N55" s="175" t="s">
        <v>206</v>
      </c>
      <c r="O55" s="132" t="s">
        <v>207</v>
      </c>
      <c r="P55" s="132" t="s">
        <v>218</v>
      </c>
      <c r="Q55" s="132" t="s">
        <v>209</v>
      </c>
      <c r="R55" s="132" t="s">
        <v>210</v>
      </c>
      <c r="S55" s="157" t="s">
        <v>184</v>
      </c>
      <c r="T55" s="76"/>
      <c r="AB55"/>
    </row>
    <row r="56" spans="1:28" ht="90.75" customHeight="1" outlineLevel="2" thickTop="1" thickBot="1">
      <c r="A56" s="8">
        <v>1</v>
      </c>
      <c r="B56" s="105" t="str">
        <f>C14</f>
        <v>Realizar un diagnóstico participativo de los grupos focales para identificar oportunidades de mejora en la experiencia de servicio de la entidad, consolidando hallazgos y recomendaciones.</v>
      </c>
      <c r="C56" s="25" t="s">
        <v>59</v>
      </c>
      <c r="D56" s="178">
        <f>Q56</f>
        <v>100</v>
      </c>
      <c r="E56" s="178">
        <f>R56</f>
        <v>100</v>
      </c>
      <c r="F56" s="25">
        <f>M32</f>
        <v>100</v>
      </c>
      <c r="G56" s="158" t="s">
        <v>211</v>
      </c>
      <c r="H56" s="174">
        <v>5</v>
      </c>
      <c r="I56" s="174">
        <v>5</v>
      </c>
      <c r="J56" s="174">
        <v>5</v>
      </c>
      <c r="K56" s="174">
        <v>5</v>
      </c>
      <c r="L56" s="174">
        <v>5</v>
      </c>
      <c r="M56" s="174">
        <v>5</v>
      </c>
      <c r="N56" s="174">
        <v>5</v>
      </c>
      <c r="O56" s="25">
        <f t="shared" ref="O56:O65" si="10">ROUND((SUM(H56:N56)/35)*100,0)</f>
        <v>100</v>
      </c>
      <c r="P56" s="25">
        <f>(IUSAI!$O56/100)*100</f>
        <v>100</v>
      </c>
      <c r="Q56" s="25">
        <f t="shared" ref="Q56:Q65" si="11">IFERROR(ROUND(O56*P56/100,1),"")</f>
        <v>100</v>
      </c>
      <c r="R56" s="25">
        <f>Q56</f>
        <v>100</v>
      </c>
      <c r="S56" s="365" t="s">
        <v>368</v>
      </c>
      <c r="T56" s="76"/>
      <c r="AB56"/>
    </row>
    <row r="57" spans="1:28" ht="52.5" customHeight="1" outlineLevel="2" thickTop="1" thickBot="1">
      <c r="A57" s="431">
        <v>2</v>
      </c>
      <c r="B57" s="433" t="str">
        <f>C15</f>
        <v>Diseñar, aplicar y analizar la encuesta de satisfacción de los servicios ofrecidos por la entidad, garantizando cobertura representativa y trazabilidad de resultados.</v>
      </c>
      <c r="C57" s="28" t="s">
        <v>64</v>
      </c>
      <c r="D57" s="178">
        <f>Q57</f>
        <v>26.5</v>
      </c>
      <c r="E57" s="178">
        <f>R57</f>
        <v>26.5</v>
      </c>
      <c r="F57" s="28">
        <f>N33</f>
        <v>30</v>
      </c>
      <c r="G57" s="159" t="s">
        <v>211</v>
      </c>
      <c r="H57" s="174">
        <v>5</v>
      </c>
      <c r="I57" s="174">
        <v>5</v>
      </c>
      <c r="J57" s="174">
        <v>3</v>
      </c>
      <c r="K57" s="174">
        <v>5</v>
      </c>
      <c r="L57" s="174">
        <v>5</v>
      </c>
      <c r="M57" s="174">
        <v>5</v>
      </c>
      <c r="N57" s="174">
        <v>5</v>
      </c>
      <c r="O57" s="28">
        <f t="shared" si="10"/>
        <v>94</v>
      </c>
      <c r="P57" s="28">
        <f>(IUSAI!$O57/100)*30</f>
        <v>28.2</v>
      </c>
      <c r="Q57" s="28">
        <f t="shared" si="11"/>
        <v>26.5</v>
      </c>
      <c r="R57" s="28">
        <f>Q57</f>
        <v>26.5</v>
      </c>
      <c r="S57" s="378" t="s">
        <v>369</v>
      </c>
      <c r="T57" s="76"/>
      <c r="AB57"/>
    </row>
    <row r="58" spans="1:28" ht="94.5" customHeight="1" outlineLevel="2" thickTop="1" thickBot="1">
      <c r="A58" s="432"/>
      <c r="B58" s="434"/>
      <c r="C58" s="29" t="s">
        <v>69</v>
      </c>
      <c r="D58" s="178">
        <f t="shared" ref="D58:E65" si="12">Q58</f>
        <v>26.5</v>
      </c>
      <c r="E58" s="178">
        <f t="shared" si="12"/>
        <v>53</v>
      </c>
      <c r="F58" s="28">
        <f>O33</f>
        <v>30</v>
      </c>
      <c r="G58" s="159"/>
      <c r="H58" s="174">
        <v>5</v>
      </c>
      <c r="I58" s="174">
        <v>5</v>
      </c>
      <c r="J58" s="174">
        <v>3</v>
      </c>
      <c r="K58" s="174">
        <v>5</v>
      </c>
      <c r="L58" s="174">
        <v>5</v>
      </c>
      <c r="M58" s="174">
        <v>5</v>
      </c>
      <c r="N58" s="174">
        <v>5</v>
      </c>
      <c r="O58" s="29">
        <f t="shared" si="10"/>
        <v>94</v>
      </c>
      <c r="P58" s="29">
        <f>(IUSAI!$O58/100)*30</f>
        <v>28.2</v>
      </c>
      <c r="Q58" s="29">
        <f t="shared" si="11"/>
        <v>26.5</v>
      </c>
      <c r="R58" s="29">
        <f>R57+Q58</f>
        <v>53</v>
      </c>
      <c r="S58" s="410" t="s">
        <v>370</v>
      </c>
      <c r="T58" s="76"/>
      <c r="AB58"/>
    </row>
    <row r="59" spans="1:28" ht="22.5" customHeight="1" outlineLevel="2" thickTop="1" thickBot="1">
      <c r="A59" s="458"/>
      <c r="B59" s="459"/>
      <c r="C59" s="30" t="s">
        <v>74</v>
      </c>
      <c r="D59" s="178">
        <f t="shared" si="12"/>
        <v>0</v>
      </c>
      <c r="E59" s="178">
        <f t="shared" si="12"/>
        <v>53</v>
      </c>
      <c r="F59" s="28">
        <f>P33</f>
        <v>40</v>
      </c>
      <c r="G59" s="159"/>
      <c r="H59" s="176"/>
      <c r="I59" s="176"/>
      <c r="J59" s="176"/>
      <c r="K59" s="176"/>
      <c r="L59" s="176"/>
      <c r="M59" s="176"/>
      <c r="N59" s="176"/>
      <c r="O59" s="30">
        <f t="shared" si="10"/>
        <v>0</v>
      </c>
      <c r="P59" s="30">
        <f>(IUSAI!$O59/100)*40</f>
        <v>0</v>
      </c>
      <c r="Q59" s="30">
        <f t="shared" si="11"/>
        <v>0</v>
      </c>
      <c r="R59" s="30">
        <f>R58+Q59</f>
        <v>53</v>
      </c>
      <c r="S59" s="380"/>
      <c r="T59" s="76"/>
      <c r="AB59"/>
    </row>
    <row r="60" spans="1:28" ht="36.75" customHeight="1" outlineLevel="2" thickTop="1" thickBot="1">
      <c r="A60" s="440">
        <v>3</v>
      </c>
      <c r="B60" s="443" t="str">
        <f>C16</f>
        <v>Ejecutar las acciones de mejora derivadas del análisis de la encuesta de satisfacción, orientadas a optimizar la experiencia ciudadana y la relación con grupos de valor.</v>
      </c>
      <c r="C60" s="25" t="s">
        <v>64</v>
      </c>
      <c r="D60" s="178">
        <f t="shared" si="12"/>
        <v>26.5</v>
      </c>
      <c r="E60" s="178">
        <f t="shared" si="12"/>
        <v>26.5</v>
      </c>
      <c r="F60" s="25">
        <f>N34</f>
        <v>30</v>
      </c>
      <c r="G60" s="158" t="s">
        <v>211</v>
      </c>
      <c r="H60" s="176">
        <v>5</v>
      </c>
      <c r="I60" s="176">
        <v>5</v>
      </c>
      <c r="J60" s="176">
        <v>5</v>
      </c>
      <c r="K60" s="176">
        <v>5</v>
      </c>
      <c r="L60" s="176">
        <v>5</v>
      </c>
      <c r="M60" s="176">
        <v>5</v>
      </c>
      <c r="N60" s="176">
        <v>3</v>
      </c>
      <c r="O60" s="25">
        <f t="shared" si="10"/>
        <v>94</v>
      </c>
      <c r="P60" s="25">
        <f>(IUSAI!$O60/100)*30</f>
        <v>28.2</v>
      </c>
      <c r="Q60" s="25">
        <f t="shared" si="11"/>
        <v>26.5</v>
      </c>
      <c r="R60" s="25">
        <f>Q60</f>
        <v>26.5</v>
      </c>
      <c r="S60" s="412" t="s">
        <v>371</v>
      </c>
      <c r="T60" s="76"/>
      <c r="AB60"/>
    </row>
    <row r="61" spans="1:28" ht="78.75" customHeight="1" outlineLevel="2" thickTop="1" thickBot="1">
      <c r="A61" s="441"/>
      <c r="B61" s="444"/>
      <c r="C61" s="26" t="s">
        <v>69</v>
      </c>
      <c r="D61" s="178">
        <f t="shared" si="12"/>
        <v>30</v>
      </c>
      <c r="E61" s="178">
        <f t="shared" si="12"/>
        <v>56.5</v>
      </c>
      <c r="F61" s="25">
        <f>O34</f>
        <v>30</v>
      </c>
      <c r="G61" s="158"/>
      <c r="H61" s="176">
        <v>5</v>
      </c>
      <c r="I61" s="176">
        <v>5</v>
      </c>
      <c r="J61" s="176">
        <v>5</v>
      </c>
      <c r="K61" s="176">
        <v>5</v>
      </c>
      <c r="L61" s="176">
        <v>5</v>
      </c>
      <c r="M61" s="176">
        <v>5</v>
      </c>
      <c r="N61" s="176">
        <v>5</v>
      </c>
      <c r="O61" s="26">
        <f t="shared" si="10"/>
        <v>100</v>
      </c>
      <c r="P61" s="26">
        <f>(IUSAI!$O61/100)*30</f>
        <v>30</v>
      </c>
      <c r="Q61" s="26">
        <f t="shared" si="11"/>
        <v>30</v>
      </c>
      <c r="R61" s="26">
        <f>R60+Q61</f>
        <v>56.5</v>
      </c>
      <c r="S61" s="409" t="s">
        <v>372</v>
      </c>
      <c r="T61" s="76"/>
      <c r="AB61"/>
    </row>
    <row r="62" spans="1:28" ht="22.5" customHeight="1" outlineLevel="2" thickTop="1" thickBot="1">
      <c r="A62" s="442"/>
      <c r="B62" s="445"/>
      <c r="C62" s="27" t="s">
        <v>74</v>
      </c>
      <c r="D62" s="178">
        <f t="shared" si="12"/>
        <v>0</v>
      </c>
      <c r="E62" s="178">
        <f t="shared" si="12"/>
        <v>56.5</v>
      </c>
      <c r="F62" s="25">
        <f>P34</f>
        <v>40</v>
      </c>
      <c r="G62" s="158"/>
      <c r="H62" s="176"/>
      <c r="I62" s="176"/>
      <c r="J62" s="176"/>
      <c r="K62" s="176"/>
      <c r="L62" s="176"/>
      <c r="M62" s="176"/>
      <c r="N62" s="176"/>
      <c r="O62" s="27">
        <f t="shared" si="10"/>
        <v>0</v>
      </c>
      <c r="P62" s="27">
        <f>(IUSAI!$O62/100)*40</f>
        <v>0</v>
      </c>
      <c r="Q62" s="27">
        <f t="shared" si="11"/>
        <v>0</v>
      </c>
      <c r="R62" s="27">
        <f>R61+Q62</f>
        <v>56.5</v>
      </c>
      <c r="S62" s="381"/>
      <c r="T62" s="76"/>
      <c r="AB62"/>
    </row>
    <row r="63" spans="1:28" ht="103.5" customHeight="1" outlineLevel="2" thickTop="1" thickBot="1">
      <c r="A63" s="431">
        <v>4</v>
      </c>
      <c r="B63" s="433" t="str">
        <f>C17</f>
        <v>Monitorear la implementación de las mejoras y lecciones aprendidas, evaluando su impacto en la experiencia ciudadana y ajustando acciones según resultados.</v>
      </c>
      <c r="C63" s="28" t="s">
        <v>64</v>
      </c>
      <c r="D63" s="178">
        <f t="shared" si="12"/>
        <v>11.9</v>
      </c>
      <c r="E63" s="178">
        <f t="shared" si="12"/>
        <v>11.9</v>
      </c>
      <c r="F63" s="28">
        <f>N35</f>
        <v>30</v>
      </c>
      <c r="G63" s="159"/>
      <c r="H63" s="174">
        <v>5</v>
      </c>
      <c r="I63" s="174">
        <v>5</v>
      </c>
      <c r="J63" s="174">
        <v>0</v>
      </c>
      <c r="K63" s="174">
        <v>3</v>
      </c>
      <c r="L63" s="174">
        <v>3</v>
      </c>
      <c r="M63" s="174">
        <v>3</v>
      </c>
      <c r="N63" s="174">
        <v>3</v>
      </c>
      <c r="O63" s="28">
        <f t="shared" si="10"/>
        <v>63</v>
      </c>
      <c r="P63" s="28">
        <f>(IUSAI!$O63/100)*30</f>
        <v>18.899999999999999</v>
      </c>
      <c r="Q63" s="28">
        <f t="shared" si="11"/>
        <v>11.9</v>
      </c>
      <c r="R63" s="28">
        <f>Q63</f>
        <v>11.9</v>
      </c>
      <c r="S63" s="378" t="s">
        <v>373</v>
      </c>
      <c r="T63" s="76"/>
      <c r="AB63"/>
    </row>
    <row r="64" spans="1:28" ht="75" customHeight="1" outlineLevel="2" thickTop="1" thickBot="1">
      <c r="A64" s="432"/>
      <c r="B64" s="434"/>
      <c r="C64" s="29" t="s">
        <v>69</v>
      </c>
      <c r="D64" s="178">
        <f t="shared" si="12"/>
        <v>30</v>
      </c>
      <c r="E64" s="178">
        <f t="shared" si="12"/>
        <v>41.9</v>
      </c>
      <c r="F64" s="28">
        <f>O35</f>
        <v>30</v>
      </c>
      <c r="G64" s="159"/>
      <c r="H64" s="174">
        <v>5</v>
      </c>
      <c r="I64" s="174">
        <v>5</v>
      </c>
      <c r="J64" s="174">
        <v>5</v>
      </c>
      <c r="K64" s="174">
        <v>5</v>
      </c>
      <c r="L64" s="174">
        <v>5</v>
      </c>
      <c r="M64" s="174">
        <v>5</v>
      </c>
      <c r="N64" s="174">
        <v>5</v>
      </c>
      <c r="O64" s="29">
        <f t="shared" si="10"/>
        <v>100</v>
      </c>
      <c r="P64" s="29">
        <f>(IUSAI!$O64/100)*30</f>
        <v>30</v>
      </c>
      <c r="Q64" s="29">
        <f t="shared" si="11"/>
        <v>30</v>
      </c>
      <c r="R64" s="29">
        <f>R63+Q64</f>
        <v>41.9</v>
      </c>
      <c r="S64" s="410" t="s">
        <v>374</v>
      </c>
      <c r="T64" s="76"/>
      <c r="AB64"/>
    </row>
    <row r="65" spans="1:28" ht="22.5" customHeight="1" outlineLevel="2" thickTop="1">
      <c r="A65" s="432"/>
      <c r="B65" s="434"/>
      <c r="C65" s="30" t="s">
        <v>74</v>
      </c>
      <c r="D65" s="178">
        <f t="shared" si="12"/>
        <v>0</v>
      </c>
      <c r="E65" s="178">
        <f t="shared" si="12"/>
        <v>41.9</v>
      </c>
      <c r="F65" s="28">
        <f>P35</f>
        <v>40</v>
      </c>
      <c r="G65" s="159"/>
      <c r="H65" s="174"/>
      <c r="I65" s="174"/>
      <c r="J65" s="174"/>
      <c r="K65" s="174"/>
      <c r="L65" s="174"/>
      <c r="M65" s="174"/>
      <c r="N65" s="174"/>
      <c r="O65" s="30">
        <f t="shared" si="10"/>
        <v>0</v>
      </c>
      <c r="P65" s="30">
        <f>(IUSAI!$O65/100)*40</f>
        <v>0</v>
      </c>
      <c r="Q65" s="30">
        <f t="shared" si="11"/>
        <v>0</v>
      </c>
      <c r="R65" s="30">
        <f>R64+Q65</f>
        <v>41.9</v>
      </c>
      <c r="S65" s="380"/>
      <c r="T65" s="76"/>
      <c r="AB65"/>
    </row>
    <row r="66" spans="1:28" ht="45.75" customHeight="1" outlineLevel="1">
      <c r="G66" s="156"/>
      <c r="H66" s="156"/>
      <c r="I66" s="156"/>
      <c r="J66" s="156"/>
      <c r="K66" s="156"/>
      <c r="L66" s="156"/>
      <c r="M66" s="156"/>
      <c r="N66" s="156"/>
      <c r="Q66" s="132" t="s">
        <v>215</v>
      </c>
      <c r="R66" s="133">
        <f>AVERAGE(R56,R59,R62,R65)/100</f>
        <v>0.62850000000000006</v>
      </c>
      <c r="S66" s="377"/>
      <c r="T66" s="76"/>
    </row>
    <row r="67" spans="1:28" ht="26.25" outlineLevel="1">
      <c r="A67" s="83" t="s">
        <v>223</v>
      </c>
      <c r="B67" s="123" t="s">
        <v>35</v>
      </c>
      <c r="G67" s="156"/>
      <c r="H67" s="435" t="s">
        <v>193</v>
      </c>
      <c r="I67" s="435"/>
      <c r="J67" s="435"/>
      <c r="K67" s="435"/>
      <c r="L67" s="435"/>
      <c r="M67" s="435"/>
      <c r="N67" s="435"/>
      <c r="S67" s="377"/>
      <c r="T67" s="76"/>
    </row>
    <row r="68" spans="1:28" ht="45.75" outlineLevel="2" thickBot="1">
      <c r="A68" s="134" t="s">
        <v>28</v>
      </c>
      <c r="B68" s="135" t="s">
        <v>194</v>
      </c>
      <c r="C68" s="135" t="s">
        <v>195</v>
      </c>
      <c r="D68" s="135" t="s">
        <v>196</v>
      </c>
      <c r="E68" s="135" t="s">
        <v>217</v>
      </c>
      <c r="F68" s="135" t="s">
        <v>224</v>
      </c>
      <c r="G68" s="163" t="s">
        <v>199</v>
      </c>
      <c r="H68" s="175" t="s">
        <v>200</v>
      </c>
      <c r="I68" s="175" t="s">
        <v>201</v>
      </c>
      <c r="J68" s="175" t="s">
        <v>202</v>
      </c>
      <c r="K68" s="175" t="s">
        <v>203</v>
      </c>
      <c r="L68" s="175" t="s">
        <v>204</v>
      </c>
      <c r="M68" s="175" t="s">
        <v>205</v>
      </c>
      <c r="N68" s="175" t="s">
        <v>206</v>
      </c>
      <c r="O68" s="135" t="s">
        <v>207</v>
      </c>
      <c r="P68" s="135" t="s">
        <v>218</v>
      </c>
      <c r="Q68" s="135" t="s">
        <v>209</v>
      </c>
      <c r="R68" s="135" t="s">
        <v>210</v>
      </c>
      <c r="S68" s="163" t="s">
        <v>184</v>
      </c>
      <c r="T68" s="76"/>
      <c r="AB68"/>
    </row>
    <row r="69" spans="1:28" ht="75" customHeight="1" outlineLevel="2" thickTop="1" thickBot="1">
      <c r="A69" s="10">
        <v>1</v>
      </c>
      <c r="B69" s="68" t="str">
        <f>C18</f>
        <v>Realizar un diagnóstico integral del contexto institucional utilizando la herramienta del MEN, con el fin de identificar el nivel de madurez institucional y las áreas prioritarias de mejora.</v>
      </c>
      <c r="C69" s="31" t="s">
        <v>59</v>
      </c>
      <c r="D69" s="178">
        <f t="shared" ref="D69:E73" si="13">Q69</f>
        <v>100</v>
      </c>
      <c r="E69" s="178">
        <f t="shared" si="13"/>
        <v>100</v>
      </c>
      <c r="F69" s="28">
        <f>M36</f>
        <v>100</v>
      </c>
      <c r="G69" s="165" t="s">
        <v>211</v>
      </c>
      <c r="H69" s="174">
        <v>5</v>
      </c>
      <c r="I69" s="174">
        <v>5</v>
      </c>
      <c r="J69" s="174">
        <v>5</v>
      </c>
      <c r="K69" s="174">
        <v>5</v>
      </c>
      <c r="L69" s="174">
        <v>5</v>
      </c>
      <c r="M69" s="174">
        <v>5</v>
      </c>
      <c r="N69" s="174">
        <v>5</v>
      </c>
      <c r="O69" s="31">
        <f t="shared" ref="O69:O73" si="14">ROUND((SUM(H69:N69)/35)*100,0)</f>
        <v>100</v>
      </c>
      <c r="P69" s="31">
        <f>(IUSAI!$O69/100)*100</f>
        <v>100</v>
      </c>
      <c r="Q69" s="31">
        <f t="shared" ref="Q69:Q73" si="15">IFERROR(ROUND(O69*P69/100,1),"")</f>
        <v>100</v>
      </c>
      <c r="R69" s="31">
        <f>Q69</f>
        <v>100</v>
      </c>
      <c r="S69" s="389" t="s">
        <v>375</v>
      </c>
      <c r="T69" s="76"/>
      <c r="AB69"/>
    </row>
    <row r="70" spans="1:28" ht="71.25" customHeight="1" outlineLevel="2" thickTop="1" thickBot="1">
      <c r="A70" s="9">
        <v>2</v>
      </c>
      <c r="B70" s="69" t="str">
        <f>C19</f>
        <v>Elaborar un plan de trabajo que consolide las acciones estratégicas derivadas del diagnóstico institucional, priorizando actividades para fortalecer la gestión operativa.</v>
      </c>
      <c r="C70" s="34" t="s">
        <v>59</v>
      </c>
      <c r="D70" s="178">
        <f t="shared" si="13"/>
        <v>100</v>
      </c>
      <c r="E70" s="178">
        <f t="shared" si="13"/>
        <v>100</v>
      </c>
      <c r="F70" s="34">
        <f>M37</f>
        <v>100</v>
      </c>
      <c r="G70" s="164" t="s">
        <v>211</v>
      </c>
      <c r="H70" s="174">
        <v>5</v>
      </c>
      <c r="I70" s="174">
        <v>5</v>
      </c>
      <c r="J70" s="174">
        <v>5</v>
      </c>
      <c r="K70" s="174">
        <v>5</v>
      </c>
      <c r="L70" s="174">
        <v>5</v>
      </c>
      <c r="M70" s="174">
        <v>5</v>
      </c>
      <c r="N70" s="174">
        <v>5</v>
      </c>
      <c r="O70" s="34">
        <f t="shared" si="14"/>
        <v>100</v>
      </c>
      <c r="P70" s="34">
        <f>(IUSAI!$O70/100)*100</f>
        <v>100</v>
      </c>
      <c r="Q70" s="34">
        <f t="shared" si="15"/>
        <v>100</v>
      </c>
      <c r="R70" s="34">
        <f>Q70</f>
        <v>100</v>
      </c>
      <c r="S70" s="390" t="s">
        <v>375</v>
      </c>
      <c r="T70" s="76"/>
      <c r="AB70"/>
    </row>
    <row r="71" spans="1:28" ht="111" customHeight="1" outlineLevel="2" thickTop="1" thickBot="1">
      <c r="A71" s="436">
        <v>3</v>
      </c>
      <c r="B71" s="438" t="str">
        <f>C20</f>
        <v>Ejecutar las acciones definidas en el plan de trabajo, asegurando la adaptación de procesos y la mejora continua en la gestión institucional.</v>
      </c>
      <c r="C71" s="31" t="s">
        <v>64</v>
      </c>
      <c r="D71" s="178">
        <f t="shared" si="13"/>
        <v>30</v>
      </c>
      <c r="E71" s="178">
        <f t="shared" si="13"/>
        <v>30</v>
      </c>
      <c r="F71" s="31">
        <f>N38</f>
        <v>30</v>
      </c>
      <c r="G71" s="165" t="s">
        <v>211</v>
      </c>
      <c r="H71" s="174">
        <v>5</v>
      </c>
      <c r="I71" s="174">
        <v>5</v>
      </c>
      <c r="J71" s="174">
        <v>5</v>
      </c>
      <c r="K71" s="174">
        <v>5</v>
      </c>
      <c r="L71" s="174">
        <v>5</v>
      </c>
      <c r="M71" s="174">
        <v>5</v>
      </c>
      <c r="N71" s="174">
        <v>5</v>
      </c>
      <c r="O71" s="31">
        <f t="shared" si="14"/>
        <v>100</v>
      </c>
      <c r="P71" s="31">
        <f>(IUSAI!$O71/100)*30</f>
        <v>30</v>
      </c>
      <c r="Q71" s="31">
        <f t="shared" si="15"/>
        <v>30</v>
      </c>
      <c r="R71" s="31">
        <f>Q71</f>
        <v>30</v>
      </c>
      <c r="S71" s="389" t="s">
        <v>376</v>
      </c>
      <c r="T71" s="76"/>
      <c r="AB71"/>
    </row>
    <row r="72" spans="1:28" ht="52.5" customHeight="1" outlineLevel="2" thickTop="1" thickBot="1">
      <c r="A72" s="437"/>
      <c r="B72" s="439"/>
      <c r="C72" s="32" t="s">
        <v>69</v>
      </c>
      <c r="D72" s="178">
        <f t="shared" si="13"/>
        <v>30</v>
      </c>
      <c r="E72" s="178">
        <f t="shared" si="13"/>
        <v>60</v>
      </c>
      <c r="F72" s="31">
        <f>O38</f>
        <v>30</v>
      </c>
      <c r="G72" s="165" t="s">
        <v>211</v>
      </c>
      <c r="H72" s="176">
        <v>5</v>
      </c>
      <c r="I72" s="176">
        <v>5</v>
      </c>
      <c r="J72" s="176">
        <v>5</v>
      </c>
      <c r="K72" s="176">
        <v>5</v>
      </c>
      <c r="L72" s="176">
        <v>5</v>
      </c>
      <c r="M72" s="176">
        <v>5</v>
      </c>
      <c r="N72" s="176">
        <v>5</v>
      </c>
      <c r="O72" s="32">
        <f t="shared" si="14"/>
        <v>100</v>
      </c>
      <c r="P72" s="32">
        <f>(IUSAI!$O72/100)*30</f>
        <v>30</v>
      </c>
      <c r="Q72" s="32">
        <f t="shared" si="15"/>
        <v>30</v>
      </c>
      <c r="R72" s="32">
        <f>R71+Q72</f>
        <v>60</v>
      </c>
      <c r="S72" s="382" t="s">
        <v>377</v>
      </c>
      <c r="T72" s="76"/>
      <c r="AB72"/>
    </row>
    <row r="73" spans="1:28" ht="19.5" outlineLevel="2" thickTop="1">
      <c r="A73" s="437"/>
      <c r="B73" s="439"/>
      <c r="C73" s="33" t="s">
        <v>74</v>
      </c>
      <c r="D73" s="178">
        <f t="shared" si="13"/>
        <v>0</v>
      </c>
      <c r="E73" s="178">
        <f t="shared" si="13"/>
        <v>60</v>
      </c>
      <c r="F73" s="31">
        <f>P38</f>
        <v>40</v>
      </c>
      <c r="G73" s="165"/>
      <c r="H73" s="174"/>
      <c r="I73" s="174"/>
      <c r="J73" s="174"/>
      <c r="K73" s="174"/>
      <c r="L73" s="174"/>
      <c r="M73" s="174"/>
      <c r="N73" s="174"/>
      <c r="O73" s="33">
        <f t="shared" si="14"/>
        <v>0</v>
      </c>
      <c r="P73" s="33">
        <f>(IUSAI!$O73/100)*40</f>
        <v>0</v>
      </c>
      <c r="Q73" s="33">
        <f t="shared" si="15"/>
        <v>0</v>
      </c>
      <c r="R73" s="33">
        <f>R72+Q73</f>
        <v>60</v>
      </c>
      <c r="S73" s="383"/>
      <c r="T73" s="76"/>
      <c r="AB73"/>
    </row>
    <row r="74" spans="1:28" ht="45.75" customHeight="1" outlineLevel="1">
      <c r="A74" s="79"/>
      <c r="B74" s="76"/>
      <c r="C74" s="76"/>
      <c r="D74" s="76"/>
      <c r="E74" s="76"/>
      <c r="F74" s="76"/>
      <c r="G74" s="167"/>
      <c r="H74" s="167"/>
      <c r="I74" s="167"/>
      <c r="J74" s="167"/>
      <c r="K74" s="167"/>
      <c r="L74" s="167"/>
      <c r="M74" s="167"/>
      <c r="N74" s="167"/>
      <c r="O74" s="76"/>
      <c r="P74" s="76"/>
      <c r="Q74" s="135" t="s">
        <v>215</v>
      </c>
      <c r="R74" s="136">
        <f>AVERAGE(R69,R70,R73)/100</f>
        <v>0.8666666666666667</v>
      </c>
      <c r="S74" s="384"/>
      <c r="T74" s="76"/>
      <c r="AB74"/>
    </row>
    <row r="75" spans="1:28" ht="26.25" outlineLevel="1">
      <c r="A75" s="84" t="s">
        <v>229</v>
      </c>
      <c r="B75" s="85" t="s">
        <v>45</v>
      </c>
      <c r="G75" s="156"/>
      <c r="H75" s="435" t="s">
        <v>193</v>
      </c>
      <c r="I75" s="435"/>
      <c r="J75" s="435"/>
      <c r="K75" s="435"/>
      <c r="L75" s="435"/>
      <c r="M75" s="435"/>
      <c r="N75" s="435"/>
      <c r="S75" s="377"/>
      <c r="T75" s="76"/>
      <c r="AB75"/>
    </row>
    <row r="76" spans="1:28" ht="46.5" customHeight="1" outlineLevel="2" thickBot="1">
      <c r="A76" s="137" t="s">
        <v>28</v>
      </c>
      <c r="B76" s="138" t="s">
        <v>194</v>
      </c>
      <c r="C76" s="138" t="s">
        <v>195</v>
      </c>
      <c r="D76" s="138" t="s">
        <v>196</v>
      </c>
      <c r="E76" s="138" t="s">
        <v>217</v>
      </c>
      <c r="F76" s="138" t="s">
        <v>224</v>
      </c>
      <c r="G76" s="168" t="s">
        <v>199</v>
      </c>
      <c r="H76" s="175" t="s">
        <v>200</v>
      </c>
      <c r="I76" s="175" t="s">
        <v>201</v>
      </c>
      <c r="J76" s="175" t="s">
        <v>202</v>
      </c>
      <c r="K76" s="175" t="s">
        <v>203</v>
      </c>
      <c r="L76" s="175" t="s">
        <v>204</v>
      </c>
      <c r="M76" s="175" t="s">
        <v>205</v>
      </c>
      <c r="N76" s="175" t="s">
        <v>206</v>
      </c>
      <c r="O76" s="138" t="s">
        <v>207</v>
      </c>
      <c r="P76" s="138" t="s">
        <v>218</v>
      </c>
      <c r="Q76" s="138" t="s">
        <v>209</v>
      </c>
      <c r="R76" s="138" t="s">
        <v>210</v>
      </c>
      <c r="S76" s="168" t="s">
        <v>184</v>
      </c>
      <c r="T76" s="76"/>
      <c r="AB76"/>
    </row>
    <row r="77" spans="1:28" ht="85.5" customHeight="1" outlineLevel="2" thickTop="1" thickBot="1">
      <c r="A77" s="103">
        <v>1</v>
      </c>
      <c r="B77" s="121" t="str">
        <f>C21</f>
        <v>Elaborar un plan de trabajo que consolide acciones estratégicas para atender las necesidades identificadas en el diagnóstico, asegurando alineación con la política institucional.</v>
      </c>
      <c r="C77" s="35" t="s">
        <v>59</v>
      </c>
      <c r="D77" s="178">
        <f t="shared" ref="D77:E82" si="16">Q77</f>
        <v>100</v>
      </c>
      <c r="E77" s="178">
        <f t="shared" si="16"/>
        <v>100</v>
      </c>
      <c r="F77" s="35">
        <f>M39</f>
        <v>100</v>
      </c>
      <c r="G77" s="169" t="s">
        <v>211</v>
      </c>
      <c r="H77" s="174">
        <v>5</v>
      </c>
      <c r="I77" s="174">
        <v>5</v>
      </c>
      <c r="J77" s="174">
        <v>5</v>
      </c>
      <c r="K77" s="174">
        <v>5</v>
      </c>
      <c r="L77" s="174">
        <v>5</v>
      </c>
      <c r="M77" s="174">
        <v>5</v>
      </c>
      <c r="N77" s="174">
        <v>5</v>
      </c>
      <c r="O77" s="35">
        <f t="shared" ref="O77:O82" si="17">ROUND((SUM(H77:N77)/35)*100,0)</f>
        <v>100</v>
      </c>
      <c r="P77" s="35">
        <f>(IUSAI!$O77/100)*100</f>
        <v>100</v>
      </c>
      <c r="Q77" s="35">
        <f t="shared" ref="Q77:Q82" si="18">IFERROR(ROUND(O77*P77/100,1),"")</f>
        <v>100</v>
      </c>
      <c r="R77" s="35">
        <f>Q77</f>
        <v>100</v>
      </c>
      <c r="S77" s="367" t="s">
        <v>273</v>
      </c>
      <c r="T77" s="76"/>
      <c r="AB77"/>
    </row>
    <row r="78" spans="1:28" ht="31.5" outlineLevel="2" thickTop="1" thickBot="1">
      <c r="A78" s="425">
        <v>2</v>
      </c>
      <c r="B78" s="428" t="str">
        <f>C22</f>
        <v>Ejecutar las acciones definidas en el plan de trabajo para fortalecer la gestión del conocimiento, garantizando la participación activa y el uso de herramientas tecnológicas.</v>
      </c>
      <c r="C78" s="37" t="s">
        <v>59</v>
      </c>
      <c r="D78" s="178">
        <f t="shared" si="16"/>
        <v>25</v>
      </c>
      <c r="E78" s="178">
        <f t="shared" si="16"/>
        <v>25</v>
      </c>
      <c r="F78" s="35">
        <f>M40</f>
        <v>25</v>
      </c>
      <c r="G78" s="170" t="s">
        <v>211</v>
      </c>
      <c r="H78" s="174">
        <v>5</v>
      </c>
      <c r="I78" s="174">
        <v>5</v>
      </c>
      <c r="J78" s="174">
        <v>5</v>
      </c>
      <c r="K78" s="174">
        <v>5</v>
      </c>
      <c r="L78" s="174">
        <v>5</v>
      </c>
      <c r="M78" s="174">
        <v>5</v>
      </c>
      <c r="N78" s="174">
        <v>5</v>
      </c>
      <c r="O78" s="37">
        <f t="shared" si="17"/>
        <v>100</v>
      </c>
      <c r="P78" s="37">
        <f>(IUSAI!$O78/100)*25</f>
        <v>25</v>
      </c>
      <c r="Q78" s="37">
        <f t="shared" si="18"/>
        <v>25</v>
      </c>
      <c r="R78" s="37">
        <f>Q78</f>
        <v>25</v>
      </c>
      <c r="S78" s="368" t="s">
        <v>274</v>
      </c>
      <c r="T78" s="76"/>
      <c r="AB78"/>
    </row>
    <row r="79" spans="1:28" ht="57.75" customHeight="1" outlineLevel="2" thickTop="1" thickBot="1">
      <c r="A79" s="426"/>
      <c r="B79" s="429"/>
      <c r="C79" s="38" t="s">
        <v>64</v>
      </c>
      <c r="D79" s="178">
        <f t="shared" si="16"/>
        <v>25</v>
      </c>
      <c r="E79" s="178">
        <f t="shared" si="16"/>
        <v>50</v>
      </c>
      <c r="F79" s="35">
        <f>N40</f>
        <v>25</v>
      </c>
      <c r="G79" s="170" t="s">
        <v>211</v>
      </c>
      <c r="H79" s="174">
        <v>5</v>
      </c>
      <c r="I79" s="174">
        <v>5</v>
      </c>
      <c r="J79" s="174">
        <v>5</v>
      </c>
      <c r="K79" s="174">
        <v>5</v>
      </c>
      <c r="L79" s="174">
        <v>5</v>
      </c>
      <c r="M79" s="174">
        <v>5</v>
      </c>
      <c r="N79" s="174">
        <v>5</v>
      </c>
      <c r="O79" s="38">
        <f t="shared" si="17"/>
        <v>100</v>
      </c>
      <c r="P79" s="38">
        <f>(IUSAI!$O79/100)*25</f>
        <v>25</v>
      </c>
      <c r="Q79" s="38">
        <f t="shared" si="18"/>
        <v>25</v>
      </c>
      <c r="R79" s="38">
        <f>R78+Q79</f>
        <v>50</v>
      </c>
      <c r="S79" s="385" t="s">
        <v>275</v>
      </c>
      <c r="T79" s="76"/>
      <c r="AB79"/>
    </row>
    <row r="80" spans="1:28" ht="91.5" outlineLevel="2" thickTop="1" thickBot="1">
      <c r="A80" s="426"/>
      <c r="B80" s="429"/>
      <c r="C80" s="39" t="s">
        <v>69</v>
      </c>
      <c r="D80" s="178">
        <f>Q80</f>
        <v>25</v>
      </c>
      <c r="E80" s="178">
        <f t="shared" si="16"/>
        <v>75</v>
      </c>
      <c r="F80" s="35">
        <f>O40</f>
        <v>25</v>
      </c>
      <c r="G80" s="170"/>
      <c r="H80" s="174">
        <v>5</v>
      </c>
      <c r="I80" s="174">
        <v>5</v>
      </c>
      <c r="J80" s="174">
        <v>5</v>
      </c>
      <c r="K80" s="174">
        <v>5</v>
      </c>
      <c r="L80" s="174">
        <v>5</v>
      </c>
      <c r="M80" s="174">
        <v>5</v>
      </c>
      <c r="N80" s="174">
        <v>5</v>
      </c>
      <c r="O80" s="39">
        <f>ROUND((SUM(H80:N80)/35)*100,0)</f>
        <v>100</v>
      </c>
      <c r="P80" s="39">
        <f>(IUSAI!$O80/100)*25</f>
        <v>25</v>
      </c>
      <c r="Q80" s="39">
        <f t="shared" si="18"/>
        <v>25</v>
      </c>
      <c r="R80" s="39">
        <f>R79+Q80</f>
        <v>75</v>
      </c>
      <c r="S80" s="386" t="s">
        <v>378</v>
      </c>
      <c r="T80" s="76"/>
      <c r="AB80"/>
    </row>
    <row r="81" spans="1:28 16374:16384" ht="20.25" outlineLevel="2" thickTop="1" thickBot="1">
      <c r="A81" s="427"/>
      <c r="B81" s="430"/>
      <c r="C81" s="38" t="s">
        <v>74</v>
      </c>
      <c r="D81" s="178">
        <f t="shared" si="16"/>
        <v>0</v>
      </c>
      <c r="E81" s="178">
        <f t="shared" si="16"/>
        <v>75</v>
      </c>
      <c r="F81" s="35">
        <f>P40</f>
        <v>25</v>
      </c>
      <c r="G81" s="170"/>
      <c r="H81" s="176"/>
      <c r="I81" s="176"/>
      <c r="J81" s="176"/>
      <c r="K81" s="176"/>
      <c r="L81" s="176"/>
      <c r="M81" s="176"/>
      <c r="N81" s="176"/>
      <c r="O81" s="38">
        <f t="shared" si="17"/>
        <v>0</v>
      </c>
      <c r="P81" s="38">
        <f>(IUSAI!$O81/100)*25</f>
        <v>0</v>
      </c>
      <c r="Q81" s="38">
        <f t="shared" si="18"/>
        <v>0</v>
      </c>
      <c r="R81" s="38">
        <f>R80+Q81</f>
        <v>75</v>
      </c>
      <c r="S81" s="385"/>
      <c r="T81" s="76"/>
      <c r="AB81"/>
    </row>
    <row r="82" spans="1:28 16374:16384" ht="58.5" customHeight="1" outlineLevel="2" thickTop="1">
      <c r="A82" s="103">
        <v>3</v>
      </c>
      <c r="B82" s="104" t="str">
        <f>C23</f>
        <v>Realizar la evaluación del plan de trabajo implementado, midiendo el impacto en la captura, organización y transferencia del conocimiento institucional.</v>
      </c>
      <c r="C82" s="36" t="s">
        <v>74</v>
      </c>
      <c r="D82" s="178">
        <f t="shared" si="16"/>
        <v>0</v>
      </c>
      <c r="E82" s="178">
        <f t="shared" si="16"/>
        <v>0</v>
      </c>
      <c r="F82" s="35">
        <f>P41</f>
        <v>100</v>
      </c>
      <c r="G82" s="169"/>
      <c r="H82" s="174"/>
      <c r="I82" s="174"/>
      <c r="J82" s="174"/>
      <c r="K82" s="174"/>
      <c r="L82" s="174"/>
      <c r="M82" s="174"/>
      <c r="N82" s="174"/>
      <c r="O82" s="36">
        <f t="shared" si="17"/>
        <v>0</v>
      </c>
      <c r="P82" s="36">
        <f>(IUSAI!$O82/100)*100</f>
        <v>0</v>
      </c>
      <c r="Q82" s="36">
        <f t="shared" si="18"/>
        <v>0</v>
      </c>
      <c r="R82" s="36">
        <f>Q82</f>
        <v>0</v>
      </c>
      <c r="S82" s="387"/>
      <c r="T82" s="76"/>
      <c r="AB82"/>
    </row>
    <row r="83" spans="1:28 16374:16384" ht="43.5" customHeight="1" outlineLevel="1">
      <c r="A83" s="79"/>
      <c r="B83" s="76"/>
      <c r="C83" s="76"/>
      <c r="D83" s="76"/>
      <c r="E83" s="76"/>
      <c r="F83" s="76"/>
      <c r="G83" s="76"/>
      <c r="H83" s="76"/>
      <c r="I83" s="76"/>
      <c r="J83" s="76"/>
      <c r="K83" s="76"/>
      <c r="L83" s="76"/>
      <c r="M83" s="76"/>
      <c r="N83" s="76"/>
      <c r="O83" s="76"/>
      <c r="P83" s="76"/>
      <c r="Q83" s="401" t="s">
        <v>215</v>
      </c>
      <c r="R83" s="139">
        <f>AVERAGE(R77,R81,R82)/100</f>
        <v>0.58333333333333337</v>
      </c>
      <c r="T83" s="76"/>
    </row>
    <row r="84" spans="1:28 16374:16384" ht="20.25" customHeight="1">
      <c r="A84" s="79"/>
      <c r="B84" s="76"/>
      <c r="C84" s="76"/>
      <c r="D84" s="76"/>
      <c r="E84" s="76"/>
      <c r="F84" s="76"/>
      <c r="G84" s="76"/>
      <c r="H84" s="76"/>
      <c r="I84" s="76"/>
      <c r="J84" s="76"/>
      <c r="K84" s="76"/>
      <c r="L84" s="76"/>
      <c r="M84" s="76"/>
      <c r="N84" s="76"/>
      <c r="O84" s="76"/>
      <c r="P84" s="76"/>
      <c r="Q84" s="76"/>
      <c r="R84" s="76"/>
      <c r="S84" s="369"/>
      <c r="T84" s="76"/>
      <c r="XET84" s="76"/>
      <c r="XEU84" s="76"/>
      <c r="XEV84" s="76"/>
      <c r="XEW84" s="76"/>
      <c r="XEX84" s="76"/>
      <c r="XEY84" s="76"/>
      <c r="XEZ84" s="76"/>
      <c r="XFA84" s="76"/>
      <c r="XFB84" s="76"/>
      <c r="XFC84" s="76"/>
      <c r="XFD84" s="76"/>
    </row>
    <row r="85" spans="1:28 16374:16384">
      <c r="A85" s="79"/>
      <c r="B85" s="76"/>
      <c r="C85" s="76"/>
      <c r="D85" s="76"/>
      <c r="E85" s="76"/>
      <c r="F85" s="76"/>
      <c r="G85" s="76"/>
      <c r="H85" s="76"/>
      <c r="I85" s="76"/>
      <c r="J85" s="76"/>
      <c r="K85" s="76"/>
      <c r="L85" s="76"/>
      <c r="M85" s="76"/>
      <c r="N85" s="76"/>
      <c r="O85" s="76"/>
      <c r="P85" s="76"/>
      <c r="Q85" s="76"/>
      <c r="R85" s="76"/>
      <c r="S85" s="369"/>
      <c r="T85" s="76"/>
      <c r="XET85" s="21"/>
      <c r="XEU85" s="21"/>
      <c r="XEV85" s="21"/>
      <c r="XEW85" s="21"/>
      <c r="XEX85" s="21"/>
      <c r="XEY85" s="21"/>
      <c r="XEZ85" s="21"/>
      <c r="XFA85" s="21"/>
      <c r="XFB85" s="21"/>
      <c r="XFC85" s="21"/>
      <c r="XFD85" s="21"/>
    </row>
  </sheetData>
  <autoFilter ref="A76:S76" xr:uid="{0AC41053-E55A-4328-84CC-6F9B1D5CF284}"/>
  <dataConsolidate/>
  <mergeCells count="51">
    <mergeCell ref="A1:B1"/>
    <mergeCell ref="A8:B8"/>
    <mergeCell ref="O9:R9"/>
    <mergeCell ref="T9:U9"/>
    <mergeCell ref="O10:R10"/>
    <mergeCell ref="T10:U10"/>
    <mergeCell ref="O11:R11"/>
    <mergeCell ref="T11:U11"/>
    <mergeCell ref="O12:R12"/>
    <mergeCell ref="T12:U12"/>
    <mergeCell ref="O13:R13"/>
    <mergeCell ref="T13:U13"/>
    <mergeCell ref="O14:R14"/>
    <mergeCell ref="T14:U14"/>
    <mergeCell ref="O15:R15"/>
    <mergeCell ref="T15:U15"/>
    <mergeCell ref="O16:R16"/>
    <mergeCell ref="T16:U16"/>
    <mergeCell ref="O17:R17"/>
    <mergeCell ref="T17:U17"/>
    <mergeCell ref="O18:R18"/>
    <mergeCell ref="T18:U18"/>
    <mergeCell ref="O19:R19"/>
    <mergeCell ref="T19:U19"/>
    <mergeCell ref="O20:R20"/>
    <mergeCell ref="T20:U20"/>
    <mergeCell ref="O21:R21"/>
    <mergeCell ref="T21:U21"/>
    <mergeCell ref="O22:R22"/>
    <mergeCell ref="T22:U22"/>
    <mergeCell ref="A60:A62"/>
    <mergeCell ref="B60:B62"/>
    <mergeCell ref="O23:R23"/>
    <mergeCell ref="T23:U23"/>
    <mergeCell ref="Q24:R24"/>
    <mergeCell ref="A26:S26"/>
    <mergeCell ref="A43:XFD43"/>
    <mergeCell ref="H45:N45"/>
    <mergeCell ref="A50:A52"/>
    <mergeCell ref="B50:B52"/>
    <mergeCell ref="H54:N54"/>
    <mergeCell ref="A57:A59"/>
    <mergeCell ref="B57:B59"/>
    <mergeCell ref="A78:A81"/>
    <mergeCell ref="B78:B81"/>
    <mergeCell ref="A63:A65"/>
    <mergeCell ref="B63:B65"/>
    <mergeCell ref="H67:N67"/>
    <mergeCell ref="A71:A73"/>
    <mergeCell ref="B71:B73"/>
    <mergeCell ref="H75:N75"/>
  </mergeCells>
  <conditionalFormatting sqref="D47:D52">
    <cfRule type="colorScale" priority="5">
      <colorScale>
        <cfvo type="min"/>
        <cfvo type="percentile" val="50"/>
        <cfvo type="max"/>
        <color rgb="FFF4CCCC"/>
        <color rgb="FFFFE699"/>
        <color rgb="FFC6EFCE"/>
      </colorScale>
    </cfRule>
  </conditionalFormatting>
  <conditionalFormatting sqref="D56:D65">
    <cfRule type="colorScale" priority="2">
      <colorScale>
        <cfvo type="min"/>
        <cfvo type="percentile" val="50"/>
        <cfvo type="max"/>
        <color rgb="FFF4CCCC"/>
        <color rgb="FFFFE699"/>
        <color rgb="FFC6EFCE"/>
      </colorScale>
    </cfRule>
  </conditionalFormatting>
  <conditionalFormatting sqref="D69:D73">
    <cfRule type="colorScale" priority="9">
      <colorScale>
        <cfvo type="min"/>
        <cfvo type="percentile" val="50"/>
        <cfvo type="max"/>
        <color rgb="FFF4CCCC"/>
        <color rgb="FFFFE699"/>
        <color rgb="FFC6EFCE"/>
      </colorScale>
    </cfRule>
  </conditionalFormatting>
  <conditionalFormatting sqref="D77:D82">
    <cfRule type="colorScale" priority="11">
      <colorScale>
        <cfvo type="min"/>
        <cfvo type="percentile" val="50"/>
        <cfvo type="max"/>
        <color rgb="FFF4CCCC"/>
        <color rgb="FFFFE699"/>
        <color rgb="FFC6EFCE"/>
      </colorScale>
    </cfRule>
  </conditionalFormatting>
  <conditionalFormatting sqref="E47:E52">
    <cfRule type="colorScale" priority="3">
      <colorScale>
        <cfvo type="min"/>
        <cfvo type="percentile" val="50"/>
        <cfvo type="max"/>
        <color rgb="FFF4CCCC"/>
        <color rgb="FFFFE699"/>
        <color rgb="FFC6EFCE"/>
      </colorScale>
    </cfRule>
  </conditionalFormatting>
  <conditionalFormatting sqref="E56:E65">
    <cfRule type="colorScale" priority="1">
      <colorScale>
        <cfvo type="min"/>
        <cfvo type="percentile" val="50"/>
        <cfvo type="max"/>
        <color rgb="FFF4CCCC"/>
        <color rgb="FFFFE699"/>
        <color rgb="FFC6EFCE"/>
      </colorScale>
    </cfRule>
  </conditionalFormatting>
  <conditionalFormatting sqref="E69:E73">
    <cfRule type="colorScale" priority="10">
      <colorScale>
        <cfvo type="min"/>
        <cfvo type="percentile" val="50"/>
        <cfvo type="max"/>
        <color rgb="FFF4CCCC"/>
        <color rgb="FFFFE699"/>
        <color rgb="FFC6EFCE"/>
      </colorScale>
    </cfRule>
  </conditionalFormatting>
  <conditionalFormatting sqref="E77:E82">
    <cfRule type="colorScale" priority="12">
      <colorScale>
        <cfvo type="min"/>
        <cfvo type="percentile" val="50"/>
        <cfvo type="max"/>
        <color rgb="FFF4CCCC"/>
        <color rgb="FFFFE699"/>
        <color rgb="FFC6EFCE"/>
      </colorScale>
    </cfRule>
  </conditionalFormatting>
  <conditionalFormatting sqref="O47:O52">
    <cfRule type="colorScale" priority="6">
      <colorScale>
        <cfvo type="min"/>
        <cfvo type="percentile" val="50"/>
        <cfvo type="max"/>
        <color rgb="FFF4CCCC"/>
        <color rgb="FFFFE699"/>
        <color rgb="FFC6EFCE"/>
      </colorScale>
    </cfRule>
  </conditionalFormatting>
  <conditionalFormatting sqref="O56:O65">
    <cfRule type="colorScale" priority="7">
      <colorScale>
        <cfvo type="min"/>
        <cfvo type="percentile" val="50"/>
        <cfvo type="max"/>
        <color rgb="FFF4CCCC"/>
        <color rgb="FFFFE699"/>
        <color rgb="FFC6EFCE"/>
      </colorScale>
    </cfRule>
  </conditionalFormatting>
  <conditionalFormatting sqref="O69:O73">
    <cfRule type="colorScale" priority="8">
      <colorScale>
        <cfvo type="min"/>
        <cfvo type="percentile" val="50"/>
        <cfvo type="max"/>
        <color rgb="FFF4CCCC"/>
        <color rgb="FFFFE699"/>
        <color rgb="FFC6EFCE"/>
      </colorScale>
    </cfRule>
  </conditionalFormatting>
  <conditionalFormatting sqref="O77:O82">
    <cfRule type="colorScale" priority="13">
      <colorScale>
        <cfvo type="min"/>
        <cfvo type="percentile" val="50"/>
        <cfvo type="max"/>
        <color rgb="FFF4CCCC"/>
        <color rgb="FFFFE699"/>
        <color rgb="FFC6EFCE"/>
      </colorScale>
    </cfRule>
  </conditionalFormatting>
  <conditionalFormatting sqref="AH42 T28:T41">
    <cfRule type="iconSet" priority="4">
      <iconSet iconSet="3Symbols">
        <cfvo type="num" val="33"/>
        <cfvo type="num" val="66"/>
        <cfvo type="num" val="100"/>
      </iconSet>
    </cfRule>
  </conditionalFormatting>
  <dataValidations count="6">
    <dataValidation type="list" sqref="B28:B42" xr:uid="{A25CFB64-9092-425F-877E-08D3DEEF0766}">
      <formula1>eje</formula1>
    </dataValidation>
    <dataValidation type="list" allowBlank="1" showInputMessage="1" showErrorMessage="1" sqref="G42 H28:H41" xr:uid="{6B98556D-F131-4B1C-B30B-1E30C3EFD89E}">
      <formula1>"Nùmero,%,Dìas,Unidades"</formula1>
    </dataValidation>
    <dataValidation type="list" allowBlank="1" showInputMessage="1" showErrorMessage="1" sqref="C42" xr:uid="{87FF4920-E3DD-4219-BCA6-2054EB01DB2A}">
      <formula1>indicador</formula1>
    </dataValidation>
    <dataValidation type="list" sqref="D42 E28:E41" xr:uid="{B4128625-F300-45AF-A65C-55914238F13C}">
      <formula1>"Producto,Resultado,Gestión"</formula1>
    </dataValidation>
    <dataValidation type="list" allowBlank="1" showInputMessage="1" showErrorMessage="1" sqref="G77:G82 G56:G65 G69:G73 G47:G52" xr:uid="{4150F62D-371C-4588-97B2-BC517626298F}">
      <formula1>"SI,NO"</formula1>
    </dataValidation>
    <dataValidation type="list" allowBlank="1" showInputMessage="1" showErrorMessage="1" sqref="H69:N73 AB42:AG42 H56:N65 H47:H52 J47:N52 I47 I49:I52 H77:N82" xr:uid="{82118DF8-D70B-416F-AB17-92FDC62B40FF}">
      <formula1>"0,3,5"</formula1>
    </dataValidation>
  </dataValidations>
  <pageMargins left="0.7" right="0.7" top="0.75" bottom="0.75" header="0.3" footer="0.3"/>
  <drawing r:id="rId1"/>
  <tableParts count="2">
    <tablePart r:id="rId2"/>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F310B560-F76D-420D-A23A-034671FB2EAB}">
          <x14:formula1>
            <xm:f>Hoja2!$U$2:$U$19</xm:f>
          </x14:formula1>
          <xm:sqref>G28:G41</xm:sqref>
        </x14:dataValidation>
        <x14:dataValidation type="list" allowBlank="1" showInputMessage="1" showErrorMessage="1" xr:uid="{F4709432-C741-413E-9F00-6B7E279834B8}">
          <x14:formula1>
            <xm:f>Hoja2!$T$2:$T$19</xm:f>
          </x14:formula1>
          <xm:sqref>F28:F41</xm:sqref>
        </x14:dataValidation>
        <x14:dataValidation type="list" allowBlank="1" showInputMessage="1" showErrorMessage="1" xr:uid="{E5716C0C-A173-4C5F-83BD-80F391CA316B}">
          <x14:formula1>
            <xm:f>Hoja2!$R$2:$R$19</xm:f>
          </x14:formula1>
          <xm:sqref>D28:D41</xm:sqref>
        </x14:dataValidation>
        <x14:dataValidation type="list" allowBlank="1" showInputMessage="1" showErrorMessage="1" xr:uid="{299D58FF-1588-4B9D-A3E4-53F7C457115B}">
          <x14:formula1>
            <xm:f>Hoja2!$M$2:$M$5</xm:f>
          </x14:formula1>
          <xm:sqref>I28:I41</xm:sqref>
        </x14:dataValidation>
        <x14:dataValidation type="list" allowBlank="1" showInputMessage="1" showErrorMessage="1" xr:uid="{7A4BF3A5-EA7E-4F31-8A2C-FDEFE6CBD1AB}">
          <x14:formula1>
            <xm:f>Hoja2!#REF!</xm:f>
          </x14:formula1>
          <xm:sqref>E42:F42</xm:sqref>
        </x14:dataValidation>
        <x14:dataValidation type="list" allowBlank="1" showInputMessage="1" showErrorMessage="1" xr:uid="{A969FA05-6CB5-497D-9607-2D3D7747F267}">
          <x14:formula1>
            <xm:f>Hoja2!$E$7:$E$10</xm:f>
          </x14:formula1>
          <xm:sqref>C47:C52 C56:C65 C69:C73 C77:C82</xm:sqref>
        </x14:dataValidation>
        <x14:dataValidation type="list" allowBlank="1" showInputMessage="1" showErrorMessage="1" xr:uid="{2BF1CE5E-5C93-4E4B-9A83-BA7EF92924A1}">
          <x14:formula1>
            <xm:f>Hoja2!$G$2:$G$5</xm:f>
          </x14:formula1>
          <xm:sqref>G10:G24</xm:sqref>
        </x14:dataValidation>
        <x14:dataValidation type="list" allowBlank="1" showInputMessage="1" showErrorMessage="1" xr:uid="{8718E485-F500-443B-B78D-47C97367FD1E}">
          <x14:formula1>
            <xm:f>Hoja2!$C$2:$C$5</xm:f>
          </x14:formula1>
          <xm:sqref>B10:B24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49F11-5AD1-4B01-B473-A39AA6689E93}">
  <sheetPr>
    <tabColor rgb="FF00FF00"/>
  </sheetPr>
  <dimension ref="A1:XFD85"/>
  <sheetViews>
    <sheetView showGridLines="0" tabSelected="1" topLeftCell="A74" zoomScale="80" zoomScaleNormal="80" workbookViewId="0">
      <pane xSplit="3" topLeftCell="D77" activePane="topRight" state="frozen"/>
      <selection pane="topRight" activeCell="S80" sqref="S80"/>
    </sheetView>
  </sheetViews>
  <sheetFormatPr defaultColWidth="0" defaultRowHeight="15" customHeight="1" zeroHeight="1" outlineLevelRow="2"/>
  <cols>
    <col min="1" max="1" width="15.140625" customWidth="1"/>
    <col min="2" max="2" width="55.42578125" style="21" customWidth="1"/>
    <col min="3" max="3" width="46.85546875" style="21" customWidth="1"/>
    <col min="4" max="4" width="43" style="21" customWidth="1"/>
    <col min="5" max="5" width="27.42578125" style="21" customWidth="1"/>
    <col min="6" max="6" width="32.7109375" style="21" customWidth="1"/>
    <col min="7" max="7" width="31.85546875" style="21" customWidth="1"/>
    <col min="8" max="8" width="16.5703125" style="21" customWidth="1"/>
    <col min="9" max="13" width="13.28515625" style="21" customWidth="1"/>
    <col min="14" max="14" width="13.42578125" style="21" customWidth="1"/>
    <col min="15" max="17" width="15.7109375" style="21" customWidth="1"/>
    <col min="18" max="18" width="42" style="21" customWidth="1"/>
    <col min="19" max="19" width="64.7109375" style="370" customWidth="1"/>
    <col min="20" max="20" width="38.85546875" style="21" customWidth="1"/>
    <col min="21" max="21" width="18.28515625" style="21" hidden="1" customWidth="1"/>
    <col min="22" max="22" width="16.7109375" style="21" hidden="1" customWidth="1"/>
    <col min="23" max="23" width="20.28515625" style="21" hidden="1" customWidth="1"/>
    <col min="24" max="24" width="17.140625" style="21" hidden="1" customWidth="1"/>
    <col min="25" max="25" width="17.5703125" style="21" hidden="1" customWidth="1"/>
    <col min="26" max="26" width="26.5703125" style="21" hidden="1" customWidth="1"/>
    <col min="27" max="27" width="30.85546875" style="21" hidden="1" customWidth="1"/>
    <col min="28" max="28" width="0" style="21" hidden="1" customWidth="1"/>
    <col min="29" max="34" width="0" hidden="1" customWidth="1"/>
    <col min="35" max="16384" width="11.42578125" hidden="1"/>
  </cols>
  <sheetData>
    <row r="1" spans="1:28" ht="21">
      <c r="A1" s="465" t="s">
        <v>105</v>
      </c>
      <c r="B1" s="465"/>
      <c r="C1" s="91" t="s">
        <v>106</v>
      </c>
      <c r="D1" s="91" t="s">
        <v>107</v>
      </c>
      <c r="F1" s="76"/>
      <c r="H1" s="76"/>
      <c r="I1" s="76"/>
      <c r="J1" s="76"/>
      <c r="L1" s="76"/>
      <c r="M1" s="76"/>
      <c r="N1" s="76"/>
      <c r="O1" s="76"/>
      <c r="Q1" s="76"/>
      <c r="R1" s="76"/>
      <c r="S1" s="369"/>
      <c r="AB1"/>
    </row>
    <row r="2" spans="1:28" ht="21">
      <c r="A2" s="90" t="s">
        <v>108</v>
      </c>
      <c r="B2" s="184" t="s">
        <v>24</v>
      </c>
      <c r="C2" s="76" t="s">
        <v>109</v>
      </c>
      <c r="D2" s="88">
        <f>R53</f>
        <v>0.6855</v>
      </c>
      <c r="E2" s="76"/>
      <c r="F2" s="76"/>
      <c r="G2" s="76"/>
      <c r="H2" s="76"/>
      <c r="I2" s="76"/>
      <c r="J2" s="76"/>
      <c r="K2" s="76"/>
      <c r="L2" s="76"/>
      <c r="M2" s="76"/>
      <c r="N2" s="76"/>
      <c r="O2" s="76"/>
      <c r="P2" s="76"/>
      <c r="Q2" s="76"/>
      <c r="R2" s="76"/>
      <c r="S2" s="369"/>
      <c r="AB2"/>
    </row>
    <row r="3" spans="1:28" ht="21">
      <c r="A3" s="90" t="s">
        <v>110</v>
      </c>
      <c r="B3" s="192">
        <v>46023</v>
      </c>
      <c r="C3" s="76" t="s">
        <v>111</v>
      </c>
      <c r="D3" s="87">
        <f>R66</f>
        <v>0.58299999999999996</v>
      </c>
      <c r="E3" s="76"/>
      <c r="F3" s="76"/>
      <c r="G3" s="76"/>
      <c r="H3" s="76"/>
      <c r="I3" s="76"/>
      <c r="J3" s="76"/>
      <c r="K3" s="76"/>
      <c r="L3" s="76"/>
      <c r="M3" s="76"/>
      <c r="N3" s="76"/>
      <c r="O3" s="76"/>
      <c r="P3" s="76"/>
      <c r="Q3" s="76"/>
      <c r="R3" s="76"/>
      <c r="S3" s="369"/>
      <c r="AB3"/>
    </row>
    <row r="4" spans="1:28" ht="21">
      <c r="A4" s="90" t="s">
        <v>112</v>
      </c>
      <c r="B4" s="192">
        <v>46387</v>
      </c>
      <c r="C4" s="76" t="s">
        <v>113</v>
      </c>
      <c r="D4" s="87">
        <f>R74</f>
        <v>0.51566666666666661</v>
      </c>
      <c r="E4" s="76"/>
      <c r="F4" s="76"/>
      <c r="G4" s="76"/>
      <c r="H4" s="76"/>
      <c r="I4" s="76"/>
      <c r="J4" s="76"/>
      <c r="K4" s="76"/>
      <c r="L4" s="76"/>
      <c r="M4" s="76"/>
      <c r="N4" s="76"/>
      <c r="O4" s="76"/>
      <c r="P4" s="76"/>
      <c r="Q4" s="76"/>
      <c r="R4" s="76"/>
      <c r="S4" s="369"/>
      <c r="AB4"/>
    </row>
    <row r="5" spans="1:28" ht="20.25" customHeight="1">
      <c r="A5" s="77"/>
      <c r="B5" s="78"/>
      <c r="C5" s="76" t="s">
        <v>114</v>
      </c>
      <c r="D5" s="87">
        <f>R83</f>
        <v>0.58333333333333337</v>
      </c>
      <c r="E5" s="76"/>
      <c r="F5" s="76"/>
      <c r="G5" s="76"/>
      <c r="H5" s="76"/>
      <c r="I5" s="76"/>
      <c r="J5" s="76"/>
      <c r="K5" s="76"/>
      <c r="L5" s="76"/>
      <c r="M5" s="76"/>
      <c r="N5" s="76"/>
      <c r="O5" s="76"/>
      <c r="P5" s="76"/>
      <c r="Q5" s="76"/>
      <c r="R5" s="76"/>
      <c r="S5" s="369"/>
      <c r="AB5"/>
    </row>
    <row r="6" spans="1:28">
      <c r="A6" s="77"/>
      <c r="B6" s="78"/>
      <c r="C6" s="76"/>
      <c r="D6" s="76"/>
      <c r="E6" s="76"/>
      <c r="F6" s="76"/>
      <c r="G6" s="76"/>
      <c r="H6" s="76"/>
      <c r="I6" s="76"/>
      <c r="J6" s="76"/>
      <c r="K6" s="76"/>
      <c r="L6" s="76"/>
      <c r="M6" s="76"/>
      <c r="N6" s="76"/>
      <c r="O6" s="76"/>
      <c r="P6" s="76"/>
      <c r="Q6" s="76"/>
      <c r="R6" s="76"/>
      <c r="S6" s="369"/>
      <c r="T6" s="76"/>
    </row>
    <row r="7" spans="1:28" ht="36" customHeight="1">
      <c r="A7" s="79"/>
      <c r="B7" s="76"/>
      <c r="C7" s="76"/>
      <c r="D7" s="76"/>
      <c r="E7" s="76"/>
      <c r="F7" s="76"/>
      <c r="G7" s="76"/>
      <c r="H7" s="76"/>
      <c r="I7" s="76"/>
      <c r="J7" s="76"/>
      <c r="K7" s="76"/>
      <c r="L7" s="76"/>
      <c r="M7" s="76"/>
      <c r="N7" s="76"/>
      <c r="O7" s="76"/>
      <c r="P7" s="76"/>
      <c r="Q7" s="76"/>
      <c r="R7" s="76"/>
      <c r="S7" s="369"/>
      <c r="T7" s="76"/>
    </row>
    <row r="8" spans="1:28" ht="30.75" customHeight="1">
      <c r="A8" s="466" t="s">
        <v>115</v>
      </c>
      <c r="B8" s="466"/>
      <c r="C8" s="76"/>
      <c r="D8" s="76"/>
      <c r="E8" s="76"/>
      <c r="F8" s="76"/>
      <c r="G8" s="76"/>
      <c r="H8" s="76"/>
      <c r="I8" s="76"/>
      <c r="J8" s="76"/>
      <c r="K8" s="76"/>
      <c r="L8" s="76"/>
      <c r="M8" s="76"/>
      <c r="N8" s="76"/>
      <c r="O8" s="76"/>
      <c r="P8" s="76"/>
      <c r="Q8" s="76"/>
      <c r="R8" s="76"/>
      <c r="S8" s="369"/>
      <c r="T8" s="76"/>
      <c r="Y8"/>
      <c r="Z8"/>
      <c r="AA8"/>
      <c r="AB8"/>
    </row>
    <row r="9" spans="1:28" outlineLevel="1">
      <c r="A9" s="125" t="s">
        <v>28</v>
      </c>
      <c r="B9" s="126" t="s">
        <v>8</v>
      </c>
      <c r="C9" s="126" t="s">
        <v>116</v>
      </c>
      <c r="D9" s="126" t="s">
        <v>40</v>
      </c>
      <c r="E9" s="126" t="s">
        <v>117</v>
      </c>
      <c r="F9" s="126" t="s">
        <v>118</v>
      </c>
      <c r="G9" s="126" t="s">
        <v>119</v>
      </c>
      <c r="H9" s="126" t="s">
        <v>120</v>
      </c>
      <c r="I9" s="126" t="s">
        <v>121</v>
      </c>
      <c r="J9" s="126" t="s">
        <v>122</v>
      </c>
      <c r="K9" s="126" t="s">
        <v>123</v>
      </c>
      <c r="L9" s="126" t="s">
        <v>124</v>
      </c>
      <c r="M9" s="126" t="s">
        <v>125</v>
      </c>
      <c r="N9" s="126" t="s">
        <v>126</v>
      </c>
      <c r="O9" s="467" t="s">
        <v>127</v>
      </c>
      <c r="P9" s="468"/>
      <c r="Q9" s="468"/>
      <c r="R9" s="469"/>
      <c r="S9" s="126" t="s">
        <v>128</v>
      </c>
      <c r="T9" s="467" t="s">
        <v>129</v>
      </c>
      <c r="U9" s="468"/>
      <c r="V9" s="76"/>
      <c r="W9" s="76"/>
      <c r="AB9"/>
    </row>
    <row r="10" spans="1:28" s="4" customFormat="1" ht="75" outlineLevel="1">
      <c r="A10" s="58">
        <v>1</v>
      </c>
      <c r="B10" s="59" t="s">
        <v>13</v>
      </c>
      <c r="C10" s="112" t="s">
        <v>130</v>
      </c>
      <c r="D10" s="122" t="s">
        <v>131</v>
      </c>
      <c r="E10" s="140"/>
      <c r="F10" s="140"/>
      <c r="G10" s="140" t="s">
        <v>15</v>
      </c>
      <c r="H10" s="60">
        <v>46023</v>
      </c>
      <c r="I10" s="60">
        <v>46112</v>
      </c>
      <c r="J10" s="59">
        <v>100</v>
      </c>
      <c r="K10" s="61">
        <v>100</v>
      </c>
      <c r="L10" s="61"/>
      <c r="M10" s="61"/>
      <c r="N10" s="61"/>
      <c r="O10" s="446"/>
      <c r="P10" s="447"/>
      <c r="Q10" s="447"/>
      <c r="R10" s="448"/>
      <c r="S10" s="122" t="str">
        <f t="shared" ref="S10:S23" si="0">IF(SUM(K10:N10)=J10,"OK","Revisar")</f>
        <v>OK</v>
      </c>
      <c r="T10" s="463" t="s">
        <v>379</v>
      </c>
      <c r="U10" s="464"/>
      <c r="V10" s="76"/>
      <c r="W10" s="76"/>
      <c r="X10" s="21"/>
      <c r="Y10" s="21"/>
      <c r="Z10" s="21"/>
      <c r="AA10" s="21"/>
    </row>
    <row r="11" spans="1:28" ht="75" outlineLevel="1">
      <c r="A11" s="62">
        <v>2</v>
      </c>
      <c r="B11" s="63" t="s">
        <v>13</v>
      </c>
      <c r="C11" s="113" t="s">
        <v>133</v>
      </c>
      <c r="D11" s="64" t="s">
        <v>134</v>
      </c>
      <c r="E11" s="141"/>
      <c r="F11" s="141"/>
      <c r="G11" s="141" t="s">
        <v>15</v>
      </c>
      <c r="H11" s="65">
        <v>46023</v>
      </c>
      <c r="I11" s="65">
        <v>46112</v>
      </c>
      <c r="J11" s="63">
        <v>100</v>
      </c>
      <c r="K11" s="63">
        <v>100</v>
      </c>
      <c r="L11" s="63"/>
      <c r="M11" s="63"/>
      <c r="N11" s="63"/>
      <c r="O11" s="446"/>
      <c r="P11" s="447"/>
      <c r="Q11" s="447"/>
      <c r="R11" s="448"/>
      <c r="S11" s="64" t="str">
        <f t="shared" si="0"/>
        <v>OK</v>
      </c>
      <c r="T11" s="463" t="s">
        <v>380</v>
      </c>
      <c r="U11" s="464"/>
      <c r="V11" s="76"/>
      <c r="W11" s="76"/>
      <c r="AB11"/>
    </row>
    <row r="12" spans="1:28" ht="60" outlineLevel="1">
      <c r="A12" s="96">
        <v>3</v>
      </c>
      <c r="B12" s="66" t="s">
        <v>13</v>
      </c>
      <c r="C12" s="114" t="s">
        <v>136</v>
      </c>
      <c r="D12" s="67" t="s">
        <v>137</v>
      </c>
      <c r="E12" s="142"/>
      <c r="F12" s="142"/>
      <c r="G12" s="142" t="s">
        <v>15</v>
      </c>
      <c r="H12" s="60">
        <v>46023</v>
      </c>
      <c r="I12" s="60">
        <v>46112</v>
      </c>
      <c r="J12" s="66">
        <v>100</v>
      </c>
      <c r="K12" s="66">
        <v>100</v>
      </c>
      <c r="L12" s="66"/>
      <c r="M12" s="66"/>
      <c r="N12" s="66"/>
      <c r="O12" s="446"/>
      <c r="P12" s="447"/>
      <c r="Q12" s="447"/>
      <c r="R12" s="448"/>
      <c r="S12" s="67" t="str">
        <f t="shared" si="0"/>
        <v>OK</v>
      </c>
      <c r="T12" s="463" t="s">
        <v>381</v>
      </c>
      <c r="U12" s="464"/>
      <c r="V12" s="76"/>
      <c r="W12" s="76"/>
      <c r="AB12"/>
    </row>
    <row r="13" spans="1:28" ht="60" outlineLevel="1">
      <c r="A13" s="62">
        <v>4</v>
      </c>
      <c r="B13" s="63" t="s">
        <v>13</v>
      </c>
      <c r="C13" s="113" t="s">
        <v>139</v>
      </c>
      <c r="D13" s="64" t="s">
        <v>140</v>
      </c>
      <c r="E13" s="141"/>
      <c r="F13" s="141"/>
      <c r="G13" s="141" t="s">
        <v>15</v>
      </c>
      <c r="H13" s="65">
        <v>46113</v>
      </c>
      <c r="I13" s="65">
        <v>46387</v>
      </c>
      <c r="J13" s="63">
        <v>100</v>
      </c>
      <c r="K13" s="63"/>
      <c r="L13" s="63">
        <v>30</v>
      </c>
      <c r="M13" s="63">
        <v>30</v>
      </c>
      <c r="N13" s="63">
        <v>40</v>
      </c>
      <c r="O13" s="446"/>
      <c r="P13" s="447"/>
      <c r="Q13" s="447"/>
      <c r="R13" s="448"/>
      <c r="S13" s="64" t="str">
        <f t="shared" si="0"/>
        <v>OK</v>
      </c>
      <c r="T13" s="463" t="s">
        <v>382</v>
      </c>
      <c r="U13" s="464"/>
      <c r="V13" s="76"/>
      <c r="W13" s="76"/>
      <c r="AB13"/>
    </row>
    <row r="14" spans="1:28" ht="60" outlineLevel="1">
      <c r="A14" s="97">
        <v>5</v>
      </c>
      <c r="B14" s="41" t="s">
        <v>25</v>
      </c>
      <c r="C14" s="115" t="s">
        <v>142</v>
      </c>
      <c r="D14" s="42" t="s">
        <v>143</v>
      </c>
      <c r="E14" s="143"/>
      <c r="F14" s="143"/>
      <c r="G14" s="143" t="s">
        <v>15</v>
      </c>
      <c r="H14" s="43">
        <v>46023</v>
      </c>
      <c r="I14" s="43">
        <v>46081</v>
      </c>
      <c r="J14" s="41">
        <v>100</v>
      </c>
      <c r="K14" s="41">
        <v>100</v>
      </c>
      <c r="L14" s="41"/>
      <c r="M14" s="41"/>
      <c r="N14" s="41"/>
      <c r="O14" s="446"/>
      <c r="P14" s="447"/>
      <c r="Q14" s="447"/>
      <c r="R14" s="448"/>
      <c r="S14" s="42" t="str">
        <f t="shared" si="0"/>
        <v>OK</v>
      </c>
      <c r="T14" s="41" t="s">
        <v>383</v>
      </c>
      <c r="U14" s="41"/>
      <c r="V14" s="76"/>
      <c r="W14" s="76"/>
      <c r="AB14"/>
    </row>
    <row r="15" spans="1:28" ht="60" outlineLevel="1">
      <c r="A15" s="98">
        <v>6</v>
      </c>
      <c r="B15" s="18" t="s">
        <v>25</v>
      </c>
      <c r="C15" s="116" t="s">
        <v>145</v>
      </c>
      <c r="D15" s="19" t="s">
        <v>146</v>
      </c>
      <c r="E15" s="144"/>
      <c r="F15" s="144"/>
      <c r="G15" s="144" t="s">
        <v>15</v>
      </c>
      <c r="H15" s="20">
        <v>46113</v>
      </c>
      <c r="I15" s="20">
        <v>46387</v>
      </c>
      <c r="J15" s="18">
        <v>100</v>
      </c>
      <c r="K15" s="18"/>
      <c r="L15" s="18">
        <v>30</v>
      </c>
      <c r="M15" s="18">
        <v>30</v>
      </c>
      <c r="N15" s="18">
        <v>40</v>
      </c>
      <c r="O15" s="446"/>
      <c r="P15" s="447"/>
      <c r="Q15" s="447"/>
      <c r="R15" s="448"/>
      <c r="S15" s="19" t="str">
        <f t="shared" si="0"/>
        <v>OK</v>
      </c>
      <c r="T15" s="18" t="s">
        <v>384</v>
      </c>
      <c r="U15" s="18"/>
      <c r="V15" s="76"/>
      <c r="W15" s="76"/>
      <c r="AB15"/>
    </row>
    <row r="16" spans="1:28" ht="60" outlineLevel="1">
      <c r="A16" s="97">
        <v>7</v>
      </c>
      <c r="B16" s="41" t="s">
        <v>25</v>
      </c>
      <c r="C16" s="115" t="s">
        <v>148</v>
      </c>
      <c r="D16" s="42" t="s">
        <v>149</v>
      </c>
      <c r="E16" s="143"/>
      <c r="F16" s="143"/>
      <c r="G16" s="143" t="s">
        <v>15</v>
      </c>
      <c r="H16" s="20">
        <v>46113</v>
      </c>
      <c r="I16" s="20">
        <v>46387</v>
      </c>
      <c r="J16" s="41">
        <v>100</v>
      </c>
      <c r="K16" s="41"/>
      <c r="L16" s="41">
        <v>30</v>
      </c>
      <c r="M16" s="41">
        <v>30</v>
      </c>
      <c r="N16" s="41">
        <v>40</v>
      </c>
      <c r="O16" s="446"/>
      <c r="P16" s="447"/>
      <c r="Q16" s="447"/>
      <c r="R16" s="448"/>
      <c r="S16" s="42" t="str">
        <f t="shared" si="0"/>
        <v>OK</v>
      </c>
      <c r="T16" s="41" t="s">
        <v>385</v>
      </c>
      <c r="U16" s="41"/>
      <c r="V16" s="76"/>
      <c r="W16" s="76"/>
      <c r="AB16"/>
    </row>
    <row r="17" spans="1:28" ht="60" outlineLevel="1">
      <c r="A17" s="98">
        <v>8</v>
      </c>
      <c r="B17" s="18" t="s">
        <v>25</v>
      </c>
      <c r="C17" s="116" t="s">
        <v>151</v>
      </c>
      <c r="D17" s="19" t="s">
        <v>152</v>
      </c>
      <c r="E17" s="144"/>
      <c r="F17" s="144"/>
      <c r="G17" s="144" t="s">
        <v>15</v>
      </c>
      <c r="H17" s="20">
        <v>46113</v>
      </c>
      <c r="I17" s="20">
        <v>46387</v>
      </c>
      <c r="J17" s="18">
        <v>100</v>
      </c>
      <c r="K17" s="18"/>
      <c r="L17" s="18">
        <v>30</v>
      </c>
      <c r="M17" s="18">
        <v>30</v>
      </c>
      <c r="N17" s="18">
        <v>40</v>
      </c>
      <c r="O17" s="446"/>
      <c r="P17" s="447"/>
      <c r="Q17" s="447"/>
      <c r="R17" s="448"/>
      <c r="S17" s="19" t="str">
        <f t="shared" si="0"/>
        <v>OK</v>
      </c>
      <c r="T17" s="18" t="s">
        <v>386</v>
      </c>
      <c r="U17" s="18"/>
      <c r="V17" s="76"/>
      <c r="W17" s="76"/>
      <c r="AB17"/>
    </row>
    <row r="18" spans="1:28" ht="60" outlineLevel="1">
      <c r="A18" s="99">
        <v>9</v>
      </c>
      <c r="B18" s="52" t="s">
        <v>35</v>
      </c>
      <c r="C18" s="117" t="s">
        <v>154</v>
      </c>
      <c r="D18" s="53" t="s">
        <v>155</v>
      </c>
      <c r="E18" s="145"/>
      <c r="F18" s="145"/>
      <c r="G18" s="145" t="s">
        <v>15</v>
      </c>
      <c r="H18" s="54">
        <v>46023</v>
      </c>
      <c r="I18" s="54">
        <v>46112</v>
      </c>
      <c r="J18" s="52">
        <v>100</v>
      </c>
      <c r="K18" s="52">
        <v>100</v>
      </c>
      <c r="L18" s="52"/>
      <c r="M18" s="52"/>
      <c r="N18" s="52"/>
      <c r="O18" s="446"/>
      <c r="P18" s="447"/>
      <c r="Q18" s="447"/>
      <c r="R18" s="448"/>
      <c r="S18" s="53" t="str">
        <f t="shared" si="0"/>
        <v>OK</v>
      </c>
      <c r="T18" s="52" t="s">
        <v>387</v>
      </c>
      <c r="U18" s="52"/>
      <c r="V18" s="76"/>
      <c r="W18" s="76"/>
      <c r="AB18"/>
    </row>
    <row r="19" spans="1:28" ht="60" outlineLevel="1">
      <c r="A19" s="100">
        <v>10</v>
      </c>
      <c r="B19" s="55" t="s">
        <v>35</v>
      </c>
      <c r="C19" s="118" t="s">
        <v>157</v>
      </c>
      <c r="D19" s="56" t="s">
        <v>158</v>
      </c>
      <c r="E19" s="146"/>
      <c r="F19" s="146"/>
      <c r="G19" s="146" t="s">
        <v>15</v>
      </c>
      <c r="H19" s="57">
        <v>46113</v>
      </c>
      <c r="I19" s="57">
        <v>46387</v>
      </c>
      <c r="J19" s="55">
        <v>100</v>
      </c>
      <c r="K19" s="55"/>
      <c r="L19" s="55">
        <v>30</v>
      </c>
      <c r="M19" s="55">
        <v>30</v>
      </c>
      <c r="N19" s="55">
        <v>40</v>
      </c>
      <c r="O19" s="446"/>
      <c r="P19" s="447"/>
      <c r="Q19" s="447"/>
      <c r="R19" s="448"/>
      <c r="S19" s="56" t="str">
        <f t="shared" si="0"/>
        <v>OK</v>
      </c>
      <c r="T19" s="55" t="s">
        <v>388</v>
      </c>
      <c r="U19" s="55"/>
      <c r="V19" s="76"/>
      <c r="W19" s="76"/>
      <c r="AB19"/>
    </row>
    <row r="20" spans="1:28" ht="45" outlineLevel="1">
      <c r="A20" s="99">
        <v>11</v>
      </c>
      <c r="B20" s="52" t="s">
        <v>35</v>
      </c>
      <c r="C20" s="117" t="s">
        <v>160</v>
      </c>
      <c r="D20" s="53" t="s">
        <v>161</v>
      </c>
      <c r="E20" s="145"/>
      <c r="F20" s="145"/>
      <c r="G20" s="145" t="s">
        <v>15</v>
      </c>
      <c r="H20" s="54">
        <v>46113</v>
      </c>
      <c r="I20" s="54">
        <v>46377</v>
      </c>
      <c r="J20" s="52">
        <v>100</v>
      </c>
      <c r="K20" s="52"/>
      <c r="L20" s="52">
        <v>30</v>
      </c>
      <c r="M20" s="52">
        <v>30</v>
      </c>
      <c r="N20" s="52">
        <v>40</v>
      </c>
      <c r="O20" s="446"/>
      <c r="P20" s="447"/>
      <c r="Q20" s="447"/>
      <c r="R20" s="448"/>
      <c r="S20" s="53" t="str">
        <f t="shared" si="0"/>
        <v>OK</v>
      </c>
      <c r="T20" s="52" t="s">
        <v>389</v>
      </c>
      <c r="U20" s="52"/>
      <c r="V20" s="76"/>
      <c r="W20" s="76"/>
      <c r="AB20"/>
    </row>
    <row r="21" spans="1:28" ht="75" outlineLevel="1">
      <c r="A21" s="101">
        <v>12</v>
      </c>
      <c r="B21" s="70" t="s">
        <v>45</v>
      </c>
      <c r="C21" s="119" t="s">
        <v>163</v>
      </c>
      <c r="D21" s="71" t="s">
        <v>164</v>
      </c>
      <c r="E21" s="147"/>
      <c r="F21" s="147"/>
      <c r="G21" s="147" t="s">
        <v>15</v>
      </c>
      <c r="H21" s="72">
        <v>46024</v>
      </c>
      <c r="I21" s="72">
        <v>46081</v>
      </c>
      <c r="J21" s="70">
        <v>100</v>
      </c>
      <c r="K21" s="70">
        <v>100</v>
      </c>
      <c r="L21" s="70"/>
      <c r="M21" s="70"/>
      <c r="N21" s="70"/>
      <c r="O21" s="446"/>
      <c r="P21" s="447"/>
      <c r="Q21" s="447"/>
      <c r="R21" s="448"/>
      <c r="S21" s="71" t="str">
        <f t="shared" si="0"/>
        <v>OK</v>
      </c>
      <c r="T21" s="70" t="s">
        <v>390</v>
      </c>
      <c r="U21" s="70"/>
      <c r="V21" s="76"/>
      <c r="W21" s="76"/>
      <c r="AB21"/>
    </row>
    <row r="22" spans="1:28" ht="60" outlineLevel="1">
      <c r="A22" s="102">
        <v>13</v>
      </c>
      <c r="B22" s="73" t="s">
        <v>45</v>
      </c>
      <c r="C22" s="120" t="s">
        <v>166</v>
      </c>
      <c r="D22" s="74" t="s">
        <v>167</v>
      </c>
      <c r="E22" s="148"/>
      <c r="F22" s="148"/>
      <c r="G22" s="148" t="s">
        <v>15</v>
      </c>
      <c r="H22" s="75">
        <v>46066</v>
      </c>
      <c r="I22" s="75">
        <v>46387</v>
      </c>
      <c r="J22" s="73">
        <v>100</v>
      </c>
      <c r="K22" s="73">
        <v>25</v>
      </c>
      <c r="L22" s="73">
        <v>25</v>
      </c>
      <c r="M22" s="73">
        <v>25</v>
      </c>
      <c r="N22" s="73">
        <v>25</v>
      </c>
      <c r="O22" s="446"/>
      <c r="P22" s="447"/>
      <c r="Q22" s="447"/>
      <c r="R22" s="448"/>
      <c r="S22" s="74" t="str">
        <f t="shared" si="0"/>
        <v>OK</v>
      </c>
      <c r="T22" s="73" t="s">
        <v>391</v>
      </c>
      <c r="U22" s="73"/>
      <c r="V22" s="76"/>
      <c r="W22" s="76"/>
      <c r="AB22"/>
    </row>
    <row r="23" spans="1:28" ht="60" outlineLevel="1">
      <c r="A23" s="101">
        <v>14</v>
      </c>
      <c r="B23" s="70" t="s">
        <v>45</v>
      </c>
      <c r="C23" s="119" t="s">
        <v>169</v>
      </c>
      <c r="D23" s="71" t="s">
        <v>170</v>
      </c>
      <c r="E23" s="147"/>
      <c r="F23" s="147"/>
      <c r="G23" s="147" t="s">
        <v>15</v>
      </c>
      <c r="H23" s="72">
        <v>46357</v>
      </c>
      <c r="I23" s="72">
        <v>46387</v>
      </c>
      <c r="J23" s="70">
        <v>100</v>
      </c>
      <c r="K23" s="70"/>
      <c r="L23" s="70"/>
      <c r="M23" s="70"/>
      <c r="N23" s="70">
        <v>100</v>
      </c>
      <c r="O23" s="446"/>
      <c r="P23" s="447"/>
      <c r="Q23" s="447"/>
      <c r="R23" s="448"/>
      <c r="S23" s="71" t="str">
        <f t="shared" si="0"/>
        <v>OK</v>
      </c>
      <c r="T23" s="70" t="s">
        <v>392</v>
      </c>
      <c r="U23" s="70"/>
      <c r="V23" s="76"/>
      <c r="W23" s="76"/>
      <c r="AB23"/>
    </row>
    <row r="24" spans="1:28" outlineLevel="1">
      <c r="A24" s="92"/>
      <c r="B24" s="93"/>
      <c r="C24" s="94"/>
      <c r="D24" s="94"/>
      <c r="E24" s="93"/>
      <c r="F24" s="93"/>
      <c r="G24" s="93"/>
      <c r="H24" s="95"/>
      <c r="I24" s="95"/>
      <c r="J24" s="93"/>
      <c r="K24" s="93"/>
      <c r="L24" s="93"/>
      <c r="M24" s="93"/>
      <c r="N24" s="93"/>
      <c r="O24" s="93"/>
      <c r="P24" s="93"/>
      <c r="Q24" s="449"/>
      <c r="R24" s="450"/>
      <c r="Y24"/>
      <c r="Z24"/>
      <c r="AA24"/>
      <c r="AB24"/>
    </row>
    <row r="25" spans="1:28">
      <c r="A25" s="79"/>
      <c r="B25" s="76"/>
      <c r="C25" s="76"/>
      <c r="D25" s="76"/>
      <c r="E25" s="76"/>
      <c r="F25" s="76"/>
      <c r="G25" s="76"/>
      <c r="H25" s="76"/>
      <c r="I25" s="76"/>
      <c r="J25" s="76"/>
      <c r="K25" s="76"/>
      <c r="L25" s="76"/>
      <c r="M25" s="76"/>
      <c r="N25" s="76"/>
      <c r="O25" s="76"/>
      <c r="P25" s="76"/>
      <c r="Q25" s="76"/>
      <c r="R25" s="76"/>
      <c r="S25" s="369"/>
      <c r="T25" s="76"/>
    </row>
    <row r="26" spans="1:28" ht="23.25" customHeight="1">
      <c r="A26" s="451" t="s">
        <v>172</v>
      </c>
      <c r="B26" s="451"/>
      <c r="C26" s="451"/>
      <c r="D26" s="451"/>
      <c r="E26" s="451"/>
      <c r="F26" s="451"/>
      <c r="G26" s="451"/>
      <c r="H26" s="451"/>
      <c r="I26" s="451"/>
      <c r="J26" s="451"/>
      <c r="K26" s="451"/>
      <c r="L26" s="451"/>
      <c r="M26" s="451"/>
      <c r="N26" s="451"/>
      <c r="O26" s="451"/>
      <c r="P26" s="451"/>
      <c r="Q26" s="451"/>
      <c r="R26" s="451"/>
      <c r="S26" s="451"/>
    </row>
    <row r="27" spans="1:28" ht="30" outlineLevel="1">
      <c r="A27" s="127" t="s">
        <v>28</v>
      </c>
      <c r="B27" s="127" t="s">
        <v>8</v>
      </c>
      <c r="C27" s="127" t="s">
        <v>173</v>
      </c>
      <c r="D27" s="127" t="s">
        <v>9</v>
      </c>
      <c r="E27" s="127" t="s">
        <v>7</v>
      </c>
      <c r="F27" s="127" t="s">
        <v>10</v>
      </c>
      <c r="G27" s="127" t="s">
        <v>174</v>
      </c>
      <c r="H27" s="127" t="s">
        <v>5</v>
      </c>
      <c r="I27" s="127" t="s">
        <v>175</v>
      </c>
      <c r="J27" s="127" t="s">
        <v>176</v>
      </c>
      <c r="K27" s="127" t="s">
        <v>177</v>
      </c>
      <c r="L27" s="127" t="s">
        <v>178</v>
      </c>
      <c r="M27" s="127" t="s">
        <v>179</v>
      </c>
      <c r="N27" s="127" t="s">
        <v>180</v>
      </c>
      <c r="O27" s="127" t="s">
        <v>181</v>
      </c>
      <c r="P27" s="127" t="s">
        <v>182</v>
      </c>
      <c r="Q27" s="127" t="s">
        <v>183</v>
      </c>
      <c r="R27" s="127" t="s">
        <v>129</v>
      </c>
      <c r="S27" s="127" t="s">
        <v>184</v>
      </c>
      <c r="U27"/>
      <c r="V27"/>
      <c r="W27"/>
      <c r="X27"/>
      <c r="Y27"/>
      <c r="Z27"/>
      <c r="AA27"/>
      <c r="AB27"/>
    </row>
    <row r="28" spans="1:28" ht="65.25" customHeight="1" outlineLevel="1">
      <c r="A28" s="44">
        <v>1</v>
      </c>
      <c r="B28" s="44" t="str">
        <f>B10</f>
        <v>Cultura organizacional</v>
      </c>
      <c r="C28" s="108" t="str">
        <f>C10</f>
        <v>Realizar la evaluación integral del modelo de cultura organizacional implementado en la entidad, identificando fortalezas y áreas de mejora mediante instrumentos de medición y análisis participativo.</v>
      </c>
      <c r="D28" s="45" t="s">
        <v>50</v>
      </c>
      <c r="E28" s="44" t="s">
        <v>40</v>
      </c>
      <c r="F28" s="45" t="s">
        <v>22</v>
      </c>
      <c r="G28" s="45" t="s">
        <v>52</v>
      </c>
      <c r="H28" s="44" t="s">
        <v>17</v>
      </c>
      <c r="I28" s="44" t="s">
        <v>30</v>
      </c>
      <c r="J28" s="149"/>
      <c r="K28" s="149"/>
      <c r="L28" s="44">
        <v>100</v>
      </c>
      <c r="M28" s="44">
        <v>100</v>
      </c>
      <c r="N28" s="44"/>
      <c r="O28" s="44"/>
      <c r="P28" s="44"/>
      <c r="Q28" s="44">
        <f t="shared" ref="Q28:Q41" si="1">F10</f>
        <v>0</v>
      </c>
      <c r="R28" s="44" t="str">
        <f t="shared" ref="R28:R41" si="2">T10</f>
        <v>ETITC|Cultura organizacional 01</v>
      </c>
      <c r="S28" s="371"/>
      <c r="U28"/>
      <c r="V28"/>
      <c r="W28"/>
      <c r="X28"/>
      <c r="Y28"/>
      <c r="Z28"/>
      <c r="AA28"/>
      <c r="AB28"/>
    </row>
    <row r="29" spans="1:28" ht="65.25" customHeight="1" outlineLevel="1">
      <c r="A29" s="44">
        <v>2</v>
      </c>
      <c r="B29" s="44" t="s">
        <v>13</v>
      </c>
      <c r="C29" s="108" t="str">
        <f t="shared" ref="C29:C41" si="3">C11</f>
        <v>Analizar los resultados de la evaluación para determinar brechas en prácticas, comportamientos y procesos relacionados con la cultura organizacional, priorizando acciones correctivas.</v>
      </c>
      <c r="D29" s="45" t="s">
        <v>55</v>
      </c>
      <c r="E29" s="44" t="s">
        <v>21</v>
      </c>
      <c r="F29" s="45" t="s">
        <v>56</v>
      </c>
      <c r="G29" s="45" t="s">
        <v>57</v>
      </c>
      <c r="H29" s="44" t="s">
        <v>17</v>
      </c>
      <c r="I29" s="44" t="s">
        <v>30</v>
      </c>
      <c r="J29" s="149"/>
      <c r="K29" s="149"/>
      <c r="L29" s="44">
        <v>100</v>
      </c>
      <c r="M29" s="44">
        <v>100</v>
      </c>
      <c r="N29" s="44"/>
      <c r="O29" s="44"/>
      <c r="P29" s="44"/>
      <c r="Q29" s="44">
        <f t="shared" si="1"/>
        <v>0</v>
      </c>
      <c r="R29" s="44" t="str">
        <f t="shared" si="2"/>
        <v>ETITC|Cultura organizacional 02</v>
      </c>
      <c r="S29" s="371"/>
      <c r="U29"/>
      <c r="V29"/>
      <c r="W29"/>
      <c r="X29"/>
      <c r="Y29"/>
      <c r="Z29"/>
      <c r="AA29"/>
      <c r="AB29"/>
    </row>
    <row r="30" spans="1:28" ht="65.25" customHeight="1" outlineLevel="1">
      <c r="A30" s="44">
        <v>3</v>
      </c>
      <c r="B30" s="44" t="s">
        <v>13</v>
      </c>
      <c r="C30" s="108" t="str">
        <f t="shared" si="3"/>
        <v>Diseñar el plan de trabajo que consolide acciones estratégicas para fortalecer la cultura organizacional, basado en el diagnóstico y brechas identificadas.</v>
      </c>
      <c r="D30" s="45" t="s">
        <v>60</v>
      </c>
      <c r="E30" s="44" t="s">
        <v>40</v>
      </c>
      <c r="F30" s="45" t="s">
        <v>61</v>
      </c>
      <c r="G30" s="45" t="s">
        <v>62</v>
      </c>
      <c r="H30" s="44" t="s">
        <v>17</v>
      </c>
      <c r="I30" s="44" t="s">
        <v>30</v>
      </c>
      <c r="J30" s="149"/>
      <c r="K30" s="149"/>
      <c r="L30" s="44">
        <v>100</v>
      </c>
      <c r="M30" s="44">
        <v>100</v>
      </c>
      <c r="N30" s="44"/>
      <c r="O30" s="44"/>
      <c r="P30" s="44"/>
      <c r="Q30" s="44">
        <f t="shared" si="1"/>
        <v>0</v>
      </c>
      <c r="R30" s="44" t="str">
        <f t="shared" si="2"/>
        <v>ETITC|Cultura organizacional 03</v>
      </c>
      <c r="S30" s="371"/>
      <c r="U30"/>
      <c r="V30"/>
      <c r="W30"/>
      <c r="X30"/>
      <c r="Y30"/>
      <c r="Z30"/>
      <c r="AA30"/>
      <c r="AB30"/>
    </row>
    <row r="31" spans="1:28" ht="65.25" customHeight="1" outlineLevel="1">
      <c r="A31" s="44">
        <v>4</v>
      </c>
      <c r="B31" s="44" t="s">
        <v>13</v>
      </c>
      <c r="C31" s="108" t="str">
        <f t="shared" si="3"/>
        <v>Implementar las acciones definidas en el plan de trabajo, asegurando la participación activa del personal y el seguimiento a los resultados esperados.</v>
      </c>
      <c r="D31" s="45" t="s">
        <v>65</v>
      </c>
      <c r="E31" s="44" t="s">
        <v>19</v>
      </c>
      <c r="F31" s="45" t="s">
        <v>66</v>
      </c>
      <c r="G31" s="45" t="s">
        <v>67</v>
      </c>
      <c r="H31" s="44" t="s">
        <v>17</v>
      </c>
      <c r="I31" s="44" t="s">
        <v>49</v>
      </c>
      <c r="J31" s="149"/>
      <c r="K31" s="149"/>
      <c r="L31" s="44">
        <v>100</v>
      </c>
      <c r="M31" s="44"/>
      <c r="N31" s="44">
        <v>30</v>
      </c>
      <c r="O31" s="44">
        <v>30</v>
      </c>
      <c r="P31" s="44">
        <v>40</v>
      </c>
      <c r="Q31" s="44">
        <f t="shared" si="1"/>
        <v>0</v>
      </c>
      <c r="R31" s="44" t="str">
        <f t="shared" si="2"/>
        <v>ETITC|Cultura organizacional 04</v>
      </c>
      <c r="S31" s="371"/>
      <c r="U31"/>
      <c r="V31"/>
      <c r="W31"/>
      <c r="X31"/>
      <c r="Y31"/>
      <c r="Z31"/>
      <c r="AA31"/>
      <c r="AB31"/>
    </row>
    <row r="32" spans="1:28" ht="65.25" customHeight="1" outlineLevel="1">
      <c r="A32" s="50">
        <v>5</v>
      </c>
      <c r="B32" s="50" t="s">
        <v>25</v>
      </c>
      <c r="C32" s="109" t="str">
        <f t="shared" si="3"/>
        <v>Realizar un diagnóstico participativo de los grupos focales para identificar oportunidades de mejora en la experiencia de servicio de la entidad, consolidando hallazgos y recomendaciones.</v>
      </c>
      <c r="D32" s="51" t="s">
        <v>70</v>
      </c>
      <c r="E32" s="50" t="s">
        <v>40</v>
      </c>
      <c r="F32" s="51" t="s">
        <v>71</v>
      </c>
      <c r="G32" s="51" t="s">
        <v>72</v>
      </c>
      <c r="H32" s="50" t="s">
        <v>17</v>
      </c>
      <c r="I32" s="50" t="s">
        <v>30</v>
      </c>
      <c r="J32" s="150"/>
      <c r="K32" s="150"/>
      <c r="L32" s="50">
        <v>100</v>
      </c>
      <c r="M32" s="50">
        <v>100</v>
      </c>
      <c r="N32" s="50"/>
      <c r="O32" s="50"/>
      <c r="P32" s="50"/>
      <c r="Q32" s="50">
        <f t="shared" si="1"/>
        <v>0</v>
      </c>
      <c r="R32" s="50" t="str">
        <f t="shared" si="2"/>
        <v>ETITC|Modelo de voz de la ciudadanía 01</v>
      </c>
      <c r="S32" s="372"/>
      <c r="U32"/>
      <c r="V32"/>
      <c r="W32"/>
      <c r="X32"/>
      <c r="Y32"/>
      <c r="Z32"/>
      <c r="AA32"/>
      <c r="AB32"/>
    </row>
    <row r="33" spans="1:34" ht="65.25" customHeight="1" outlineLevel="1">
      <c r="A33" s="50">
        <v>6</v>
      </c>
      <c r="B33" s="50" t="s">
        <v>25</v>
      </c>
      <c r="C33" s="109" t="str">
        <f t="shared" si="3"/>
        <v>Diseñar, aplicar y analizar la encuesta de satisfacción de los servicios ofrecidos por la entidad, garantizando cobertura representativa y trazabilidad de resultados.</v>
      </c>
      <c r="D33" s="51" t="s">
        <v>75</v>
      </c>
      <c r="E33" s="50" t="s">
        <v>40</v>
      </c>
      <c r="F33" s="51" t="s">
        <v>76</v>
      </c>
      <c r="G33" s="51" t="s">
        <v>77</v>
      </c>
      <c r="H33" s="50" t="s">
        <v>17</v>
      </c>
      <c r="I33" s="50" t="s">
        <v>49</v>
      </c>
      <c r="J33" s="150"/>
      <c r="K33" s="150"/>
      <c r="L33" s="50">
        <v>100</v>
      </c>
      <c r="M33" s="50"/>
      <c r="N33" s="50">
        <v>30</v>
      </c>
      <c r="O33" s="50">
        <v>30</v>
      </c>
      <c r="P33" s="50">
        <v>40</v>
      </c>
      <c r="Q33" s="50">
        <f t="shared" si="1"/>
        <v>0</v>
      </c>
      <c r="R33" s="50" t="str">
        <f t="shared" si="2"/>
        <v>ETITC|Modelo de voz de la ciudadanía 02</v>
      </c>
      <c r="S33" s="372"/>
      <c r="U33"/>
      <c r="V33"/>
      <c r="W33"/>
      <c r="X33"/>
      <c r="Y33"/>
      <c r="Z33"/>
      <c r="AA33"/>
      <c r="AB33"/>
    </row>
    <row r="34" spans="1:34" ht="65.25" customHeight="1" outlineLevel="1">
      <c r="A34" s="50">
        <v>7</v>
      </c>
      <c r="B34" s="50" t="s">
        <v>25</v>
      </c>
      <c r="C34" s="109" t="str">
        <f t="shared" si="3"/>
        <v>Ejecutar las acciones de mejora derivadas del análisis de la encuesta de satisfacción, orientadas a optimizar la experiencia ciudadana y la relación con grupos de valor.</v>
      </c>
      <c r="D34" s="51" t="s">
        <v>78</v>
      </c>
      <c r="E34" s="50" t="s">
        <v>19</v>
      </c>
      <c r="F34" s="51" t="s">
        <v>79</v>
      </c>
      <c r="G34" s="51" t="s">
        <v>80</v>
      </c>
      <c r="H34" s="50" t="s">
        <v>17</v>
      </c>
      <c r="I34" s="50" t="s">
        <v>49</v>
      </c>
      <c r="J34" s="150"/>
      <c r="K34" s="150"/>
      <c r="L34" s="50">
        <v>100</v>
      </c>
      <c r="M34" s="50"/>
      <c r="N34" s="50">
        <v>30</v>
      </c>
      <c r="O34" s="50">
        <v>30</v>
      </c>
      <c r="P34" s="50">
        <v>40</v>
      </c>
      <c r="Q34" s="50">
        <f t="shared" si="1"/>
        <v>0</v>
      </c>
      <c r="R34" s="50" t="str">
        <f t="shared" si="2"/>
        <v>ETITC|Modelo de voz de la ciudadanía 03</v>
      </c>
      <c r="S34" s="372"/>
      <c r="U34"/>
      <c r="V34"/>
      <c r="W34"/>
      <c r="X34"/>
      <c r="Y34"/>
      <c r="Z34"/>
      <c r="AA34"/>
      <c r="AB34"/>
    </row>
    <row r="35" spans="1:34" ht="65.25" customHeight="1" outlineLevel="1">
      <c r="A35" s="50">
        <v>8</v>
      </c>
      <c r="B35" s="50" t="s">
        <v>25</v>
      </c>
      <c r="C35" s="109" t="str">
        <f t="shared" si="3"/>
        <v>Monitorear la implementación de las mejoras y lecciones aprendidas, evaluando su impacto en la experiencia ciudadana y ajustando acciones según resultados.</v>
      </c>
      <c r="D35" s="51" t="s">
        <v>81</v>
      </c>
      <c r="E35" s="50" t="s">
        <v>19</v>
      </c>
      <c r="F35" s="51" t="s">
        <v>82</v>
      </c>
      <c r="G35" s="51" t="s">
        <v>83</v>
      </c>
      <c r="H35" s="50" t="s">
        <v>17</v>
      </c>
      <c r="I35" s="50" t="s">
        <v>49</v>
      </c>
      <c r="J35" s="150"/>
      <c r="K35" s="150"/>
      <c r="L35" s="50">
        <v>100</v>
      </c>
      <c r="M35" s="50"/>
      <c r="N35" s="50">
        <v>30</v>
      </c>
      <c r="O35" s="50">
        <v>30</v>
      </c>
      <c r="P35" s="50">
        <v>40</v>
      </c>
      <c r="Q35" s="50">
        <f t="shared" si="1"/>
        <v>0</v>
      </c>
      <c r="R35" s="50" t="str">
        <f t="shared" si="2"/>
        <v>ETITC|Modelo de voz de la ciudadanía 04</v>
      </c>
      <c r="S35" s="372"/>
      <c r="U35"/>
      <c r="V35"/>
      <c r="W35"/>
      <c r="X35"/>
      <c r="Y35"/>
      <c r="Z35"/>
      <c r="AA35"/>
      <c r="AB35"/>
    </row>
    <row r="36" spans="1:34" ht="65.25" customHeight="1" outlineLevel="1">
      <c r="A36" s="48">
        <v>9</v>
      </c>
      <c r="B36" s="48" t="s">
        <v>35</v>
      </c>
      <c r="C36" s="110" t="str">
        <f t="shared" si="3"/>
        <v>Realizar un diagnóstico integral del contexto institucional utilizando la herramienta del MEN, con el fin de identificar el nivel de madurez institucional y las áreas prioritarias de mejora.</v>
      </c>
      <c r="D36" s="49" t="s">
        <v>84</v>
      </c>
      <c r="E36" s="48" t="s">
        <v>40</v>
      </c>
      <c r="F36" s="49" t="s">
        <v>85</v>
      </c>
      <c r="G36" s="49" t="s">
        <v>86</v>
      </c>
      <c r="H36" s="48" t="s">
        <v>17</v>
      </c>
      <c r="I36" s="48" t="s">
        <v>30</v>
      </c>
      <c r="J36" s="151"/>
      <c r="K36" s="151"/>
      <c r="L36" s="48">
        <v>100</v>
      </c>
      <c r="M36" s="48">
        <v>100</v>
      </c>
      <c r="N36" s="48"/>
      <c r="O36" s="48"/>
      <c r="P36" s="48"/>
      <c r="Q36" s="48">
        <f t="shared" si="1"/>
        <v>0</v>
      </c>
      <c r="R36" s="48" t="str">
        <f t="shared" si="2"/>
        <v>ETITC|Modelos operativos flexibles 01</v>
      </c>
      <c r="S36" s="373"/>
      <c r="U36"/>
      <c r="V36"/>
      <c r="W36"/>
      <c r="X36"/>
      <c r="Y36"/>
      <c r="Z36"/>
      <c r="AA36"/>
      <c r="AB36"/>
    </row>
    <row r="37" spans="1:34" ht="65.25" customHeight="1" outlineLevel="1">
      <c r="A37" s="48">
        <v>10</v>
      </c>
      <c r="B37" s="48" t="s">
        <v>35</v>
      </c>
      <c r="C37" s="110" t="str">
        <f t="shared" si="3"/>
        <v>Elaborar un plan de trabajo que consolide las acciones estratégicas derivadas del diagnóstico institucional, priorizando actividades para fortalecer la gestión operativa.</v>
      </c>
      <c r="D37" s="49" t="s">
        <v>90</v>
      </c>
      <c r="E37" s="48" t="s">
        <v>40</v>
      </c>
      <c r="F37" s="49" t="s">
        <v>91</v>
      </c>
      <c r="G37" s="89" t="s">
        <v>92</v>
      </c>
      <c r="H37" s="48" t="s">
        <v>185</v>
      </c>
      <c r="I37" s="48" t="s">
        <v>30</v>
      </c>
      <c r="J37" s="151"/>
      <c r="K37" s="151"/>
      <c r="L37" s="48">
        <v>100</v>
      </c>
      <c r="M37" s="48">
        <v>100</v>
      </c>
      <c r="N37" s="48"/>
      <c r="O37" s="48"/>
      <c r="P37" s="48"/>
      <c r="Q37" s="48">
        <f t="shared" si="1"/>
        <v>0</v>
      </c>
      <c r="R37" s="48" t="str">
        <f t="shared" si="2"/>
        <v>ETITC|Modelos operativos flexibles 02</v>
      </c>
      <c r="S37" s="373"/>
      <c r="U37"/>
      <c r="V37"/>
      <c r="W37"/>
      <c r="X37"/>
      <c r="Y37"/>
      <c r="Z37"/>
      <c r="AA37"/>
      <c r="AB37"/>
    </row>
    <row r="38" spans="1:34" ht="65.25" customHeight="1" outlineLevel="1">
      <c r="A38" s="48">
        <v>11</v>
      </c>
      <c r="B38" s="48" t="s">
        <v>35</v>
      </c>
      <c r="C38" s="110" t="str">
        <f t="shared" si="3"/>
        <v>Ejecutar las acciones definidas en el plan de trabajo, asegurando la adaptación de procesos y la mejora continua en la gestión institucional.</v>
      </c>
      <c r="D38" s="49" t="s">
        <v>93</v>
      </c>
      <c r="E38" s="48" t="s">
        <v>19</v>
      </c>
      <c r="F38" s="49" t="s">
        <v>94</v>
      </c>
      <c r="G38" s="89" t="s">
        <v>95</v>
      </c>
      <c r="H38" s="48" t="s">
        <v>17</v>
      </c>
      <c r="I38" s="48" t="s">
        <v>49</v>
      </c>
      <c r="J38" s="151"/>
      <c r="K38" s="151"/>
      <c r="L38" s="48">
        <v>100</v>
      </c>
      <c r="M38" s="48"/>
      <c r="N38" s="48">
        <v>30</v>
      </c>
      <c r="O38" s="48">
        <v>30</v>
      </c>
      <c r="P38" s="48">
        <v>40</v>
      </c>
      <c r="Q38" s="48">
        <f t="shared" si="1"/>
        <v>0</v>
      </c>
      <c r="R38" s="48" t="str">
        <f t="shared" si="2"/>
        <v>ETITC|Modelos operativos flexibles 03</v>
      </c>
      <c r="S38" s="373"/>
      <c r="U38"/>
      <c r="V38"/>
      <c r="W38"/>
      <c r="X38"/>
      <c r="Y38"/>
      <c r="Z38"/>
      <c r="AA38"/>
      <c r="AB38"/>
    </row>
    <row r="39" spans="1:34" ht="65.25" customHeight="1" outlineLevel="1">
      <c r="A39" s="46">
        <v>12</v>
      </c>
      <c r="B39" s="46" t="s">
        <v>45</v>
      </c>
      <c r="C39" s="111" t="str">
        <f t="shared" si="3"/>
        <v>Elaborar un plan de trabajo que consolide acciones estratégicas para atender las necesidades identificadas en el diagnóstico, asegurando alineación con la política institucional.</v>
      </c>
      <c r="D39" s="46" t="s">
        <v>186</v>
      </c>
      <c r="E39" s="46" t="s">
        <v>40</v>
      </c>
      <c r="F39" s="47" t="s">
        <v>91</v>
      </c>
      <c r="G39" s="47" t="s">
        <v>92</v>
      </c>
      <c r="H39" s="46" t="s">
        <v>185</v>
      </c>
      <c r="I39" s="46" t="s">
        <v>30</v>
      </c>
      <c r="J39" s="152"/>
      <c r="K39" s="152"/>
      <c r="L39" s="46">
        <v>100</v>
      </c>
      <c r="M39" s="46">
        <v>100</v>
      </c>
      <c r="N39" s="46"/>
      <c r="O39" s="46"/>
      <c r="P39" s="46"/>
      <c r="Q39" s="46">
        <f t="shared" si="1"/>
        <v>0</v>
      </c>
      <c r="R39" s="46" t="str">
        <f t="shared" si="2"/>
        <v>ETITC|Gestión del conocimiento 01</v>
      </c>
      <c r="S39" s="374"/>
      <c r="U39"/>
      <c r="V39"/>
      <c r="W39"/>
      <c r="X39"/>
      <c r="Y39"/>
      <c r="Z39"/>
      <c r="AA39"/>
      <c r="AB39"/>
    </row>
    <row r="40" spans="1:34" ht="65.25" customHeight="1" outlineLevel="1">
      <c r="A40" s="46">
        <v>13</v>
      </c>
      <c r="B40" s="46" t="s">
        <v>45</v>
      </c>
      <c r="C40" s="111" t="str">
        <f t="shared" si="3"/>
        <v>Ejecutar las acciones definidas en el plan de trabajo para fortalecer la gestión del conocimiento, garantizando la participación activa y el uso de herramientas tecnológicas.</v>
      </c>
      <c r="D40" s="46" t="s">
        <v>187</v>
      </c>
      <c r="E40" s="46" t="s">
        <v>19</v>
      </c>
      <c r="F40" s="47" t="s">
        <v>188</v>
      </c>
      <c r="G40" s="47" t="s">
        <v>80</v>
      </c>
      <c r="H40" s="46" t="s">
        <v>17</v>
      </c>
      <c r="I40" s="46" t="s">
        <v>30</v>
      </c>
      <c r="J40" s="152"/>
      <c r="K40" s="152"/>
      <c r="L40" s="46">
        <v>100</v>
      </c>
      <c r="M40" s="46">
        <v>25</v>
      </c>
      <c r="N40" s="46">
        <v>25</v>
      </c>
      <c r="O40" s="46">
        <v>25</v>
      </c>
      <c r="P40" s="46">
        <v>25</v>
      </c>
      <c r="Q40" s="46">
        <f t="shared" si="1"/>
        <v>0</v>
      </c>
      <c r="R40" s="46" t="str">
        <f t="shared" si="2"/>
        <v>ETITC|Gestión del conocimiento 02</v>
      </c>
      <c r="S40" s="374"/>
      <c r="U40"/>
      <c r="V40"/>
      <c r="W40"/>
      <c r="X40"/>
      <c r="Y40"/>
      <c r="Z40"/>
      <c r="AA40"/>
      <c r="AB40"/>
    </row>
    <row r="41" spans="1:34" ht="65.25" customHeight="1" outlineLevel="1">
      <c r="A41" s="46">
        <v>14</v>
      </c>
      <c r="B41" s="46" t="s">
        <v>45</v>
      </c>
      <c r="C41" s="111" t="str">
        <f t="shared" si="3"/>
        <v>Realizar la evaluación del plan de trabajo implementado, midiendo el impacto en la captura, organización y transferencia del conocimiento institucional.</v>
      </c>
      <c r="D41" s="46" t="s">
        <v>189</v>
      </c>
      <c r="E41" s="46" t="s">
        <v>40</v>
      </c>
      <c r="F41" s="47" t="s">
        <v>190</v>
      </c>
      <c r="G41" s="47" t="s">
        <v>52</v>
      </c>
      <c r="H41" s="46" t="s">
        <v>17</v>
      </c>
      <c r="I41" s="46" t="s">
        <v>30</v>
      </c>
      <c r="J41" s="152"/>
      <c r="K41" s="152"/>
      <c r="L41" s="46">
        <v>100</v>
      </c>
      <c r="M41" s="46"/>
      <c r="N41" s="46"/>
      <c r="O41" s="46"/>
      <c r="P41" s="46">
        <v>100</v>
      </c>
      <c r="Q41" s="46">
        <f t="shared" si="1"/>
        <v>0</v>
      </c>
      <c r="R41" s="46" t="str">
        <f t="shared" si="2"/>
        <v>ETITC|Gestión del conocimiento 03</v>
      </c>
      <c r="S41" s="374"/>
      <c r="U41"/>
      <c r="V41"/>
      <c r="W41"/>
      <c r="X41"/>
      <c r="Y41"/>
      <c r="Z41"/>
      <c r="AA41"/>
      <c r="AB41"/>
    </row>
    <row r="42" spans="1:34">
      <c r="A42" s="86"/>
      <c r="B42" s="76"/>
      <c r="C42" s="76"/>
      <c r="D42" s="76"/>
      <c r="E42" s="76"/>
      <c r="F42" s="76"/>
      <c r="G42" s="76"/>
      <c r="H42" s="76"/>
      <c r="I42" s="76"/>
      <c r="J42" s="76"/>
      <c r="K42" s="76"/>
      <c r="L42" s="76"/>
      <c r="M42" s="76"/>
      <c r="N42" s="76"/>
      <c r="O42" s="76"/>
      <c r="P42" s="76"/>
      <c r="Q42" s="76"/>
      <c r="R42" s="76"/>
      <c r="S42" s="369"/>
      <c r="T42" s="76"/>
      <c r="AB42" s="40"/>
      <c r="AC42" s="40"/>
      <c r="AD42" s="40"/>
      <c r="AE42" s="40"/>
      <c r="AF42" s="40"/>
      <c r="AG42" s="40"/>
      <c r="AH42" s="21" t="e">
        <f t="shared" ref="AH42" si="4">ROUND(AVERAGE(AB42:AG42)/5*100,0)</f>
        <v>#DIV/0!</v>
      </c>
    </row>
    <row r="43" spans="1:34" s="452" customFormat="1" ht="45.75" customHeight="1">
      <c r="A43" s="452" t="s">
        <v>191</v>
      </c>
    </row>
    <row r="44" spans="1:34" outlineLevel="1">
      <c r="A44" s="79"/>
      <c r="B44" s="76"/>
      <c r="C44" s="76"/>
      <c r="D44" s="76"/>
      <c r="E44" s="76"/>
      <c r="F44" s="76"/>
      <c r="G44" s="76"/>
      <c r="H44" s="76"/>
      <c r="I44" s="76"/>
      <c r="J44" s="76"/>
      <c r="K44" s="76"/>
      <c r="L44" s="76"/>
      <c r="M44" s="76"/>
      <c r="N44" s="76"/>
      <c r="O44" s="76"/>
      <c r="P44" s="76"/>
      <c r="Q44" s="76"/>
      <c r="R44" s="76"/>
      <c r="S44" s="369"/>
      <c r="T44" s="76"/>
    </row>
    <row r="45" spans="1:34" ht="26.25" outlineLevel="1">
      <c r="A45" s="80" t="s">
        <v>192</v>
      </c>
      <c r="B45" s="81" t="str">
        <f>B10</f>
        <v>Cultura organizacional</v>
      </c>
      <c r="H45" s="453" t="s">
        <v>193</v>
      </c>
      <c r="I45" s="453"/>
      <c r="J45" s="453"/>
      <c r="K45" s="453"/>
      <c r="L45" s="453"/>
      <c r="M45" s="453"/>
      <c r="N45" s="453"/>
      <c r="T45" s="76"/>
    </row>
    <row r="46" spans="1:34" ht="60.75" outlineLevel="2" thickBot="1">
      <c r="A46" s="128" t="s">
        <v>28</v>
      </c>
      <c r="B46" s="129" t="s">
        <v>194</v>
      </c>
      <c r="C46" s="129" t="s">
        <v>195</v>
      </c>
      <c r="D46" s="129" t="s">
        <v>196</v>
      </c>
      <c r="E46" s="129" t="s">
        <v>197</v>
      </c>
      <c r="F46" s="129" t="s">
        <v>198</v>
      </c>
      <c r="G46" s="129" t="s">
        <v>199</v>
      </c>
      <c r="H46" s="175" t="s">
        <v>200</v>
      </c>
      <c r="I46" s="175" t="s">
        <v>201</v>
      </c>
      <c r="J46" s="175" t="s">
        <v>202</v>
      </c>
      <c r="K46" s="175" t="s">
        <v>203</v>
      </c>
      <c r="L46" s="175" t="s">
        <v>204</v>
      </c>
      <c r="M46" s="175" t="s">
        <v>205</v>
      </c>
      <c r="N46" s="175" t="s">
        <v>206</v>
      </c>
      <c r="O46" s="129" t="s">
        <v>207</v>
      </c>
      <c r="P46" s="129" t="s">
        <v>208</v>
      </c>
      <c r="Q46" s="129" t="s">
        <v>209</v>
      </c>
      <c r="R46" s="129" t="s">
        <v>210</v>
      </c>
      <c r="S46" s="129" t="s">
        <v>184</v>
      </c>
      <c r="T46" s="76"/>
      <c r="AB46"/>
    </row>
    <row r="47" spans="1:34" s="21" customFormat="1" ht="61.5" outlineLevel="2" thickTop="1" thickBot="1">
      <c r="A47" s="6">
        <v>1</v>
      </c>
      <c r="B47" s="106" t="str">
        <f>C10</f>
        <v>Realizar la evaluación integral del modelo de cultura organizacional implementado en la entidad, identificando fortalezas y áreas de mejora mediante instrumentos de medición y análisis participativo.</v>
      </c>
      <c r="C47" s="5" t="s">
        <v>59</v>
      </c>
      <c r="D47" s="178">
        <f t="shared" ref="D47:E52" si="5">Q47</f>
        <v>74</v>
      </c>
      <c r="E47" s="178">
        <f t="shared" si="5"/>
        <v>74</v>
      </c>
      <c r="F47" s="5">
        <f>M28</f>
        <v>100</v>
      </c>
      <c r="G47" s="153" t="s">
        <v>211</v>
      </c>
      <c r="H47" s="174">
        <v>5</v>
      </c>
      <c r="I47" s="174">
        <v>5</v>
      </c>
      <c r="J47" s="174">
        <v>5</v>
      </c>
      <c r="K47" s="174">
        <v>0</v>
      </c>
      <c r="L47" s="174">
        <v>5</v>
      </c>
      <c r="M47" s="174">
        <v>5</v>
      </c>
      <c r="N47" s="174">
        <v>5</v>
      </c>
      <c r="O47" s="5">
        <f t="shared" ref="O47" si="6">ROUND((SUM(H47:N47)/35)*100,0)</f>
        <v>86</v>
      </c>
      <c r="P47" s="5">
        <f>(ETITC!$O47/100)*100</f>
        <v>86</v>
      </c>
      <c r="Q47" s="5">
        <f t="shared" ref="Q47:Q52" si="7">IFERROR(ROUND(O47*P47/100,1),"")</f>
        <v>74</v>
      </c>
      <c r="R47" s="5">
        <f>Q47</f>
        <v>74</v>
      </c>
      <c r="S47" s="460" t="s">
        <v>393</v>
      </c>
      <c r="T47" s="76"/>
    </row>
    <row r="48" spans="1:34" ht="61.5" outlineLevel="2" thickTop="1" thickBot="1">
      <c r="A48" s="7">
        <v>2</v>
      </c>
      <c r="B48" s="107" t="str">
        <f>C11</f>
        <v>Analizar los resultados de la evaluación para determinar brechas en prácticas, comportamientos y procesos relacionados con la cultura organizacional, priorizando acciones correctivas.</v>
      </c>
      <c r="C48" s="22" t="s">
        <v>59</v>
      </c>
      <c r="D48" s="177">
        <f t="shared" si="5"/>
        <v>74</v>
      </c>
      <c r="E48" s="177">
        <f t="shared" si="5"/>
        <v>74</v>
      </c>
      <c r="F48" s="22">
        <f>M29</f>
        <v>100</v>
      </c>
      <c r="G48" s="153" t="s">
        <v>211</v>
      </c>
      <c r="H48" s="174">
        <v>5</v>
      </c>
      <c r="I48" s="174">
        <v>5</v>
      </c>
      <c r="J48" s="174">
        <v>5</v>
      </c>
      <c r="K48" s="174">
        <v>0</v>
      </c>
      <c r="L48" s="174">
        <v>5</v>
      </c>
      <c r="M48" s="174">
        <v>5</v>
      </c>
      <c r="N48" s="174">
        <v>5</v>
      </c>
      <c r="O48" s="22">
        <f>ROUND((SUM(H48:N48)/35)*100,0)</f>
        <v>86</v>
      </c>
      <c r="P48" s="22">
        <f>(ETITC!$O48/100)*100</f>
        <v>86</v>
      </c>
      <c r="Q48" s="22">
        <f t="shared" si="7"/>
        <v>74</v>
      </c>
      <c r="R48" s="22">
        <f>Q48</f>
        <v>74</v>
      </c>
      <c r="S48" s="461"/>
      <c r="T48" s="76"/>
      <c r="AB48"/>
    </row>
    <row r="49" spans="1:28" ht="46.5" outlineLevel="2" thickTop="1" thickBot="1">
      <c r="A49" s="6">
        <v>3</v>
      </c>
      <c r="B49" s="106" t="str">
        <f>C12</f>
        <v>Diseñar el plan de trabajo que consolide acciones estratégicas para fortalecer la cultura organizacional, basado en el diagnóstico y brechas identificadas.</v>
      </c>
      <c r="C49" s="5" t="s">
        <v>59</v>
      </c>
      <c r="D49" s="178">
        <f t="shared" si="5"/>
        <v>74</v>
      </c>
      <c r="E49" s="178">
        <f t="shared" si="5"/>
        <v>74</v>
      </c>
      <c r="F49" s="5">
        <f>M30</f>
        <v>100</v>
      </c>
      <c r="G49" s="153" t="s">
        <v>211</v>
      </c>
      <c r="H49" s="174">
        <v>5</v>
      </c>
      <c r="I49" s="174">
        <v>5</v>
      </c>
      <c r="J49" s="174">
        <v>5</v>
      </c>
      <c r="K49" s="174">
        <v>0</v>
      </c>
      <c r="L49" s="174">
        <v>5</v>
      </c>
      <c r="M49" s="174">
        <v>5</v>
      </c>
      <c r="N49" s="174">
        <v>5</v>
      </c>
      <c r="O49" s="5">
        <f t="shared" ref="O49" si="8">ROUND((SUM(H49:N49)/35)*100,0)</f>
        <v>86</v>
      </c>
      <c r="P49" s="5">
        <f>(ETITC!$O49/100)*100</f>
        <v>86</v>
      </c>
      <c r="Q49" s="5">
        <f t="shared" si="7"/>
        <v>74</v>
      </c>
      <c r="R49" s="5">
        <f>Q49</f>
        <v>74</v>
      </c>
      <c r="S49" s="462"/>
      <c r="T49" s="76"/>
      <c r="AB49"/>
    </row>
    <row r="50" spans="1:28" ht="99" customHeight="1" outlineLevel="2" thickTop="1" thickBot="1">
      <c r="A50" s="454">
        <v>4</v>
      </c>
      <c r="B50" s="456" t="str">
        <f>C13</f>
        <v>Implementar las acciones definidas en el plan de trabajo, asegurando la participación activa del personal y el seguimiento a los resultados esperados.</v>
      </c>
      <c r="C50" s="23" t="s">
        <v>64</v>
      </c>
      <c r="D50" s="177">
        <f t="shared" si="5"/>
        <v>22.2</v>
      </c>
      <c r="E50" s="177">
        <f t="shared" si="5"/>
        <v>22.2</v>
      </c>
      <c r="F50" s="22">
        <f>N31</f>
        <v>30</v>
      </c>
      <c r="G50" s="153" t="s">
        <v>211</v>
      </c>
      <c r="H50" s="174">
        <v>5</v>
      </c>
      <c r="I50" s="174">
        <v>5</v>
      </c>
      <c r="J50" s="174">
        <v>5</v>
      </c>
      <c r="K50" s="174">
        <v>0</v>
      </c>
      <c r="L50" s="174">
        <v>5</v>
      </c>
      <c r="M50" s="174">
        <v>5</v>
      </c>
      <c r="N50" s="174">
        <v>5</v>
      </c>
      <c r="O50" s="22">
        <f t="shared" ref="O50:O52" si="9">ROUND((SUM(H50:N50)/35)*100,0)</f>
        <v>86</v>
      </c>
      <c r="P50" s="22">
        <f>(ETITC!$O50/100)*30</f>
        <v>25.8</v>
      </c>
      <c r="Q50" s="22">
        <f t="shared" si="7"/>
        <v>22.2</v>
      </c>
      <c r="R50" s="22">
        <f>Q50</f>
        <v>22.2</v>
      </c>
      <c r="S50" s="244" t="s">
        <v>394</v>
      </c>
      <c r="T50" s="76"/>
      <c r="AB50"/>
    </row>
    <row r="51" spans="1:28" ht="125.25" customHeight="1" outlineLevel="2" thickTop="1" thickBot="1">
      <c r="A51" s="455"/>
      <c r="B51" s="457"/>
      <c r="C51" s="24" t="s">
        <v>69</v>
      </c>
      <c r="D51" s="177">
        <f t="shared" si="5"/>
        <v>30</v>
      </c>
      <c r="E51" s="177">
        <f t="shared" si="5"/>
        <v>52.2</v>
      </c>
      <c r="F51" s="22">
        <f>O31</f>
        <v>30</v>
      </c>
      <c r="G51" s="153" t="s">
        <v>211</v>
      </c>
      <c r="H51" s="174">
        <v>5</v>
      </c>
      <c r="I51" s="174">
        <v>5</v>
      </c>
      <c r="J51" s="174">
        <v>5</v>
      </c>
      <c r="K51" s="174">
        <v>5</v>
      </c>
      <c r="L51" s="174">
        <v>5</v>
      </c>
      <c r="M51" s="174">
        <v>5</v>
      </c>
      <c r="N51" s="174">
        <v>5</v>
      </c>
      <c r="O51" s="23">
        <f t="shared" si="9"/>
        <v>100</v>
      </c>
      <c r="P51" s="23">
        <f>(ETITC!$O51/100)*30</f>
        <v>30</v>
      </c>
      <c r="Q51" s="23">
        <f t="shared" si="7"/>
        <v>30</v>
      </c>
      <c r="R51" s="23">
        <f>R50+Q51</f>
        <v>52.2</v>
      </c>
      <c r="S51" s="375" t="s">
        <v>395</v>
      </c>
      <c r="T51" s="76"/>
      <c r="AB51"/>
    </row>
    <row r="52" spans="1:28" ht="20.25" customHeight="1" outlineLevel="2" thickTop="1">
      <c r="A52" s="455"/>
      <c r="B52" s="457"/>
      <c r="C52" s="24" t="s">
        <v>74</v>
      </c>
      <c r="D52" s="177">
        <f t="shared" si="5"/>
        <v>0</v>
      </c>
      <c r="E52" s="177">
        <f t="shared" si="5"/>
        <v>52.2</v>
      </c>
      <c r="F52" s="22">
        <f>P31</f>
        <v>40</v>
      </c>
      <c r="G52" s="154"/>
      <c r="H52" s="174"/>
      <c r="I52" s="174"/>
      <c r="J52" s="174"/>
      <c r="K52" s="174"/>
      <c r="L52" s="174"/>
      <c r="M52" s="174"/>
      <c r="N52" s="174"/>
      <c r="O52" s="24">
        <f t="shared" si="9"/>
        <v>0</v>
      </c>
      <c r="P52" s="24">
        <f>(ETITC!$O52/100)*40</f>
        <v>0</v>
      </c>
      <c r="Q52" s="24">
        <f t="shared" si="7"/>
        <v>0</v>
      </c>
      <c r="R52" s="24">
        <f>R51+Q52</f>
        <v>52.2</v>
      </c>
      <c r="S52" s="376"/>
      <c r="T52" s="76"/>
      <c r="AB52"/>
    </row>
    <row r="53" spans="1:28" ht="45.75" customHeight="1" outlineLevel="1">
      <c r="G53" s="156"/>
      <c r="H53" s="156"/>
      <c r="I53" s="156"/>
      <c r="J53" s="156"/>
      <c r="K53" s="156"/>
      <c r="L53" s="156"/>
      <c r="M53" s="156"/>
      <c r="N53" s="156"/>
      <c r="Q53" s="129" t="s">
        <v>215</v>
      </c>
      <c r="R53" s="130">
        <f>AVERAGE(R47:R49,R52)/100</f>
        <v>0.6855</v>
      </c>
      <c r="S53" s="377"/>
      <c r="T53" s="76"/>
    </row>
    <row r="54" spans="1:28" ht="26.25" outlineLevel="1">
      <c r="A54" s="82" t="s">
        <v>216</v>
      </c>
      <c r="B54" s="124" t="s">
        <v>25</v>
      </c>
      <c r="G54" s="156"/>
      <c r="H54" s="435" t="s">
        <v>193</v>
      </c>
      <c r="I54" s="435"/>
      <c r="J54" s="435"/>
      <c r="K54" s="435"/>
      <c r="L54" s="435"/>
      <c r="M54" s="435"/>
      <c r="N54" s="435"/>
      <c r="S54" s="377"/>
      <c r="T54" s="76"/>
    </row>
    <row r="55" spans="1:28" ht="60.75" outlineLevel="2" thickBot="1">
      <c r="A55" s="131" t="s">
        <v>28</v>
      </c>
      <c r="B55" s="132" t="s">
        <v>194</v>
      </c>
      <c r="C55" s="132" t="s">
        <v>195</v>
      </c>
      <c r="D55" s="132" t="s">
        <v>196</v>
      </c>
      <c r="E55" s="132" t="s">
        <v>217</v>
      </c>
      <c r="F55" s="132" t="s">
        <v>198</v>
      </c>
      <c r="G55" s="157" t="s">
        <v>199</v>
      </c>
      <c r="H55" s="175" t="s">
        <v>200</v>
      </c>
      <c r="I55" s="175" t="s">
        <v>201</v>
      </c>
      <c r="J55" s="175" t="s">
        <v>202</v>
      </c>
      <c r="K55" s="175" t="s">
        <v>203</v>
      </c>
      <c r="L55" s="175" t="s">
        <v>204</v>
      </c>
      <c r="M55" s="175" t="s">
        <v>205</v>
      </c>
      <c r="N55" s="175" t="s">
        <v>206</v>
      </c>
      <c r="O55" s="132" t="s">
        <v>207</v>
      </c>
      <c r="P55" s="132" t="s">
        <v>218</v>
      </c>
      <c r="Q55" s="132" t="s">
        <v>209</v>
      </c>
      <c r="R55" s="132" t="s">
        <v>210</v>
      </c>
      <c r="S55" s="157" t="s">
        <v>184</v>
      </c>
      <c r="T55" s="76"/>
      <c r="AB55"/>
    </row>
    <row r="56" spans="1:28" ht="90.75" customHeight="1" outlineLevel="2" thickTop="1" thickBot="1">
      <c r="A56" s="8">
        <v>1</v>
      </c>
      <c r="B56" s="105" t="str">
        <f>C14</f>
        <v>Realizar un diagnóstico participativo de los grupos focales para identificar oportunidades de mejora en la experiencia de servicio de la entidad, consolidando hallazgos y recomendaciones.</v>
      </c>
      <c r="C56" s="25" t="s">
        <v>59</v>
      </c>
      <c r="D56" s="178">
        <f>Q56</f>
        <v>100</v>
      </c>
      <c r="E56" s="178">
        <f>R56</f>
        <v>100</v>
      </c>
      <c r="F56" s="25">
        <f>M32</f>
        <v>100</v>
      </c>
      <c r="G56" s="158" t="s">
        <v>211</v>
      </c>
      <c r="H56" s="174">
        <v>5</v>
      </c>
      <c r="I56" s="174">
        <v>5</v>
      </c>
      <c r="J56" s="174">
        <v>5</v>
      </c>
      <c r="K56" s="174">
        <v>5</v>
      </c>
      <c r="L56" s="174">
        <v>5</v>
      </c>
      <c r="M56" s="174">
        <v>5</v>
      </c>
      <c r="N56" s="174">
        <v>5</v>
      </c>
      <c r="O56" s="25">
        <f t="shared" ref="O56:O65" si="10">ROUND((SUM(H56:N56)/35)*100,0)</f>
        <v>100</v>
      </c>
      <c r="P56" s="25">
        <f>(ETITC!$O56/100)*100</f>
        <v>100</v>
      </c>
      <c r="Q56" s="25">
        <f t="shared" ref="Q56:Q65" si="11">IFERROR(ROUND(O56*P56/100,1),"")</f>
        <v>100</v>
      </c>
      <c r="R56" s="25">
        <f>Q56</f>
        <v>100</v>
      </c>
      <c r="S56" s="365"/>
      <c r="T56" s="76"/>
      <c r="AB56"/>
    </row>
    <row r="57" spans="1:28" ht="57" customHeight="1" outlineLevel="2" thickTop="1" thickBot="1">
      <c r="A57" s="431">
        <v>2</v>
      </c>
      <c r="B57" s="433" t="str">
        <f>C15</f>
        <v>Diseñar, aplicar y analizar la encuesta de satisfacción de los servicios ofrecidos por la entidad, garantizando cobertura representativa y trazabilidad de resultados.</v>
      </c>
      <c r="C57" s="28" t="s">
        <v>64</v>
      </c>
      <c r="D57" s="178">
        <f>Q57</f>
        <v>26.5</v>
      </c>
      <c r="E57" s="178">
        <f>R57</f>
        <v>26.5</v>
      </c>
      <c r="F57" s="28">
        <f>N33</f>
        <v>30</v>
      </c>
      <c r="G57" s="159" t="s">
        <v>211</v>
      </c>
      <c r="H57" s="174">
        <v>5</v>
      </c>
      <c r="I57" s="174">
        <v>5</v>
      </c>
      <c r="J57" s="174">
        <v>3</v>
      </c>
      <c r="K57" s="174">
        <v>5</v>
      </c>
      <c r="L57" s="174">
        <v>5</v>
      </c>
      <c r="M57" s="174">
        <v>5</v>
      </c>
      <c r="N57" s="174">
        <v>5</v>
      </c>
      <c r="O57" s="28">
        <f t="shared" si="10"/>
        <v>94</v>
      </c>
      <c r="P57" s="28">
        <f>(ETITC!$O57/100)*30</f>
        <v>28.2</v>
      </c>
      <c r="Q57" s="28">
        <f t="shared" si="11"/>
        <v>26.5</v>
      </c>
      <c r="R57" s="28">
        <f>Q57</f>
        <v>26.5</v>
      </c>
      <c r="S57" s="391" t="s">
        <v>396</v>
      </c>
      <c r="T57" s="76"/>
      <c r="AB57"/>
    </row>
    <row r="58" spans="1:28" ht="38.25" customHeight="1" outlineLevel="2" thickTop="1" thickBot="1">
      <c r="A58" s="432"/>
      <c r="B58" s="434"/>
      <c r="C58" s="29" t="s">
        <v>69</v>
      </c>
      <c r="D58" s="178">
        <f t="shared" ref="D58:E65" si="12">Q58</f>
        <v>30</v>
      </c>
      <c r="E58" s="178">
        <f t="shared" si="12"/>
        <v>56.5</v>
      </c>
      <c r="F58" s="28">
        <f>O33</f>
        <v>30</v>
      </c>
      <c r="G58" s="159"/>
      <c r="H58" s="174">
        <v>5</v>
      </c>
      <c r="I58" s="174">
        <v>5</v>
      </c>
      <c r="J58" s="174">
        <v>5</v>
      </c>
      <c r="K58" s="174">
        <v>5</v>
      </c>
      <c r="L58" s="174">
        <v>5</v>
      </c>
      <c r="M58" s="174">
        <v>5</v>
      </c>
      <c r="N58" s="174">
        <v>5</v>
      </c>
      <c r="O58" s="29">
        <f t="shared" si="10"/>
        <v>100</v>
      </c>
      <c r="P58" s="29">
        <f>(ETITC!$O58/100)*30</f>
        <v>30</v>
      </c>
      <c r="Q58" s="29">
        <f t="shared" si="11"/>
        <v>30</v>
      </c>
      <c r="R58" s="29">
        <f>R57+Q58</f>
        <v>56.5</v>
      </c>
      <c r="S58" s="410" t="s">
        <v>397</v>
      </c>
      <c r="T58" s="76"/>
      <c r="AB58"/>
    </row>
    <row r="59" spans="1:28" ht="22.5" customHeight="1" outlineLevel="2" thickTop="1" thickBot="1">
      <c r="A59" s="458"/>
      <c r="B59" s="459"/>
      <c r="C59" s="30" t="s">
        <v>74</v>
      </c>
      <c r="D59" s="178">
        <f t="shared" si="12"/>
        <v>0</v>
      </c>
      <c r="E59" s="178">
        <f t="shared" si="12"/>
        <v>56.5</v>
      </c>
      <c r="F59" s="28">
        <f>P33</f>
        <v>40</v>
      </c>
      <c r="G59" s="159"/>
      <c r="H59" s="176"/>
      <c r="I59" s="176"/>
      <c r="J59" s="176"/>
      <c r="K59" s="176"/>
      <c r="L59" s="176"/>
      <c r="M59" s="176"/>
      <c r="N59" s="176"/>
      <c r="O59" s="30">
        <f t="shared" si="10"/>
        <v>0</v>
      </c>
      <c r="P59" s="30">
        <f>(ETITC!$O59/100)*40</f>
        <v>0</v>
      </c>
      <c r="Q59" s="30">
        <f t="shared" si="11"/>
        <v>0</v>
      </c>
      <c r="R59" s="30">
        <f>R58+Q59</f>
        <v>56.5</v>
      </c>
      <c r="S59" s="380"/>
      <c r="T59" s="76"/>
      <c r="AB59"/>
    </row>
    <row r="60" spans="1:28" ht="121.5" outlineLevel="2" thickTop="1" thickBot="1">
      <c r="A60" s="440">
        <v>3</v>
      </c>
      <c r="B60" s="443" t="str">
        <f>C16</f>
        <v>Ejecutar las acciones de mejora derivadas del análisis de la encuesta de satisfacción, orientadas a optimizar la experiencia ciudadana y la relación con grupos de valor.</v>
      </c>
      <c r="C60" s="25" t="s">
        <v>64</v>
      </c>
      <c r="D60" s="178">
        <f t="shared" si="12"/>
        <v>15.1</v>
      </c>
      <c r="E60" s="178">
        <f t="shared" si="12"/>
        <v>15.1</v>
      </c>
      <c r="F60" s="25">
        <f>N34</f>
        <v>30</v>
      </c>
      <c r="G60" s="158"/>
      <c r="H60" s="176">
        <v>5</v>
      </c>
      <c r="I60" s="176">
        <v>5</v>
      </c>
      <c r="J60" s="176">
        <v>3</v>
      </c>
      <c r="K60" s="176">
        <v>3</v>
      </c>
      <c r="L60" s="176">
        <v>3</v>
      </c>
      <c r="M60" s="176">
        <v>3</v>
      </c>
      <c r="N60" s="176">
        <v>3</v>
      </c>
      <c r="O60" s="25">
        <f t="shared" si="10"/>
        <v>71</v>
      </c>
      <c r="P60" s="25">
        <f>(ETITC!$O60/100)*30</f>
        <v>21.299999999999997</v>
      </c>
      <c r="Q60" s="25">
        <f t="shared" si="11"/>
        <v>15.1</v>
      </c>
      <c r="R60" s="25">
        <f>Q60</f>
        <v>15.1</v>
      </c>
      <c r="S60" s="388" t="s">
        <v>398</v>
      </c>
      <c r="T60" s="76"/>
      <c r="AB60"/>
    </row>
    <row r="61" spans="1:28" ht="76.5" outlineLevel="2" thickTop="1" thickBot="1">
      <c r="A61" s="441"/>
      <c r="B61" s="444"/>
      <c r="C61" s="26" t="s">
        <v>69</v>
      </c>
      <c r="D61" s="178">
        <f t="shared" si="12"/>
        <v>30</v>
      </c>
      <c r="E61" s="178">
        <f t="shared" si="12"/>
        <v>45.1</v>
      </c>
      <c r="F61" s="25">
        <f>O34</f>
        <v>30</v>
      </c>
      <c r="G61" s="158"/>
      <c r="H61" s="176">
        <v>5</v>
      </c>
      <c r="I61" s="176">
        <v>5</v>
      </c>
      <c r="J61" s="176">
        <v>5</v>
      </c>
      <c r="K61" s="176">
        <v>5</v>
      </c>
      <c r="L61" s="176">
        <v>5</v>
      </c>
      <c r="M61" s="176">
        <v>5</v>
      </c>
      <c r="N61" s="176">
        <v>5</v>
      </c>
      <c r="O61" s="26">
        <f t="shared" si="10"/>
        <v>100</v>
      </c>
      <c r="P61" s="26">
        <f>(ETITC!$O61/100)*30</f>
        <v>30</v>
      </c>
      <c r="Q61" s="26">
        <f t="shared" si="11"/>
        <v>30</v>
      </c>
      <c r="R61" s="26">
        <f>R60+Q61</f>
        <v>45.1</v>
      </c>
      <c r="S61" s="409" t="s">
        <v>399</v>
      </c>
      <c r="T61" s="76"/>
      <c r="AB61"/>
    </row>
    <row r="62" spans="1:28" ht="22.5" customHeight="1" outlineLevel="2" thickTop="1" thickBot="1">
      <c r="A62" s="442"/>
      <c r="B62" s="445"/>
      <c r="C62" s="27" t="s">
        <v>74</v>
      </c>
      <c r="D62" s="178">
        <f t="shared" si="12"/>
        <v>0</v>
      </c>
      <c r="E62" s="178">
        <f t="shared" si="12"/>
        <v>45.1</v>
      </c>
      <c r="F62" s="25">
        <f>P34</f>
        <v>40</v>
      </c>
      <c r="G62" s="158"/>
      <c r="H62" s="176"/>
      <c r="I62" s="176"/>
      <c r="J62" s="176"/>
      <c r="K62" s="176"/>
      <c r="L62" s="176"/>
      <c r="M62" s="176"/>
      <c r="N62" s="176"/>
      <c r="O62" s="27">
        <f t="shared" si="10"/>
        <v>0</v>
      </c>
      <c r="P62" s="27">
        <f>(ETITC!$O62/100)*40</f>
        <v>0</v>
      </c>
      <c r="Q62" s="27">
        <f t="shared" si="11"/>
        <v>0</v>
      </c>
      <c r="R62" s="27">
        <f>R61+Q62</f>
        <v>45.1</v>
      </c>
      <c r="S62" s="381"/>
      <c r="T62" s="76"/>
      <c r="AB62"/>
    </row>
    <row r="63" spans="1:28" ht="137.25" customHeight="1" outlineLevel="2" thickTop="1" thickBot="1">
      <c r="A63" s="431">
        <v>4</v>
      </c>
      <c r="B63" s="433" t="str">
        <f>C17</f>
        <v>Monitorear la implementación de las mejoras y lecciones aprendidas, evaluando su impacto en la experiencia ciudadana y ajustando acciones según resultados.</v>
      </c>
      <c r="C63" s="28" t="s">
        <v>64</v>
      </c>
      <c r="D63" s="178">
        <f t="shared" si="12"/>
        <v>1.6</v>
      </c>
      <c r="E63" s="178">
        <f t="shared" si="12"/>
        <v>1.6</v>
      </c>
      <c r="F63" s="28">
        <f>N35</f>
        <v>30</v>
      </c>
      <c r="G63" s="159"/>
      <c r="H63" s="174">
        <v>5</v>
      </c>
      <c r="I63" s="174">
        <v>3</v>
      </c>
      <c r="J63" s="174">
        <v>0</v>
      </c>
      <c r="K63" s="174">
        <v>0</v>
      </c>
      <c r="L63" s="174">
        <v>0</v>
      </c>
      <c r="M63" s="174">
        <v>0</v>
      </c>
      <c r="N63" s="174">
        <v>0</v>
      </c>
      <c r="O63" s="28">
        <f t="shared" si="10"/>
        <v>23</v>
      </c>
      <c r="P63" s="28">
        <f>(ETITC!$O63/100)*30</f>
        <v>6.9</v>
      </c>
      <c r="Q63" s="28">
        <f t="shared" si="11"/>
        <v>1.6</v>
      </c>
      <c r="R63" s="28">
        <f>Q63</f>
        <v>1.6</v>
      </c>
      <c r="S63" s="391" t="s">
        <v>400</v>
      </c>
      <c r="T63" s="76"/>
      <c r="AB63"/>
    </row>
    <row r="64" spans="1:28" ht="40.5" customHeight="1" outlineLevel="2" thickTop="1" thickBot="1">
      <c r="A64" s="432"/>
      <c r="B64" s="434"/>
      <c r="C64" s="29" t="s">
        <v>69</v>
      </c>
      <c r="D64" s="178">
        <f t="shared" si="12"/>
        <v>30</v>
      </c>
      <c r="E64" s="178">
        <f t="shared" si="12"/>
        <v>31.6</v>
      </c>
      <c r="F64" s="28">
        <f>O35</f>
        <v>30</v>
      </c>
      <c r="G64" s="159"/>
      <c r="H64" s="174">
        <v>5</v>
      </c>
      <c r="I64" s="174">
        <v>5</v>
      </c>
      <c r="J64" s="174">
        <v>5</v>
      </c>
      <c r="K64" s="174">
        <v>5</v>
      </c>
      <c r="L64" s="174">
        <v>5</v>
      </c>
      <c r="M64" s="174">
        <v>5</v>
      </c>
      <c r="N64" s="174">
        <v>5</v>
      </c>
      <c r="O64" s="29">
        <f t="shared" si="10"/>
        <v>100</v>
      </c>
      <c r="P64" s="29">
        <f>(ETITC!$O64/100)*30</f>
        <v>30</v>
      </c>
      <c r="Q64" s="29">
        <f t="shared" si="11"/>
        <v>30</v>
      </c>
      <c r="R64" s="29">
        <f>R63+Q64</f>
        <v>31.6</v>
      </c>
      <c r="S64" s="410" t="s">
        <v>401</v>
      </c>
      <c r="T64" s="76"/>
      <c r="AB64"/>
    </row>
    <row r="65" spans="1:28" ht="22.5" customHeight="1" outlineLevel="2" thickTop="1">
      <c r="A65" s="432"/>
      <c r="B65" s="434"/>
      <c r="C65" s="30" t="s">
        <v>74</v>
      </c>
      <c r="D65" s="178">
        <f t="shared" si="12"/>
        <v>0</v>
      </c>
      <c r="E65" s="178">
        <f t="shared" si="12"/>
        <v>31.6</v>
      </c>
      <c r="F65" s="28">
        <f>P35</f>
        <v>40</v>
      </c>
      <c r="G65" s="159"/>
      <c r="H65" s="174"/>
      <c r="I65" s="174"/>
      <c r="J65" s="174"/>
      <c r="K65" s="174"/>
      <c r="L65" s="174"/>
      <c r="M65" s="174"/>
      <c r="N65" s="174"/>
      <c r="O65" s="30">
        <f t="shared" si="10"/>
        <v>0</v>
      </c>
      <c r="P65" s="30">
        <f>(ETITC!$O65/100)*40</f>
        <v>0</v>
      </c>
      <c r="Q65" s="30">
        <f t="shared" si="11"/>
        <v>0</v>
      </c>
      <c r="R65" s="30">
        <f>R64+Q65</f>
        <v>31.6</v>
      </c>
      <c r="S65" s="380"/>
      <c r="T65" s="76"/>
      <c r="AB65"/>
    </row>
    <row r="66" spans="1:28" ht="45.75" customHeight="1" outlineLevel="1">
      <c r="G66" s="156"/>
      <c r="H66" s="156"/>
      <c r="I66" s="156"/>
      <c r="J66" s="156"/>
      <c r="K66" s="156"/>
      <c r="L66" s="156"/>
      <c r="M66" s="156"/>
      <c r="N66" s="156"/>
      <c r="Q66" s="132" t="s">
        <v>215</v>
      </c>
      <c r="R66" s="133">
        <f>AVERAGE(R56,R59,R62,R65)/100</f>
        <v>0.58299999999999996</v>
      </c>
      <c r="S66" s="377"/>
      <c r="T66" s="76"/>
    </row>
    <row r="67" spans="1:28" ht="26.25" outlineLevel="1">
      <c r="A67" s="83" t="s">
        <v>223</v>
      </c>
      <c r="B67" s="123" t="s">
        <v>35</v>
      </c>
      <c r="G67" s="156"/>
      <c r="H67" s="435" t="s">
        <v>193</v>
      </c>
      <c r="I67" s="435"/>
      <c r="J67" s="435"/>
      <c r="K67" s="435"/>
      <c r="L67" s="435"/>
      <c r="M67" s="435"/>
      <c r="N67" s="435"/>
      <c r="S67" s="377"/>
      <c r="T67" s="76"/>
    </row>
    <row r="68" spans="1:28" ht="60.75" outlineLevel="2" thickBot="1">
      <c r="A68" s="134" t="s">
        <v>28</v>
      </c>
      <c r="B68" s="135" t="s">
        <v>194</v>
      </c>
      <c r="C68" s="135" t="s">
        <v>195</v>
      </c>
      <c r="D68" s="135" t="s">
        <v>196</v>
      </c>
      <c r="E68" s="135" t="s">
        <v>217</v>
      </c>
      <c r="F68" s="135" t="s">
        <v>224</v>
      </c>
      <c r="G68" s="163" t="s">
        <v>199</v>
      </c>
      <c r="H68" s="175" t="s">
        <v>200</v>
      </c>
      <c r="I68" s="175" t="s">
        <v>201</v>
      </c>
      <c r="J68" s="175" t="s">
        <v>202</v>
      </c>
      <c r="K68" s="175" t="s">
        <v>203</v>
      </c>
      <c r="L68" s="175" t="s">
        <v>204</v>
      </c>
      <c r="M68" s="175" t="s">
        <v>205</v>
      </c>
      <c r="N68" s="175" t="s">
        <v>206</v>
      </c>
      <c r="O68" s="135" t="s">
        <v>207</v>
      </c>
      <c r="P68" s="135" t="s">
        <v>218</v>
      </c>
      <c r="Q68" s="135" t="s">
        <v>209</v>
      </c>
      <c r="R68" s="135" t="s">
        <v>210</v>
      </c>
      <c r="S68" s="163" t="s">
        <v>184</v>
      </c>
      <c r="T68" s="76"/>
      <c r="AB68"/>
    </row>
    <row r="69" spans="1:28" ht="75" customHeight="1" outlineLevel="2" thickTop="1" thickBot="1">
      <c r="A69" s="10">
        <v>1</v>
      </c>
      <c r="B69" s="68" t="str">
        <f>C18</f>
        <v>Realizar un diagnóstico integral del contexto institucional utilizando la herramienta del MEN, con el fin de identificar el nivel de madurez institucional y las áreas prioritarias de mejora.</v>
      </c>
      <c r="C69" s="31" t="s">
        <v>59</v>
      </c>
      <c r="D69" s="178">
        <f t="shared" ref="D69:E73" si="13">Q69</f>
        <v>54.8</v>
      </c>
      <c r="E69" s="178">
        <f t="shared" si="13"/>
        <v>54.8</v>
      </c>
      <c r="F69" s="28">
        <f>M36</f>
        <v>100</v>
      </c>
      <c r="G69" s="165" t="s">
        <v>211</v>
      </c>
      <c r="H69" s="174">
        <v>5</v>
      </c>
      <c r="I69" s="174">
        <v>3</v>
      </c>
      <c r="J69" s="174">
        <v>5</v>
      </c>
      <c r="K69" s="174">
        <v>0</v>
      </c>
      <c r="L69" s="174">
        <v>5</v>
      </c>
      <c r="M69" s="174">
        <v>3</v>
      </c>
      <c r="N69" s="174">
        <v>5</v>
      </c>
      <c r="O69" s="31">
        <f t="shared" ref="O69:O73" si="14">ROUND((SUM(H69:N69)/35)*100,0)</f>
        <v>74</v>
      </c>
      <c r="P69" s="31">
        <f>(ETITC!$O69/100)*100</f>
        <v>74</v>
      </c>
      <c r="Q69" s="31">
        <f t="shared" ref="Q69:Q73" si="15">IFERROR(ROUND(O69*P69/100,1),"")</f>
        <v>54.8</v>
      </c>
      <c r="R69" s="31">
        <f>Q69</f>
        <v>54.8</v>
      </c>
      <c r="S69" s="295" t="s">
        <v>402</v>
      </c>
      <c r="T69" s="76"/>
      <c r="AB69"/>
    </row>
    <row r="70" spans="1:28" ht="71.25" customHeight="1" outlineLevel="2" thickTop="1" thickBot="1">
      <c r="A70" s="9">
        <v>2</v>
      </c>
      <c r="B70" s="69" t="str">
        <f>C19</f>
        <v>Elaborar un plan de trabajo que consolide las acciones estratégicas derivadas del diagnóstico institucional, priorizando actividades para fortalecer la gestión operativa.</v>
      </c>
      <c r="C70" s="34" t="s">
        <v>59</v>
      </c>
      <c r="D70" s="178">
        <f t="shared" si="13"/>
        <v>54.8</v>
      </c>
      <c r="E70" s="178">
        <f t="shared" si="13"/>
        <v>54.8</v>
      </c>
      <c r="F70" s="34">
        <f>M37</f>
        <v>100</v>
      </c>
      <c r="G70" s="164" t="s">
        <v>211</v>
      </c>
      <c r="H70" s="174">
        <v>5</v>
      </c>
      <c r="I70" s="174">
        <v>3</v>
      </c>
      <c r="J70" s="174">
        <v>5</v>
      </c>
      <c r="K70" s="174">
        <v>0</v>
      </c>
      <c r="L70" s="174">
        <v>5</v>
      </c>
      <c r="M70" s="174">
        <v>3</v>
      </c>
      <c r="N70" s="174">
        <v>5</v>
      </c>
      <c r="O70" s="34">
        <f t="shared" si="14"/>
        <v>74</v>
      </c>
      <c r="P70" s="34">
        <f>(ETITC!$O70/100)*100</f>
        <v>74</v>
      </c>
      <c r="Q70" s="34">
        <f t="shared" si="15"/>
        <v>54.8</v>
      </c>
      <c r="R70" s="34">
        <f>Q70</f>
        <v>54.8</v>
      </c>
      <c r="S70" s="366" t="s">
        <v>403</v>
      </c>
      <c r="T70" s="76"/>
      <c r="AB70"/>
    </row>
    <row r="71" spans="1:28" ht="75.75" customHeight="1" outlineLevel="2" thickTop="1" thickBot="1">
      <c r="A71" s="436">
        <v>3</v>
      </c>
      <c r="B71" s="438" t="str">
        <f>C20</f>
        <v>Ejecutar las acciones definidas en el plan de trabajo, asegurando la adaptación de procesos y la mejora continua en la gestión institucional.</v>
      </c>
      <c r="C71" s="31" t="s">
        <v>64</v>
      </c>
      <c r="D71" s="178">
        <f t="shared" si="13"/>
        <v>15.1</v>
      </c>
      <c r="E71" s="178">
        <f t="shared" si="13"/>
        <v>15.1</v>
      </c>
      <c r="F71" s="31">
        <f>N38</f>
        <v>30</v>
      </c>
      <c r="G71" s="165"/>
      <c r="H71" s="174">
        <v>5</v>
      </c>
      <c r="I71" s="174">
        <v>5</v>
      </c>
      <c r="J71" s="174">
        <v>5</v>
      </c>
      <c r="K71" s="174">
        <v>0</v>
      </c>
      <c r="L71" s="174">
        <v>5</v>
      </c>
      <c r="M71" s="174">
        <v>0</v>
      </c>
      <c r="N71" s="174">
        <v>5</v>
      </c>
      <c r="O71" s="31">
        <f t="shared" si="14"/>
        <v>71</v>
      </c>
      <c r="P71" s="31">
        <f>(ETITC!$O71/100)*30</f>
        <v>21.299999999999997</v>
      </c>
      <c r="Q71" s="31">
        <f t="shared" si="15"/>
        <v>15.1</v>
      </c>
      <c r="R71" s="31">
        <f>Q71</f>
        <v>15.1</v>
      </c>
      <c r="S71" s="295" t="s">
        <v>404</v>
      </c>
      <c r="T71" s="76"/>
      <c r="AB71"/>
    </row>
    <row r="72" spans="1:28" ht="165" outlineLevel="2">
      <c r="A72" s="437"/>
      <c r="B72" s="439"/>
      <c r="C72" s="32" t="s">
        <v>69</v>
      </c>
      <c r="D72" s="178">
        <f t="shared" si="13"/>
        <v>30</v>
      </c>
      <c r="E72" s="178">
        <f t="shared" si="13"/>
        <v>45.1</v>
      </c>
      <c r="F72" s="31">
        <f>O38</f>
        <v>30</v>
      </c>
      <c r="G72" s="165"/>
      <c r="H72" s="176">
        <v>5</v>
      </c>
      <c r="I72" s="176">
        <v>5</v>
      </c>
      <c r="J72" s="176">
        <v>5</v>
      </c>
      <c r="K72" s="176">
        <v>5</v>
      </c>
      <c r="L72" s="176">
        <v>5</v>
      </c>
      <c r="M72" s="176">
        <v>5</v>
      </c>
      <c r="N72" s="176">
        <v>5</v>
      </c>
      <c r="O72" s="32">
        <f t="shared" si="14"/>
        <v>100</v>
      </c>
      <c r="P72" s="32">
        <f>(ETITC!$O72/100)*30</f>
        <v>30</v>
      </c>
      <c r="Q72" s="32">
        <f t="shared" si="15"/>
        <v>30</v>
      </c>
      <c r="R72" s="32">
        <f>R71+Q72</f>
        <v>45.1</v>
      </c>
      <c r="S72" s="382" t="s">
        <v>405</v>
      </c>
      <c r="T72" s="76"/>
      <c r="AB72"/>
    </row>
    <row r="73" spans="1:28" ht="18.75" outlineLevel="2">
      <c r="A73" s="437"/>
      <c r="B73" s="439"/>
      <c r="C73" s="33" t="s">
        <v>74</v>
      </c>
      <c r="D73" s="178">
        <f t="shared" si="13"/>
        <v>0</v>
      </c>
      <c r="E73" s="178">
        <f t="shared" si="13"/>
        <v>45.1</v>
      </c>
      <c r="F73" s="31">
        <f>P38</f>
        <v>40</v>
      </c>
      <c r="G73" s="165"/>
      <c r="H73" s="174"/>
      <c r="I73" s="174"/>
      <c r="J73" s="174"/>
      <c r="K73" s="174"/>
      <c r="L73" s="174"/>
      <c r="M73" s="174"/>
      <c r="N73" s="174"/>
      <c r="O73" s="33">
        <f t="shared" si="14"/>
        <v>0</v>
      </c>
      <c r="P73" s="33">
        <f>(ETITC!$O73/100)*40</f>
        <v>0</v>
      </c>
      <c r="Q73" s="33">
        <f t="shared" si="15"/>
        <v>0</v>
      </c>
      <c r="R73" s="33">
        <f>R72+Q73</f>
        <v>45.1</v>
      </c>
      <c r="S73" s="383"/>
      <c r="T73" s="76"/>
      <c r="AB73"/>
    </row>
    <row r="74" spans="1:28" ht="45.75" customHeight="1" outlineLevel="1">
      <c r="A74" s="79"/>
      <c r="B74" s="76"/>
      <c r="C74" s="76"/>
      <c r="D74" s="76"/>
      <c r="E74" s="76"/>
      <c r="F74" s="76"/>
      <c r="G74" s="167"/>
      <c r="H74" s="167"/>
      <c r="I74" s="167"/>
      <c r="J74" s="167"/>
      <c r="K74" s="167"/>
      <c r="L74" s="167"/>
      <c r="M74" s="167"/>
      <c r="N74" s="167"/>
      <c r="O74" s="76"/>
      <c r="P74" s="76"/>
      <c r="Q74" s="135" t="s">
        <v>215</v>
      </c>
      <c r="R74" s="136">
        <f>AVERAGE(R69,R70,R73)/100</f>
        <v>0.51566666666666661</v>
      </c>
      <c r="S74" s="384"/>
      <c r="T74" s="76"/>
      <c r="AB74"/>
    </row>
    <row r="75" spans="1:28" ht="26.25" outlineLevel="1">
      <c r="A75" s="84" t="s">
        <v>229</v>
      </c>
      <c r="B75" s="85" t="s">
        <v>45</v>
      </c>
      <c r="G75" s="156"/>
      <c r="H75" s="435" t="s">
        <v>193</v>
      </c>
      <c r="I75" s="435"/>
      <c r="J75" s="435"/>
      <c r="K75" s="435"/>
      <c r="L75" s="435"/>
      <c r="M75" s="435"/>
      <c r="N75" s="435"/>
      <c r="S75" s="377"/>
      <c r="T75" s="76"/>
      <c r="AB75"/>
    </row>
    <row r="76" spans="1:28" ht="46.5" customHeight="1" outlineLevel="2" thickBot="1">
      <c r="A76" s="137" t="s">
        <v>28</v>
      </c>
      <c r="B76" s="138" t="s">
        <v>194</v>
      </c>
      <c r="C76" s="138" t="s">
        <v>195</v>
      </c>
      <c r="D76" s="138" t="s">
        <v>196</v>
      </c>
      <c r="E76" s="138" t="s">
        <v>217</v>
      </c>
      <c r="F76" s="138" t="s">
        <v>224</v>
      </c>
      <c r="G76" s="168" t="s">
        <v>199</v>
      </c>
      <c r="H76" s="175" t="s">
        <v>200</v>
      </c>
      <c r="I76" s="175" t="s">
        <v>201</v>
      </c>
      <c r="J76" s="175" t="s">
        <v>202</v>
      </c>
      <c r="K76" s="175" t="s">
        <v>203</v>
      </c>
      <c r="L76" s="175" t="s">
        <v>204</v>
      </c>
      <c r="M76" s="175" t="s">
        <v>205</v>
      </c>
      <c r="N76" s="175" t="s">
        <v>206</v>
      </c>
      <c r="O76" s="138" t="s">
        <v>207</v>
      </c>
      <c r="P76" s="138" t="s">
        <v>218</v>
      </c>
      <c r="Q76" s="138" t="s">
        <v>209</v>
      </c>
      <c r="R76" s="138" t="s">
        <v>210</v>
      </c>
      <c r="S76" s="168" t="s">
        <v>184</v>
      </c>
      <c r="T76" s="76"/>
      <c r="AB76"/>
    </row>
    <row r="77" spans="1:28" ht="85.5" customHeight="1" outlineLevel="2" thickTop="1" thickBot="1">
      <c r="A77" s="103">
        <v>1</v>
      </c>
      <c r="B77" s="121" t="str">
        <f>C21</f>
        <v>Elaborar un plan de trabajo que consolide acciones estratégicas para atender las necesidades identificadas en el diagnóstico, asegurando alineación con la política institucional.</v>
      </c>
      <c r="C77" s="35" t="s">
        <v>59</v>
      </c>
      <c r="D77" s="178">
        <f t="shared" ref="D77:E82" si="16">Q77</f>
        <v>100</v>
      </c>
      <c r="E77" s="178">
        <f t="shared" si="16"/>
        <v>100</v>
      </c>
      <c r="F77" s="35">
        <f>M39</f>
        <v>100</v>
      </c>
      <c r="G77" s="169" t="s">
        <v>211</v>
      </c>
      <c r="H77" s="174">
        <v>5</v>
      </c>
      <c r="I77" s="174">
        <v>5</v>
      </c>
      <c r="J77" s="174">
        <v>5</v>
      </c>
      <c r="K77" s="174">
        <v>5</v>
      </c>
      <c r="L77" s="174">
        <v>5</v>
      </c>
      <c r="M77" s="174">
        <v>5</v>
      </c>
      <c r="N77" s="174">
        <v>5</v>
      </c>
      <c r="O77" s="35">
        <f t="shared" ref="O77:O82" si="17">ROUND((SUM(H77:N77)/35)*100,0)</f>
        <v>100</v>
      </c>
      <c r="P77" s="35">
        <f>(ETITC!$O77/100)*100</f>
        <v>100</v>
      </c>
      <c r="Q77" s="35">
        <f t="shared" ref="Q77:Q82" si="18">IFERROR(ROUND(O77*P77/100,1),"")</f>
        <v>100</v>
      </c>
      <c r="R77" s="35">
        <f>Q77</f>
        <v>100</v>
      </c>
      <c r="S77" s="367" t="s">
        <v>273</v>
      </c>
      <c r="T77" s="76"/>
      <c r="AB77"/>
    </row>
    <row r="78" spans="1:28" ht="63.75" customHeight="1" outlineLevel="2" thickTop="1" thickBot="1">
      <c r="A78" s="425">
        <v>2</v>
      </c>
      <c r="B78" s="428" t="str">
        <f>C22</f>
        <v>Ejecutar las acciones definidas en el plan de trabajo para fortalecer la gestión del conocimiento, garantizando la participación activa y el uso de herramientas tecnológicas.</v>
      </c>
      <c r="C78" s="37" t="s">
        <v>59</v>
      </c>
      <c r="D78" s="178">
        <f t="shared" si="16"/>
        <v>25</v>
      </c>
      <c r="E78" s="178">
        <f t="shared" si="16"/>
        <v>25</v>
      </c>
      <c r="F78" s="35">
        <f>M40</f>
        <v>25</v>
      </c>
      <c r="G78" s="170" t="s">
        <v>211</v>
      </c>
      <c r="H78" s="174">
        <v>5</v>
      </c>
      <c r="I78" s="174">
        <v>5</v>
      </c>
      <c r="J78" s="174">
        <v>5</v>
      </c>
      <c r="K78" s="174">
        <v>5</v>
      </c>
      <c r="L78" s="174">
        <v>5</v>
      </c>
      <c r="M78" s="174">
        <v>5</v>
      </c>
      <c r="N78" s="174">
        <v>5</v>
      </c>
      <c r="O78" s="37">
        <f t="shared" si="17"/>
        <v>100</v>
      </c>
      <c r="P78" s="37">
        <f>(ETITC!$O78/100)*25</f>
        <v>25</v>
      </c>
      <c r="Q78" s="37">
        <f t="shared" si="18"/>
        <v>25</v>
      </c>
      <c r="R78" s="37">
        <f>Q78</f>
        <v>25</v>
      </c>
      <c r="S78" s="368" t="s">
        <v>406</v>
      </c>
      <c r="T78" s="76"/>
      <c r="AB78"/>
    </row>
    <row r="79" spans="1:28" ht="60" outlineLevel="2">
      <c r="A79" s="426"/>
      <c r="B79" s="429"/>
      <c r="C79" s="38" t="s">
        <v>64</v>
      </c>
      <c r="D79" s="178">
        <f>Q79</f>
        <v>25</v>
      </c>
      <c r="E79" s="178">
        <f t="shared" si="16"/>
        <v>50</v>
      </c>
      <c r="F79" s="35">
        <f>N40</f>
        <v>25</v>
      </c>
      <c r="G79" s="170" t="s">
        <v>211</v>
      </c>
      <c r="H79" s="174">
        <v>5</v>
      </c>
      <c r="I79" s="174">
        <v>5</v>
      </c>
      <c r="J79" s="174">
        <v>5</v>
      </c>
      <c r="K79" s="174">
        <v>5</v>
      </c>
      <c r="L79" s="174">
        <v>5</v>
      </c>
      <c r="M79" s="174">
        <v>5</v>
      </c>
      <c r="N79" s="174">
        <v>5</v>
      </c>
      <c r="O79" s="38">
        <f t="shared" si="17"/>
        <v>100</v>
      </c>
      <c r="P79" s="38">
        <f>(ETITC!$O79/100)*25</f>
        <v>25</v>
      </c>
      <c r="Q79" s="38">
        <f t="shared" si="18"/>
        <v>25</v>
      </c>
      <c r="R79" s="38">
        <f>R78+Q79</f>
        <v>50</v>
      </c>
      <c r="S79" s="385" t="s">
        <v>275</v>
      </c>
      <c r="T79" s="76"/>
      <c r="AB79"/>
    </row>
    <row r="80" spans="1:28" ht="72.75" outlineLevel="2">
      <c r="A80" s="426"/>
      <c r="B80" s="429"/>
      <c r="C80" s="39" t="s">
        <v>69</v>
      </c>
      <c r="D80" s="178">
        <f t="shared" si="16"/>
        <v>25</v>
      </c>
      <c r="E80" s="178">
        <f t="shared" si="16"/>
        <v>75</v>
      </c>
      <c r="F80" s="35">
        <f>O40</f>
        <v>25</v>
      </c>
      <c r="G80" s="170" t="s">
        <v>211</v>
      </c>
      <c r="H80" s="174">
        <v>5</v>
      </c>
      <c r="I80" s="174">
        <v>5</v>
      </c>
      <c r="J80" s="174">
        <v>5</v>
      </c>
      <c r="K80" s="174">
        <v>5</v>
      </c>
      <c r="L80" s="174">
        <v>5</v>
      </c>
      <c r="M80" s="174">
        <v>5</v>
      </c>
      <c r="N80" s="174">
        <v>5</v>
      </c>
      <c r="O80" s="39">
        <f t="shared" si="17"/>
        <v>100</v>
      </c>
      <c r="P80" s="39">
        <f>(ETITC!$O80/100)*25</f>
        <v>25</v>
      </c>
      <c r="Q80" s="39">
        <f t="shared" si="18"/>
        <v>25</v>
      </c>
      <c r="R80" s="39">
        <f>R79+Q80</f>
        <v>75</v>
      </c>
      <c r="S80" s="386" t="s">
        <v>407</v>
      </c>
      <c r="T80" s="76"/>
      <c r="AB80"/>
    </row>
    <row r="81" spans="1:28 16374:16384" ht="18.75" outlineLevel="2">
      <c r="A81" s="427"/>
      <c r="B81" s="430"/>
      <c r="C81" s="38" t="s">
        <v>74</v>
      </c>
      <c r="D81" s="178">
        <f t="shared" si="16"/>
        <v>0</v>
      </c>
      <c r="E81" s="178">
        <f t="shared" si="16"/>
        <v>75</v>
      </c>
      <c r="F81" s="35">
        <f>P40</f>
        <v>25</v>
      </c>
      <c r="G81" s="170"/>
      <c r="H81" s="176"/>
      <c r="I81" s="176"/>
      <c r="J81" s="176"/>
      <c r="K81" s="176"/>
      <c r="L81" s="176"/>
      <c r="M81" s="176"/>
      <c r="N81" s="176"/>
      <c r="O81" s="38">
        <f t="shared" si="17"/>
        <v>0</v>
      </c>
      <c r="P81" s="38">
        <f>(ETITC!$O81/100)*25</f>
        <v>0</v>
      </c>
      <c r="Q81" s="38">
        <f t="shared" si="18"/>
        <v>0</v>
      </c>
      <c r="R81" s="38">
        <f>R80+Q81</f>
        <v>75</v>
      </c>
      <c r="S81" s="385"/>
      <c r="T81" s="76"/>
      <c r="AB81"/>
    </row>
    <row r="82" spans="1:28 16374:16384" ht="58.5" customHeight="1" outlineLevel="2" thickTop="1">
      <c r="A82" s="103">
        <v>3</v>
      </c>
      <c r="B82" s="104" t="str">
        <f>C23</f>
        <v>Realizar la evaluación del plan de trabajo implementado, midiendo el impacto en la captura, organización y transferencia del conocimiento institucional.</v>
      </c>
      <c r="C82" s="36" t="s">
        <v>74</v>
      </c>
      <c r="D82" s="178">
        <f t="shared" si="16"/>
        <v>0</v>
      </c>
      <c r="E82" s="178">
        <f t="shared" si="16"/>
        <v>0</v>
      </c>
      <c r="F82" s="35">
        <f>P41</f>
        <v>100</v>
      </c>
      <c r="G82" s="169"/>
      <c r="H82" s="174"/>
      <c r="I82" s="174"/>
      <c r="J82" s="174"/>
      <c r="K82" s="174"/>
      <c r="L82" s="174"/>
      <c r="M82" s="174"/>
      <c r="N82" s="174"/>
      <c r="O82" s="36">
        <f t="shared" si="17"/>
        <v>0</v>
      </c>
      <c r="P82" s="36">
        <f>(ETITC!$O82/100)*100</f>
        <v>0</v>
      </c>
      <c r="Q82" s="36">
        <f t="shared" si="18"/>
        <v>0</v>
      </c>
      <c r="R82" s="36">
        <f>Q82</f>
        <v>0</v>
      </c>
      <c r="S82" s="387"/>
      <c r="T82" s="76"/>
      <c r="AB82"/>
    </row>
    <row r="83" spans="1:28 16374:16384" ht="43.5" customHeight="1" outlineLevel="1">
      <c r="A83" s="79"/>
      <c r="B83" s="76"/>
      <c r="C83" s="76"/>
      <c r="D83" s="76"/>
      <c r="E83" s="76"/>
      <c r="F83" s="76"/>
      <c r="G83" s="76"/>
      <c r="H83" s="76"/>
      <c r="I83" s="76"/>
      <c r="J83" s="76"/>
      <c r="K83" s="76"/>
      <c r="L83" s="76"/>
      <c r="M83" s="76"/>
      <c r="N83" s="76"/>
      <c r="O83" s="76"/>
      <c r="P83" s="76"/>
      <c r="Q83" s="138" t="s">
        <v>215</v>
      </c>
      <c r="R83" s="139">
        <f>AVERAGE(R77,R81,R82)/100</f>
        <v>0.58333333333333337</v>
      </c>
      <c r="T83" s="76"/>
    </row>
    <row r="84" spans="1:28 16374:16384" ht="20.25" customHeight="1">
      <c r="A84" s="79"/>
      <c r="B84" s="76"/>
      <c r="C84" s="76"/>
      <c r="D84" s="76"/>
      <c r="E84" s="76"/>
      <c r="F84" s="76"/>
      <c r="G84" s="76"/>
      <c r="H84" s="76"/>
      <c r="I84" s="76"/>
      <c r="J84" s="76"/>
      <c r="K84" s="76"/>
      <c r="L84" s="76"/>
      <c r="M84" s="76"/>
      <c r="N84" s="76"/>
      <c r="O84" s="76"/>
      <c r="P84" s="76"/>
      <c r="Q84" s="76"/>
      <c r="R84" s="76"/>
      <c r="S84" s="369"/>
      <c r="T84" s="76"/>
      <c r="XET84" s="76"/>
      <c r="XEU84" s="76"/>
      <c r="XEV84" s="76"/>
      <c r="XEW84" s="76"/>
      <c r="XEX84" s="76"/>
      <c r="XEY84" s="76"/>
      <c r="XEZ84" s="76"/>
      <c r="XFA84" s="76"/>
      <c r="XFB84" s="76"/>
      <c r="XFC84" s="76"/>
      <c r="XFD84" s="76"/>
    </row>
    <row r="85" spans="1:28 16374:16384">
      <c r="A85" s="79"/>
      <c r="B85" s="76"/>
      <c r="C85" s="76"/>
      <c r="D85" s="76"/>
      <c r="E85" s="76"/>
      <c r="F85" s="76"/>
      <c r="G85" s="76"/>
      <c r="H85" s="76"/>
      <c r="I85" s="76"/>
      <c r="J85" s="76"/>
      <c r="K85" s="76"/>
      <c r="L85" s="76"/>
      <c r="M85" s="76"/>
      <c r="N85" s="76"/>
      <c r="O85" s="76"/>
      <c r="P85" s="76"/>
      <c r="Q85" s="76"/>
      <c r="R85" s="76"/>
      <c r="S85" s="369"/>
      <c r="T85" s="76"/>
      <c r="XET85" s="21"/>
      <c r="XEU85" s="21"/>
      <c r="XEV85" s="21"/>
      <c r="XEW85" s="21"/>
      <c r="XEX85" s="21"/>
      <c r="XEY85" s="21"/>
      <c r="XEZ85" s="21"/>
      <c r="XFA85" s="21"/>
      <c r="XFB85" s="21"/>
      <c r="XFC85" s="21"/>
      <c r="XFD85" s="21"/>
    </row>
  </sheetData>
  <autoFilter ref="A76:S76" xr:uid="{0AC41053-E55A-4328-84CC-6F9B1D5CF284}"/>
  <dataConsolidate/>
  <mergeCells count="42">
    <mergeCell ref="A1:B1"/>
    <mergeCell ref="A8:B8"/>
    <mergeCell ref="O9:R9"/>
    <mergeCell ref="T9:U9"/>
    <mergeCell ref="O10:R10"/>
    <mergeCell ref="T10:U10"/>
    <mergeCell ref="O14:R14"/>
    <mergeCell ref="O15:R15"/>
    <mergeCell ref="O16:R16"/>
    <mergeCell ref="O11:R11"/>
    <mergeCell ref="T11:U11"/>
    <mergeCell ref="O12:R12"/>
    <mergeCell ref="T12:U12"/>
    <mergeCell ref="O13:R13"/>
    <mergeCell ref="T13:U13"/>
    <mergeCell ref="O20:R20"/>
    <mergeCell ref="O21:R21"/>
    <mergeCell ref="O22:R22"/>
    <mergeCell ref="O17:R17"/>
    <mergeCell ref="O18:R18"/>
    <mergeCell ref="O19:R19"/>
    <mergeCell ref="A60:A62"/>
    <mergeCell ref="B60:B62"/>
    <mergeCell ref="O23:R23"/>
    <mergeCell ref="Q24:R24"/>
    <mergeCell ref="A26:S26"/>
    <mergeCell ref="A43:XFD43"/>
    <mergeCell ref="H45:N45"/>
    <mergeCell ref="A50:A52"/>
    <mergeCell ref="B50:B52"/>
    <mergeCell ref="H54:N54"/>
    <mergeCell ref="A57:A59"/>
    <mergeCell ref="B57:B59"/>
    <mergeCell ref="S47:S49"/>
    <mergeCell ref="A78:A81"/>
    <mergeCell ref="B78:B81"/>
    <mergeCell ref="A63:A65"/>
    <mergeCell ref="B63:B65"/>
    <mergeCell ref="H67:N67"/>
    <mergeCell ref="A71:A73"/>
    <mergeCell ref="B71:B73"/>
    <mergeCell ref="H75:N75"/>
  </mergeCells>
  <conditionalFormatting sqref="D47:D52">
    <cfRule type="colorScale" priority="5">
      <colorScale>
        <cfvo type="min"/>
        <cfvo type="percentile" val="50"/>
        <cfvo type="max"/>
        <color rgb="FFF4CCCC"/>
        <color rgb="FFFFE699"/>
        <color rgb="FFC6EFCE"/>
      </colorScale>
    </cfRule>
  </conditionalFormatting>
  <conditionalFormatting sqref="D56:D65">
    <cfRule type="colorScale" priority="2">
      <colorScale>
        <cfvo type="min"/>
        <cfvo type="percentile" val="50"/>
        <cfvo type="max"/>
        <color rgb="FFF4CCCC"/>
        <color rgb="FFFFE699"/>
        <color rgb="FFC6EFCE"/>
      </colorScale>
    </cfRule>
  </conditionalFormatting>
  <conditionalFormatting sqref="D69:D73">
    <cfRule type="colorScale" priority="9">
      <colorScale>
        <cfvo type="min"/>
        <cfvo type="percentile" val="50"/>
        <cfvo type="max"/>
        <color rgb="FFF4CCCC"/>
        <color rgb="FFFFE699"/>
        <color rgb="FFC6EFCE"/>
      </colorScale>
    </cfRule>
  </conditionalFormatting>
  <conditionalFormatting sqref="D77:D82">
    <cfRule type="colorScale" priority="11">
      <colorScale>
        <cfvo type="min"/>
        <cfvo type="percentile" val="50"/>
        <cfvo type="max"/>
        <color rgb="FFF4CCCC"/>
        <color rgb="FFFFE699"/>
        <color rgb="FFC6EFCE"/>
      </colorScale>
    </cfRule>
  </conditionalFormatting>
  <conditionalFormatting sqref="E47:E52">
    <cfRule type="colorScale" priority="3">
      <colorScale>
        <cfvo type="min"/>
        <cfvo type="percentile" val="50"/>
        <cfvo type="max"/>
        <color rgb="FFF4CCCC"/>
        <color rgb="FFFFE699"/>
        <color rgb="FFC6EFCE"/>
      </colorScale>
    </cfRule>
  </conditionalFormatting>
  <conditionalFormatting sqref="E56:E65">
    <cfRule type="colorScale" priority="1">
      <colorScale>
        <cfvo type="min"/>
        <cfvo type="percentile" val="50"/>
        <cfvo type="max"/>
        <color rgb="FFF4CCCC"/>
        <color rgb="FFFFE699"/>
        <color rgb="FFC6EFCE"/>
      </colorScale>
    </cfRule>
  </conditionalFormatting>
  <conditionalFormatting sqref="E69:E73">
    <cfRule type="colorScale" priority="10">
      <colorScale>
        <cfvo type="min"/>
        <cfvo type="percentile" val="50"/>
        <cfvo type="max"/>
        <color rgb="FFF4CCCC"/>
        <color rgb="FFFFE699"/>
        <color rgb="FFC6EFCE"/>
      </colorScale>
    </cfRule>
  </conditionalFormatting>
  <conditionalFormatting sqref="E77:E82">
    <cfRule type="colorScale" priority="12">
      <colorScale>
        <cfvo type="min"/>
        <cfvo type="percentile" val="50"/>
        <cfvo type="max"/>
        <color rgb="FFF4CCCC"/>
        <color rgb="FFFFE699"/>
        <color rgb="FFC6EFCE"/>
      </colorScale>
    </cfRule>
  </conditionalFormatting>
  <conditionalFormatting sqref="O47:O52">
    <cfRule type="colorScale" priority="6">
      <colorScale>
        <cfvo type="min"/>
        <cfvo type="percentile" val="50"/>
        <cfvo type="max"/>
        <color rgb="FFF4CCCC"/>
        <color rgb="FFFFE699"/>
        <color rgb="FFC6EFCE"/>
      </colorScale>
    </cfRule>
  </conditionalFormatting>
  <conditionalFormatting sqref="O56:O65">
    <cfRule type="colorScale" priority="7">
      <colorScale>
        <cfvo type="min"/>
        <cfvo type="percentile" val="50"/>
        <cfvo type="max"/>
        <color rgb="FFF4CCCC"/>
        <color rgb="FFFFE699"/>
        <color rgb="FFC6EFCE"/>
      </colorScale>
    </cfRule>
  </conditionalFormatting>
  <conditionalFormatting sqref="O69:O73">
    <cfRule type="colorScale" priority="8">
      <colorScale>
        <cfvo type="min"/>
        <cfvo type="percentile" val="50"/>
        <cfvo type="max"/>
        <color rgb="FFF4CCCC"/>
        <color rgb="FFFFE699"/>
        <color rgb="FFC6EFCE"/>
      </colorScale>
    </cfRule>
  </conditionalFormatting>
  <conditionalFormatting sqref="O77:O82">
    <cfRule type="colorScale" priority="13">
      <colorScale>
        <cfvo type="min"/>
        <cfvo type="percentile" val="50"/>
        <cfvo type="max"/>
        <color rgb="FFF4CCCC"/>
        <color rgb="FFFFE699"/>
        <color rgb="FFC6EFCE"/>
      </colorScale>
    </cfRule>
  </conditionalFormatting>
  <conditionalFormatting sqref="AH42 T28:T41">
    <cfRule type="iconSet" priority="4">
      <iconSet iconSet="3Symbols">
        <cfvo type="num" val="33"/>
        <cfvo type="num" val="66"/>
        <cfvo type="num" val="100"/>
      </iconSet>
    </cfRule>
  </conditionalFormatting>
  <dataValidations count="6">
    <dataValidation type="list" sqref="B28:B42" xr:uid="{1EFEAFDE-D07F-4CEE-B752-9B802D1E4EB3}">
      <formula1>eje</formula1>
    </dataValidation>
    <dataValidation type="list" allowBlank="1" showInputMessage="1" showErrorMessage="1" sqref="G42 H28:H41" xr:uid="{8F0D7138-08E6-418F-8146-C471BDAC3C1C}">
      <formula1>"Nùmero,%,Dìas,Unidades"</formula1>
    </dataValidation>
    <dataValidation type="list" allowBlank="1" showInputMessage="1" showErrorMessage="1" sqref="C42" xr:uid="{916E1DD5-5002-473D-B8F2-1D50ABDCC1BC}">
      <formula1>indicador</formula1>
    </dataValidation>
    <dataValidation type="list" sqref="D42 E28:E41" xr:uid="{6FF308AF-62B7-4C32-989A-0B568CF2678E}">
      <formula1>"Producto,Resultado,Gestión"</formula1>
    </dataValidation>
    <dataValidation type="list" allowBlank="1" showInputMessage="1" showErrorMessage="1" sqref="G77:G82 G56:G65 G69:G73 G47:G52" xr:uid="{AC333A73-73B0-4CA6-8B30-BADC561458CA}">
      <formula1>"SI,NO"</formula1>
    </dataValidation>
    <dataValidation type="list" allowBlank="1" showInputMessage="1" showErrorMessage="1" sqref="H77:N82 AB42:AG42 H56:N65 H47:H52 J47:N52 I47 I49:I52 H69:N73" xr:uid="{50F70590-5AEA-4E8F-BE13-78CF75B54EF4}">
      <formula1>"0,3,5"</formula1>
    </dataValidation>
  </dataValidations>
  <pageMargins left="0.7" right="0.7" top="0.75" bottom="0.75" header="0.3" footer="0.3"/>
  <drawing r:id="rId1"/>
  <legacyDrawing r:id="rId2"/>
  <tableParts count="2">
    <tablePart r:id="rId3"/>
    <tablePart r:id="rId4"/>
  </tableParts>
  <extLst>
    <ext xmlns:x14="http://schemas.microsoft.com/office/spreadsheetml/2009/9/main" uri="{CCE6A557-97BC-4b89-ADB6-D9C93CAAB3DF}">
      <x14:dataValidations xmlns:xm="http://schemas.microsoft.com/office/excel/2006/main" count="8">
        <x14:dataValidation type="list" allowBlank="1" showInputMessage="1" showErrorMessage="1" xr:uid="{69D78E01-DF92-4CF0-9729-AFA9950F218D}">
          <x14:formula1>
            <xm:f>Hoja2!$U$2:$U$19</xm:f>
          </x14:formula1>
          <xm:sqref>G28:G41</xm:sqref>
        </x14:dataValidation>
        <x14:dataValidation type="list" allowBlank="1" showInputMessage="1" showErrorMessage="1" xr:uid="{84FF6153-CC8B-447F-A1AA-434621D38417}">
          <x14:formula1>
            <xm:f>Hoja2!$T$2:$T$19</xm:f>
          </x14:formula1>
          <xm:sqref>F28:F41</xm:sqref>
        </x14:dataValidation>
        <x14:dataValidation type="list" allowBlank="1" showInputMessage="1" showErrorMessage="1" xr:uid="{070B0CEC-F6D7-40A1-84D3-254DBD801D79}">
          <x14:formula1>
            <xm:f>Hoja2!$R$2:$R$19</xm:f>
          </x14:formula1>
          <xm:sqref>D28:D41</xm:sqref>
        </x14:dataValidation>
        <x14:dataValidation type="list" allowBlank="1" showInputMessage="1" showErrorMessage="1" xr:uid="{E7A38E2B-C6DF-42D3-A480-456DB296C537}">
          <x14:formula1>
            <xm:f>Hoja2!$M$2:$M$5</xm:f>
          </x14:formula1>
          <xm:sqref>I28:I41</xm:sqref>
        </x14:dataValidation>
        <x14:dataValidation type="list" allowBlank="1" showInputMessage="1" showErrorMessage="1" xr:uid="{F2F30FBA-2075-4C4C-9BF5-4686CC0A528C}">
          <x14:formula1>
            <xm:f>Hoja2!#REF!</xm:f>
          </x14:formula1>
          <xm:sqref>E42:F42</xm:sqref>
        </x14:dataValidation>
        <x14:dataValidation type="list" allowBlank="1" showInputMessage="1" showErrorMessage="1" xr:uid="{D6F44E77-B8B2-4794-952F-7A40E95E9EDE}">
          <x14:formula1>
            <xm:f>Hoja2!$E$7:$E$10</xm:f>
          </x14:formula1>
          <xm:sqref>C47:C52 C56:C65 C69:C73 C77:C82</xm:sqref>
        </x14:dataValidation>
        <x14:dataValidation type="list" allowBlank="1" showInputMessage="1" showErrorMessage="1" xr:uid="{7E04DBE9-929B-4AD3-AAF3-D175D1FF74EB}">
          <x14:formula1>
            <xm:f>Hoja2!$G$2:$G$5</xm:f>
          </x14:formula1>
          <xm:sqref>G10:G24</xm:sqref>
        </x14:dataValidation>
        <x14:dataValidation type="list" allowBlank="1" showInputMessage="1" showErrorMessage="1" xr:uid="{1CBEF9A7-FE0F-407B-9D89-5A52668B2962}">
          <x14:formula1>
            <xm:f>Hoja2!$C$2:$C$5</xm:f>
          </x14:formula1>
          <xm:sqref>B10:B24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7BF6D-D0F1-48B0-A7C0-02947CC5A58F}">
  <sheetPr>
    <tabColor rgb="FF0070C0"/>
  </sheetPr>
  <dimension ref="A1:XFD85"/>
  <sheetViews>
    <sheetView showGridLines="0" topLeftCell="A79" zoomScale="70" zoomScaleNormal="70" workbookViewId="0">
      <pane xSplit="3" topLeftCell="S1" activePane="topRight" state="frozen"/>
      <selection pane="topRight" activeCell="C47" sqref="C47"/>
    </sheetView>
  </sheetViews>
  <sheetFormatPr defaultColWidth="0" defaultRowHeight="15" customHeight="1" zeroHeight="1" outlineLevelRow="2"/>
  <cols>
    <col min="1" max="1" width="15.140625" customWidth="1"/>
    <col min="2" max="2" width="55.42578125" style="21" customWidth="1"/>
    <col min="3" max="3" width="46.85546875" style="21" customWidth="1"/>
    <col min="4" max="4" width="43" style="21" customWidth="1"/>
    <col min="5" max="5" width="27.42578125" style="21" customWidth="1"/>
    <col min="6" max="6" width="32.7109375" style="21" customWidth="1"/>
    <col min="7" max="7" width="31.85546875" style="21" customWidth="1"/>
    <col min="8" max="8" width="16.5703125" style="21" customWidth="1"/>
    <col min="9" max="9" width="16.28515625" style="21" customWidth="1"/>
    <col min="10" max="10" width="20.42578125" style="21" customWidth="1"/>
    <col min="11" max="11" width="18.7109375" style="21" customWidth="1"/>
    <col min="12" max="12" width="16" style="21" customWidth="1"/>
    <col min="13" max="13" width="16.140625" style="21" customWidth="1"/>
    <col min="14" max="14" width="13.42578125" style="21" customWidth="1"/>
    <col min="15" max="17" width="15.7109375" style="21" customWidth="1"/>
    <col min="18" max="18" width="42" style="21" customWidth="1"/>
    <col min="19" max="19" width="141.7109375" style="21" customWidth="1"/>
    <col min="20" max="20" width="38.85546875" style="21" customWidth="1"/>
    <col min="21" max="21" width="18.28515625" style="21" hidden="1" customWidth="1"/>
    <col min="22" max="22" width="16.7109375" style="21" hidden="1" customWidth="1"/>
    <col min="23" max="23" width="20.28515625" style="21" hidden="1" customWidth="1"/>
    <col min="24" max="24" width="17.140625" style="21" hidden="1" customWidth="1"/>
    <col min="25" max="25" width="17.5703125" style="21" hidden="1" customWidth="1"/>
    <col min="26" max="26" width="26.5703125" style="21" hidden="1" customWidth="1"/>
    <col min="27" max="27" width="30.85546875" style="21" hidden="1" customWidth="1"/>
    <col min="28" max="28" width="0" style="21" hidden="1" customWidth="1"/>
    <col min="29" max="34" width="0" hidden="1" customWidth="1"/>
    <col min="35" max="16384" width="11.42578125" hidden="1"/>
  </cols>
  <sheetData>
    <row r="1" spans="1:28" ht="21">
      <c r="A1" s="465" t="s">
        <v>105</v>
      </c>
      <c r="B1" s="465"/>
      <c r="C1" s="91" t="s">
        <v>106</v>
      </c>
      <c r="D1" s="91" t="s">
        <v>107</v>
      </c>
      <c r="F1" s="76"/>
      <c r="H1" s="76"/>
      <c r="I1" s="76"/>
      <c r="J1" s="76"/>
      <c r="L1" s="76"/>
      <c r="M1" s="76"/>
      <c r="N1" s="76"/>
      <c r="O1" s="76"/>
      <c r="Q1" s="76"/>
      <c r="R1" s="76"/>
      <c r="S1" s="76"/>
      <c r="AB1"/>
    </row>
    <row r="2" spans="1:28" ht="21">
      <c r="A2" s="90" t="s">
        <v>108</v>
      </c>
      <c r="B2" s="190" t="s">
        <v>63</v>
      </c>
      <c r="C2" s="76" t="s">
        <v>109</v>
      </c>
      <c r="D2" s="88">
        <f>R53</f>
        <v>0.48925000000000002</v>
      </c>
      <c r="E2" s="76"/>
      <c r="F2" s="76"/>
      <c r="G2" s="76"/>
      <c r="H2" s="76"/>
      <c r="I2" s="76"/>
      <c r="J2" s="76"/>
      <c r="K2" s="76"/>
      <c r="L2" s="76"/>
      <c r="M2" s="76"/>
      <c r="N2" s="76"/>
      <c r="O2" s="76"/>
      <c r="P2" s="76"/>
      <c r="Q2" s="76"/>
      <c r="R2" s="76"/>
      <c r="S2" s="76"/>
      <c r="AB2"/>
    </row>
    <row r="3" spans="1:28" ht="21">
      <c r="A3" s="90" t="s">
        <v>110</v>
      </c>
      <c r="B3" s="191">
        <v>46023</v>
      </c>
      <c r="C3" s="76" t="s">
        <v>111</v>
      </c>
      <c r="D3" s="87">
        <f>R66</f>
        <v>0.35649999999999993</v>
      </c>
      <c r="E3" s="76"/>
      <c r="F3" s="76"/>
      <c r="G3" s="76"/>
      <c r="H3" s="76"/>
      <c r="I3" s="76"/>
      <c r="J3" s="76"/>
      <c r="K3" s="76"/>
      <c r="L3" s="76"/>
      <c r="M3" s="76"/>
      <c r="N3" s="76"/>
      <c r="O3" s="76"/>
      <c r="P3" s="76"/>
      <c r="Q3" s="76"/>
      <c r="R3" s="76"/>
      <c r="S3" s="76"/>
      <c r="AB3"/>
    </row>
    <row r="4" spans="1:28" ht="21">
      <c r="A4" s="90" t="s">
        <v>112</v>
      </c>
      <c r="B4" s="191">
        <v>46387</v>
      </c>
      <c r="C4" s="76" t="s">
        <v>113</v>
      </c>
      <c r="D4" s="87">
        <f>R74</f>
        <v>0.6186666666666667</v>
      </c>
      <c r="E4" s="76"/>
      <c r="F4" s="76"/>
      <c r="G4" s="76"/>
      <c r="H4" s="76"/>
      <c r="I4" s="76"/>
      <c r="J4" s="76"/>
      <c r="K4" s="76"/>
      <c r="L4" s="76"/>
      <c r="M4" s="76"/>
      <c r="N4" s="76"/>
      <c r="O4" s="76"/>
      <c r="P4" s="76"/>
      <c r="Q4" s="76"/>
      <c r="R4" s="76"/>
      <c r="S4" s="76"/>
      <c r="AB4"/>
    </row>
    <row r="5" spans="1:28" ht="20.25" customHeight="1">
      <c r="A5" s="77"/>
      <c r="B5" s="78"/>
      <c r="C5" s="76" t="s">
        <v>114</v>
      </c>
      <c r="D5" s="87">
        <f>R83</f>
        <v>0.54199999999999993</v>
      </c>
      <c r="E5" s="76"/>
      <c r="F5" s="76"/>
      <c r="G5" s="76"/>
      <c r="H5" s="76"/>
      <c r="I5" s="76"/>
      <c r="J5" s="76"/>
      <c r="K5" s="76"/>
      <c r="L5" s="76"/>
      <c r="M5" s="76"/>
      <c r="N5" s="76"/>
      <c r="O5" s="76"/>
      <c r="P5" s="76"/>
      <c r="Q5" s="76"/>
      <c r="R5" s="76"/>
      <c r="S5" s="76"/>
      <c r="AB5"/>
    </row>
    <row r="6" spans="1:28">
      <c r="A6" s="77"/>
      <c r="B6" s="78"/>
      <c r="C6" s="76"/>
      <c r="D6" s="76"/>
      <c r="E6" s="76"/>
      <c r="F6" s="76"/>
      <c r="G6" s="76"/>
      <c r="H6" s="76"/>
      <c r="I6" s="76"/>
      <c r="J6" s="76"/>
      <c r="K6" s="76"/>
      <c r="L6" s="76"/>
      <c r="M6" s="76"/>
      <c r="N6" s="76"/>
      <c r="O6" s="76"/>
      <c r="P6" s="76"/>
      <c r="Q6" s="76"/>
      <c r="R6" s="76"/>
      <c r="S6" s="76"/>
      <c r="T6" s="76"/>
    </row>
    <row r="7" spans="1:28" ht="36" customHeight="1">
      <c r="A7" s="79"/>
      <c r="B7" s="76"/>
      <c r="C7" s="76"/>
      <c r="D7" s="76"/>
      <c r="E7" s="76"/>
      <c r="F7" s="76"/>
      <c r="G7" s="76"/>
      <c r="H7" s="76"/>
      <c r="I7" s="76"/>
      <c r="J7" s="76"/>
      <c r="K7" s="76"/>
      <c r="L7" s="76"/>
      <c r="M7" s="76"/>
      <c r="N7" s="76"/>
      <c r="O7" s="76"/>
      <c r="P7" s="76"/>
      <c r="Q7" s="76"/>
      <c r="R7" s="76"/>
      <c r="S7" s="76"/>
      <c r="T7" s="76"/>
    </row>
    <row r="8" spans="1:28" ht="30.75" customHeight="1">
      <c r="A8" s="466" t="s">
        <v>115</v>
      </c>
      <c r="B8" s="466"/>
      <c r="C8" s="76"/>
      <c r="D8" s="76"/>
      <c r="E8" s="76"/>
      <c r="F8" s="76"/>
      <c r="G8" s="76"/>
      <c r="H8" s="76"/>
      <c r="I8" s="76"/>
      <c r="J8" s="76"/>
      <c r="K8" s="76"/>
      <c r="L8" s="76"/>
      <c r="M8" s="76"/>
      <c r="N8" s="76"/>
      <c r="O8" s="76"/>
      <c r="P8" s="76"/>
      <c r="Q8" s="76"/>
      <c r="R8" s="76"/>
      <c r="S8" s="76"/>
      <c r="T8" s="76"/>
      <c r="Y8"/>
      <c r="Z8"/>
      <c r="AA8"/>
      <c r="AB8"/>
    </row>
    <row r="9" spans="1:28" ht="15.75" outlineLevel="1" thickBot="1">
      <c r="A9" s="125" t="s">
        <v>28</v>
      </c>
      <c r="B9" s="126" t="s">
        <v>8</v>
      </c>
      <c r="C9" s="126" t="s">
        <v>116</v>
      </c>
      <c r="D9" s="126" t="s">
        <v>40</v>
      </c>
      <c r="E9" s="126" t="s">
        <v>117</v>
      </c>
      <c r="F9" s="126" t="s">
        <v>118</v>
      </c>
      <c r="G9" s="126" t="s">
        <v>119</v>
      </c>
      <c r="H9" s="126" t="s">
        <v>120</v>
      </c>
      <c r="I9" s="126" t="s">
        <v>121</v>
      </c>
      <c r="J9" s="126" t="s">
        <v>122</v>
      </c>
      <c r="K9" s="126" t="s">
        <v>123</v>
      </c>
      <c r="L9" s="126" t="s">
        <v>124</v>
      </c>
      <c r="M9" s="126" t="s">
        <v>125</v>
      </c>
      <c r="N9" s="126" t="s">
        <v>126</v>
      </c>
      <c r="O9" s="467" t="s">
        <v>127</v>
      </c>
      <c r="P9" s="468"/>
      <c r="Q9" s="468"/>
      <c r="R9" s="469"/>
      <c r="S9" s="126" t="s">
        <v>128</v>
      </c>
      <c r="T9" s="467" t="s">
        <v>129</v>
      </c>
      <c r="U9" s="468"/>
      <c r="V9" s="76"/>
      <c r="W9" s="76"/>
      <c r="AB9"/>
    </row>
    <row r="10" spans="1:28" s="4" customFormat="1" ht="76.5" outlineLevel="1" thickTop="1" thickBot="1">
      <c r="A10" s="58">
        <v>1</v>
      </c>
      <c r="B10" s="59" t="s">
        <v>13</v>
      </c>
      <c r="C10" s="112" t="s">
        <v>130</v>
      </c>
      <c r="D10" s="122" t="s">
        <v>131</v>
      </c>
      <c r="E10" s="140"/>
      <c r="F10" s="140"/>
      <c r="G10" s="140" t="s">
        <v>15</v>
      </c>
      <c r="H10" s="60">
        <v>46023</v>
      </c>
      <c r="I10" s="60">
        <v>46112</v>
      </c>
      <c r="J10" s="59">
        <v>100</v>
      </c>
      <c r="K10" s="61">
        <v>100</v>
      </c>
      <c r="L10" s="61"/>
      <c r="M10" s="61"/>
      <c r="N10" s="61"/>
      <c r="O10" s="446"/>
      <c r="P10" s="447"/>
      <c r="Q10" s="447"/>
      <c r="R10" s="448"/>
      <c r="S10" s="59" t="str">
        <f t="shared" ref="S10:S23" si="0">IF(SUM(K10:N10)=J10,"OK","Revisar")</f>
        <v>OK</v>
      </c>
      <c r="T10" s="481" t="s">
        <v>408</v>
      </c>
      <c r="U10" s="482"/>
      <c r="V10" s="76"/>
      <c r="W10" s="76"/>
      <c r="X10" s="21"/>
      <c r="Y10" s="21"/>
      <c r="Z10" s="21"/>
      <c r="AA10" s="21"/>
    </row>
    <row r="11" spans="1:28" ht="76.5" outlineLevel="1" thickTop="1" thickBot="1">
      <c r="A11" s="62">
        <v>2</v>
      </c>
      <c r="B11" s="63" t="s">
        <v>13</v>
      </c>
      <c r="C11" s="113" t="s">
        <v>133</v>
      </c>
      <c r="D11" s="64" t="s">
        <v>134</v>
      </c>
      <c r="E11" s="141"/>
      <c r="F11" s="141"/>
      <c r="G11" s="141" t="s">
        <v>15</v>
      </c>
      <c r="H11" s="65">
        <v>46023</v>
      </c>
      <c r="I11" s="65">
        <v>46112</v>
      </c>
      <c r="J11" s="63">
        <v>100</v>
      </c>
      <c r="K11" s="63">
        <v>100</v>
      </c>
      <c r="L11" s="63"/>
      <c r="M11" s="63"/>
      <c r="N11" s="63"/>
      <c r="O11" s="446"/>
      <c r="P11" s="447"/>
      <c r="Q11" s="447"/>
      <c r="R11" s="448"/>
      <c r="S11" s="63" t="str">
        <f t="shared" si="0"/>
        <v>OK</v>
      </c>
      <c r="T11" s="481" t="s">
        <v>409</v>
      </c>
      <c r="U11" s="482"/>
      <c r="V11" s="76"/>
      <c r="W11" s="76"/>
      <c r="AB11"/>
    </row>
    <row r="12" spans="1:28" ht="61.5" outlineLevel="1" thickTop="1" thickBot="1">
      <c r="A12" s="96">
        <v>3</v>
      </c>
      <c r="B12" s="66" t="s">
        <v>13</v>
      </c>
      <c r="C12" s="114" t="s">
        <v>136</v>
      </c>
      <c r="D12" s="67" t="s">
        <v>137</v>
      </c>
      <c r="E12" s="142"/>
      <c r="F12" s="142"/>
      <c r="G12" s="142" t="s">
        <v>15</v>
      </c>
      <c r="H12" s="60">
        <v>46023</v>
      </c>
      <c r="I12" s="60">
        <v>46112</v>
      </c>
      <c r="J12" s="66">
        <v>100</v>
      </c>
      <c r="K12" s="66">
        <v>100</v>
      </c>
      <c r="L12" s="66"/>
      <c r="M12" s="66"/>
      <c r="N12" s="66"/>
      <c r="O12" s="446"/>
      <c r="P12" s="447"/>
      <c r="Q12" s="447"/>
      <c r="R12" s="448"/>
      <c r="S12" s="66" t="str">
        <f t="shared" si="0"/>
        <v>OK</v>
      </c>
      <c r="T12" s="481" t="s">
        <v>410</v>
      </c>
      <c r="U12" s="482"/>
      <c r="V12" s="76"/>
      <c r="W12" s="76"/>
      <c r="AB12"/>
    </row>
    <row r="13" spans="1:28" ht="61.5" outlineLevel="1" thickTop="1" thickBot="1">
      <c r="A13" s="62">
        <v>4</v>
      </c>
      <c r="B13" s="63" t="s">
        <v>13</v>
      </c>
      <c r="C13" s="113" t="s">
        <v>139</v>
      </c>
      <c r="D13" s="64" t="s">
        <v>140</v>
      </c>
      <c r="E13" s="141"/>
      <c r="F13" s="141"/>
      <c r="G13" s="141" t="s">
        <v>15</v>
      </c>
      <c r="H13" s="65">
        <v>46113</v>
      </c>
      <c r="I13" s="65">
        <v>46387</v>
      </c>
      <c r="J13" s="63">
        <v>100</v>
      </c>
      <c r="K13" s="63"/>
      <c r="L13" s="63">
        <v>30</v>
      </c>
      <c r="M13" s="63">
        <v>30</v>
      </c>
      <c r="N13" s="63">
        <v>40</v>
      </c>
      <c r="O13" s="446"/>
      <c r="P13" s="447"/>
      <c r="Q13" s="447"/>
      <c r="R13" s="448"/>
      <c r="S13" s="63" t="str">
        <f t="shared" si="0"/>
        <v>OK</v>
      </c>
      <c r="T13" s="463" t="s">
        <v>411</v>
      </c>
      <c r="U13" s="464"/>
      <c r="V13" s="76"/>
      <c r="W13" s="76"/>
      <c r="AB13"/>
    </row>
    <row r="14" spans="1:28" ht="61.5" outlineLevel="1" thickTop="1" thickBot="1">
      <c r="A14" s="97">
        <v>5</v>
      </c>
      <c r="B14" s="41" t="s">
        <v>25</v>
      </c>
      <c r="C14" s="115" t="s">
        <v>142</v>
      </c>
      <c r="D14" s="42" t="s">
        <v>143</v>
      </c>
      <c r="E14" s="143"/>
      <c r="F14" s="143"/>
      <c r="G14" s="143" t="s">
        <v>15</v>
      </c>
      <c r="H14" s="43">
        <v>46023</v>
      </c>
      <c r="I14" s="43">
        <v>46081</v>
      </c>
      <c r="J14" s="41">
        <v>100</v>
      </c>
      <c r="K14" s="41">
        <v>100</v>
      </c>
      <c r="L14" s="41"/>
      <c r="M14" s="41"/>
      <c r="N14" s="41"/>
      <c r="O14" s="446"/>
      <c r="P14" s="447"/>
      <c r="Q14" s="447"/>
      <c r="R14" s="448"/>
      <c r="S14" s="41" t="str">
        <f t="shared" si="0"/>
        <v>OK</v>
      </c>
      <c r="T14" s="479" t="s">
        <v>412</v>
      </c>
      <c r="U14" s="480"/>
      <c r="V14" s="76"/>
      <c r="W14" s="76"/>
      <c r="AB14"/>
    </row>
    <row r="15" spans="1:28" ht="61.5" outlineLevel="1" thickTop="1" thickBot="1">
      <c r="A15" s="98">
        <v>6</v>
      </c>
      <c r="B15" s="18" t="s">
        <v>25</v>
      </c>
      <c r="C15" s="116" t="s">
        <v>145</v>
      </c>
      <c r="D15" s="19" t="s">
        <v>146</v>
      </c>
      <c r="E15" s="144"/>
      <c r="F15" s="144"/>
      <c r="G15" s="144" t="s">
        <v>15</v>
      </c>
      <c r="H15" s="20">
        <v>46113</v>
      </c>
      <c r="I15" s="20">
        <v>46387</v>
      </c>
      <c r="J15" s="18">
        <v>100</v>
      </c>
      <c r="K15" s="18"/>
      <c r="L15" s="18">
        <v>30</v>
      </c>
      <c r="M15" s="18">
        <v>30</v>
      </c>
      <c r="N15" s="18">
        <v>40</v>
      </c>
      <c r="O15" s="446"/>
      <c r="P15" s="447"/>
      <c r="Q15" s="447"/>
      <c r="R15" s="448"/>
      <c r="S15" s="18" t="str">
        <f t="shared" si="0"/>
        <v>OK</v>
      </c>
      <c r="T15" s="479" t="s">
        <v>413</v>
      </c>
      <c r="U15" s="480"/>
      <c r="V15" s="76"/>
      <c r="W15" s="76"/>
      <c r="AB15"/>
    </row>
    <row r="16" spans="1:28" ht="61.5" outlineLevel="1" thickTop="1" thickBot="1">
      <c r="A16" s="97">
        <v>7</v>
      </c>
      <c r="B16" s="41" t="s">
        <v>25</v>
      </c>
      <c r="C16" s="115" t="s">
        <v>148</v>
      </c>
      <c r="D16" s="42" t="s">
        <v>149</v>
      </c>
      <c r="E16" s="143"/>
      <c r="F16" s="143"/>
      <c r="G16" s="143" t="s">
        <v>15</v>
      </c>
      <c r="H16" s="20">
        <v>46113</v>
      </c>
      <c r="I16" s="20">
        <v>46387</v>
      </c>
      <c r="J16" s="41">
        <v>100</v>
      </c>
      <c r="K16" s="41"/>
      <c r="L16" s="41">
        <v>30</v>
      </c>
      <c r="M16" s="41">
        <v>30</v>
      </c>
      <c r="N16" s="41">
        <v>40</v>
      </c>
      <c r="O16" s="446"/>
      <c r="P16" s="447"/>
      <c r="Q16" s="447"/>
      <c r="R16" s="448"/>
      <c r="S16" s="41" t="str">
        <f t="shared" si="0"/>
        <v>OK</v>
      </c>
      <c r="T16" s="479" t="s">
        <v>414</v>
      </c>
      <c r="U16" s="480"/>
      <c r="V16" s="76"/>
      <c r="W16" s="76"/>
      <c r="AB16"/>
    </row>
    <row r="17" spans="1:28" ht="61.5" outlineLevel="1" thickTop="1" thickBot="1">
      <c r="A17" s="98">
        <v>8</v>
      </c>
      <c r="B17" s="18" t="s">
        <v>25</v>
      </c>
      <c r="C17" s="116" t="s">
        <v>151</v>
      </c>
      <c r="D17" s="19" t="s">
        <v>152</v>
      </c>
      <c r="E17" s="144"/>
      <c r="F17" s="144"/>
      <c r="G17" s="144" t="s">
        <v>15</v>
      </c>
      <c r="H17" s="20">
        <v>46113</v>
      </c>
      <c r="I17" s="20">
        <v>46387</v>
      </c>
      <c r="J17" s="18">
        <v>100</v>
      </c>
      <c r="K17" s="18"/>
      <c r="L17" s="18">
        <v>30</v>
      </c>
      <c r="M17" s="18">
        <v>30</v>
      </c>
      <c r="N17" s="18">
        <v>40</v>
      </c>
      <c r="O17" s="446"/>
      <c r="P17" s="447"/>
      <c r="Q17" s="447"/>
      <c r="R17" s="448"/>
      <c r="S17" s="18" t="str">
        <f t="shared" si="0"/>
        <v>OK</v>
      </c>
      <c r="T17" s="479" t="s">
        <v>415</v>
      </c>
      <c r="U17" s="480"/>
      <c r="V17" s="76"/>
      <c r="W17" s="76"/>
      <c r="AB17"/>
    </row>
    <row r="18" spans="1:28" ht="61.5" outlineLevel="1" thickTop="1" thickBot="1">
      <c r="A18" s="99">
        <v>9</v>
      </c>
      <c r="B18" s="52" t="s">
        <v>35</v>
      </c>
      <c r="C18" s="117" t="s">
        <v>154</v>
      </c>
      <c r="D18" s="53" t="s">
        <v>155</v>
      </c>
      <c r="E18" s="145"/>
      <c r="F18" s="145"/>
      <c r="G18" s="145" t="s">
        <v>15</v>
      </c>
      <c r="H18" s="54">
        <v>46023</v>
      </c>
      <c r="I18" s="54">
        <v>46112</v>
      </c>
      <c r="J18" s="52">
        <v>100</v>
      </c>
      <c r="K18" s="52">
        <v>100</v>
      </c>
      <c r="L18" s="52"/>
      <c r="M18" s="52"/>
      <c r="N18" s="52"/>
      <c r="O18" s="446"/>
      <c r="P18" s="447"/>
      <c r="Q18" s="447"/>
      <c r="R18" s="448"/>
      <c r="S18" s="52" t="str">
        <f t="shared" si="0"/>
        <v>OK</v>
      </c>
      <c r="T18" s="477" t="s">
        <v>416</v>
      </c>
      <c r="U18" s="478"/>
      <c r="V18" s="76"/>
      <c r="W18" s="76"/>
      <c r="AB18"/>
    </row>
    <row r="19" spans="1:28" ht="61.5" outlineLevel="1" thickTop="1" thickBot="1">
      <c r="A19" s="100">
        <v>10</v>
      </c>
      <c r="B19" s="55" t="s">
        <v>35</v>
      </c>
      <c r="C19" s="118" t="s">
        <v>157</v>
      </c>
      <c r="D19" s="56" t="s">
        <v>158</v>
      </c>
      <c r="E19" s="146"/>
      <c r="F19" s="146"/>
      <c r="G19" s="146" t="s">
        <v>15</v>
      </c>
      <c r="H19" s="57">
        <v>46113</v>
      </c>
      <c r="I19" s="57">
        <v>46387</v>
      </c>
      <c r="J19" s="55">
        <v>100</v>
      </c>
      <c r="K19" s="55"/>
      <c r="L19" s="55">
        <v>30</v>
      </c>
      <c r="M19" s="55">
        <v>30</v>
      </c>
      <c r="N19" s="55">
        <v>40</v>
      </c>
      <c r="O19" s="446"/>
      <c r="P19" s="447"/>
      <c r="Q19" s="447"/>
      <c r="R19" s="448"/>
      <c r="S19" s="55" t="str">
        <f t="shared" si="0"/>
        <v>OK</v>
      </c>
      <c r="T19" s="477" t="s">
        <v>417</v>
      </c>
      <c r="U19" s="478"/>
      <c r="V19" s="76"/>
      <c r="W19" s="76"/>
      <c r="AB19"/>
    </row>
    <row r="20" spans="1:28" ht="46.5" outlineLevel="1" thickTop="1" thickBot="1">
      <c r="A20" s="99">
        <v>11</v>
      </c>
      <c r="B20" s="52" t="s">
        <v>35</v>
      </c>
      <c r="C20" s="117" t="s">
        <v>160</v>
      </c>
      <c r="D20" s="53" t="s">
        <v>161</v>
      </c>
      <c r="E20" s="145"/>
      <c r="F20" s="145"/>
      <c r="G20" s="145" t="s">
        <v>15</v>
      </c>
      <c r="H20" s="54">
        <v>46113</v>
      </c>
      <c r="I20" s="54">
        <v>46377</v>
      </c>
      <c r="J20" s="52">
        <v>100</v>
      </c>
      <c r="K20" s="52"/>
      <c r="L20" s="52">
        <v>30</v>
      </c>
      <c r="M20" s="52">
        <v>30</v>
      </c>
      <c r="N20" s="52">
        <v>40</v>
      </c>
      <c r="O20" s="446"/>
      <c r="P20" s="447"/>
      <c r="Q20" s="447"/>
      <c r="R20" s="448"/>
      <c r="S20" s="52" t="str">
        <f t="shared" si="0"/>
        <v>OK</v>
      </c>
      <c r="T20" s="477" t="s">
        <v>418</v>
      </c>
      <c r="U20" s="478"/>
      <c r="V20" s="76"/>
      <c r="W20" s="76"/>
      <c r="AB20"/>
    </row>
    <row r="21" spans="1:28" ht="76.5" outlineLevel="1" thickTop="1" thickBot="1">
      <c r="A21" s="101">
        <v>12</v>
      </c>
      <c r="B21" s="70" t="s">
        <v>45</v>
      </c>
      <c r="C21" s="119" t="s">
        <v>163</v>
      </c>
      <c r="D21" s="71" t="s">
        <v>164</v>
      </c>
      <c r="E21" s="147"/>
      <c r="F21" s="147"/>
      <c r="G21" s="147" t="s">
        <v>15</v>
      </c>
      <c r="H21" s="72">
        <v>46024</v>
      </c>
      <c r="I21" s="72">
        <v>46081</v>
      </c>
      <c r="J21" s="70">
        <v>100</v>
      </c>
      <c r="K21" s="70">
        <v>100</v>
      </c>
      <c r="L21" s="70"/>
      <c r="M21" s="70"/>
      <c r="N21" s="70"/>
      <c r="O21" s="446"/>
      <c r="P21" s="447"/>
      <c r="Q21" s="447"/>
      <c r="R21" s="448"/>
      <c r="S21" s="70" t="str">
        <f t="shared" si="0"/>
        <v>OK</v>
      </c>
      <c r="T21" s="475" t="s">
        <v>419</v>
      </c>
      <c r="U21" s="476"/>
      <c r="V21" s="76"/>
      <c r="W21" s="76"/>
      <c r="AB21"/>
    </row>
    <row r="22" spans="1:28" ht="61.5" outlineLevel="1" thickTop="1" thickBot="1">
      <c r="A22" s="102">
        <v>13</v>
      </c>
      <c r="B22" s="73" t="s">
        <v>45</v>
      </c>
      <c r="C22" s="120" t="s">
        <v>166</v>
      </c>
      <c r="D22" s="74" t="s">
        <v>167</v>
      </c>
      <c r="E22" s="148"/>
      <c r="F22" s="148"/>
      <c r="G22" s="148" t="s">
        <v>15</v>
      </c>
      <c r="H22" s="75">
        <v>46066</v>
      </c>
      <c r="I22" s="75">
        <v>46387</v>
      </c>
      <c r="J22" s="73">
        <v>100</v>
      </c>
      <c r="K22" s="73">
        <v>25</v>
      </c>
      <c r="L22" s="73">
        <v>25</v>
      </c>
      <c r="M22" s="73">
        <v>25</v>
      </c>
      <c r="N22" s="73">
        <v>25</v>
      </c>
      <c r="O22" s="446"/>
      <c r="P22" s="447"/>
      <c r="Q22" s="447"/>
      <c r="R22" s="448"/>
      <c r="S22" s="73" t="str">
        <f t="shared" si="0"/>
        <v>OK</v>
      </c>
      <c r="T22" s="475" t="s">
        <v>420</v>
      </c>
      <c r="U22" s="476"/>
      <c r="V22" s="76"/>
      <c r="W22" s="76"/>
      <c r="AB22"/>
    </row>
    <row r="23" spans="1:28" ht="60.75" outlineLevel="1" thickTop="1">
      <c r="A23" s="101">
        <v>14</v>
      </c>
      <c r="B23" s="70" t="s">
        <v>45</v>
      </c>
      <c r="C23" s="119" t="s">
        <v>169</v>
      </c>
      <c r="D23" s="71" t="s">
        <v>170</v>
      </c>
      <c r="E23" s="147"/>
      <c r="F23" s="147"/>
      <c r="G23" s="147" t="s">
        <v>15</v>
      </c>
      <c r="H23" s="72">
        <v>46357</v>
      </c>
      <c r="I23" s="72">
        <v>46387</v>
      </c>
      <c r="J23" s="70">
        <v>100</v>
      </c>
      <c r="K23" s="70"/>
      <c r="L23" s="70"/>
      <c r="M23" s="70"/>
      <c r="N23" s="70">
        <v>100</v>
      </c>
      <c r="O23" s="446"/>
      <c r="P23" s="447"/>
      <c r="Q23" s="447"/>
      <c r="R23" s="448"/>
      <c r="S23" s="70" t="str">
        <f t="shared" si="0"/>
        <v>OK</v>
      </c>
      <c r="T23" s="475" t="s">
        <v>421</v>
      </c>
      <c r="U23" s="476"/>
      <c r="V23" s="76"/>
      <c r="W23" s="76"/>
      <c r="AB23"/>
    </row>
    <row r="24" spans="1:28" outlineLevel="1">
      <c r="A24" s="92"/>
      <c r="B24" s="93"/>
      <c r="C24" s="94"/>
      <c r="D24" s="94"/>
      <c r="E24" s="93"/>
      <c r="F24" s="93"/>
      <c r="G24" s="93"/>
      <c r="H24" s="95"/>
      <c r="I24" s="95"/>
      <c r="J24" s="93"/>
      <c r="K24" s="93"/>
      <c r="L24" s="93"/>
      <c r="M24" s="93"/>
      <c r="N24" s="93"/>
      <c r="O24" s="93"/>
      <c r="P24" s="93"/>
      <c r="Q24" s="449"/>
      <c r="R24" s="450"/>
      <c r="Y24"/>
      <c r="Z24"/>
      <c r="AA24"/>
      <c r="AB24"/>
    </row>
    <row r="25" spans="1:28">
      <c r="A25" s="79"/>
      <c r="B25" s="76"/>
      <c r="C25" s="76"/>
      <c r="D25" s="76"/>
      <c r="E25" s="76"/>
      <c r="F25" s="76"/>
      <c r="G25" s="76"/>
      <c r="H25" s="76"/>
      <c r="I25" s="76"/>
      <c r="J25" s="76"/>
      <c r="K25" s="76"/>
      <c r="L25" s="76"/>
      <c r="M25" s="76"/>
      <c r="N25" s="76"/>
      <c r="O25" s="76"/>
      <c r="P25" s="76"/>
      <c r="Q25" s="76"/>
      <c r="R25" s="76"/>
      <c r="S25" s="76"/>
      <c r="T25" s="76"/>
    </row>
    <row r="26" spans="1:28" ht="23.25" customHeight="1">
      <c r="A26" s="451" t="s">
        <v>172</v>
      </c>
      <c r="B26" s="451"/>
      <c r="C26" s="451"/>
      <c r="D26" s="451"/>
      <c r="E26" s="451"/>
      <c r="F26" s="451"/>
      <c r="G26" s="451"/>
      <c r="H26" s="451"/>
      <c r="I26" s="451"/>
      <c r="J26" s="451"/>
      <c r="K26" s="451"/>
      <c r="L26" s="451"/>
      <c r="M26" s="451"/>
      <c r="N26" s="451"/>
      <c r="O26" s="451"/>
      <c r="P26" s="451"/>
      <c r="Q26" s="451"/>
      <c r="R26" s="451"/>
      <c r="S26" s="451"/>
    </row>
    <row r="27" spans="1:28" ht="30" outlineLevel="1">
      <c r="A27" s="127" t="s">
        <v>28</v>
      </c>
      <c r="B27" s="127" t="s">
        <v>8</v>
      </c>
      <c r="C27" s="127" t="s">
        <v>173</v>
      </c>
      <c r="D27" s="127" t="s">
        <v>9</v>
      </c>
      <c r="E27" s="127" t="s">
        <v>7</v>
      </c>
      <c r="F27" s="127" t="s">
        <v>10</v>
      </c>
      <c r="G27" s="127" t="s">
        <v>174</v>
      </c>
      <c r="H27" s="127" t="s">
        <v>5</v>
      </c>
      <c r="I27" s="127" t="s">
        <v>175</v>
      </c>
      <c r="J27" s="127" t="s">
        <v>176</v>
      </c>
      <c r="K27" s="127" t="s">
        <v>177</v>
      </c>
      <c r="L27" s="127" t="s">
        <v>178</v>
      </c>
      <c r="M27" s="127" t="s">
        <v>179</v>
      </c>
      <c r="N27" s="127" t="s">
        <v>180</v>
      </c>
      <c r="O27" s="127" t="s">
        <v>181</v>
      </c>
      <c r="P27" s="127" t="s">
        <v>182</v>
      </c>
      <c r="Q27" s="127" t="s">
        <v>183</v>
      </c>
      <c r="R27" s="127" t="s">
        <v>129</v>
      </c>
      <c r="S27" s="127" t="s">
        <v>184</v>
      </c>
      <c r="U27"/>
      <c r="V27"/>
      <c r="W27"/>
      <c r="X27"/>
      <c r="Y27"/>
      <c r="Z27"/>
      <c r="AA27"/>
      <c r="AB27"/>
    </row>
    <row r="28" spans="1:28" ht="65.25" customHeight="1" outlineLevel="1">
      <c r="A28" s="44">
        <v>1</v>
      </c>
      <c r="B28" s="44" t="str">
        <f>B10</f>
        <v>Cultura organizacional</v>
      </c>
      <c r="C28" s="108" t="str">
        <f>C10</f>
        <v>Realizar la evaluación integral del modelo de cultura organizacional implementado en la entidad, identificando fortalezas y áreas de mejora mediante instrumentos de medición y análisis participativo.</v>
      </c>
      <c r="D28" s="45" t="s">
        <v>50</v>
      </c>
      <c r="E28" s="44" t="s">
        <v>40</v>
      </c>
      <c r="F28" s="45" t="s">
        <v>22</v>
      </c>
      <c r="G28" s="45" t="s">
        <v>52</v>
      </c>
      <c r="H28" s="44" t="s">
        <v>17</v>
      </c>
      <c r="I28" s="44" t="s">
        <v>30</v>
      </c>
      <c r="J28" s="149"/>
      <c r="K28" s="149"/>
      <c r="L28" s="44">
        <v>100</v>
      </c>
      <c r="M28" s="44">
        <v>100</v>
      </c>
      <c r="N28" s="44"/>
      <c r="O28" s="44"/>
      <c r="P28" s="44"/>
      <c r="Q28" s="44">
        <f t="shared" ref="Q28:Q41" si="1">F10</f>
        <v>0</v>
      </c>
      <c r="R28" s="44" t="str">
        <f t="shared" ref="R28:R41" si="2">T10</f>
        <v>INFOTEP SAN JUAN|Cultura organizacional 01</v>
      </c>
      <c r="S28" s="149"/>
      <c r="U28"/>
      <c r="V28"/>
      <c r="W28"/>
      <c r="X28"/>
      <c r="Y28"/>
      <c r="Z28"/>
      <c r="AA28"/>
      <c r="AB28"/>
    </row>
    <row r="29" spans="1:28" ht="65.25" customHeight="1" outlineLevel="1">
      <c r="A29" s="44">
        <v>2</v>
      </c>
      <c r="B29" s="44" t="s">
        <v>13</v>
      </c>
      <c r="C29" s="108" t="str">
        <f t="shared" ref="C29:C41" si="3">C11</f>
        <v>Analizar los resultados de la evaluación para determinar brechas en prácticas, comportamientos y procesos relacionados con la cultura organizacional, priorizando acciones correctivas.</v>
      </c>
      <c r="D29" s="45" t="s">
        <v>55</v>
      </c>
      <c r="E29" s="44" t="s">
        <v>21</v>
      </c>
      <c r="F29" s="45" t="s">
        <v>56</v>
      </c>
      <c r="G29" s="45" t="s">
        <v>57</v>
      </c>
      <c r="H29" s="44" t="s">
        <v>17</v>
      </c>
      <c r="I29" s="44" t="s">
        <v>30</v>
      </c>
      <c r="J29" s="149"/>
      <c r="K29" s="149"/>
      <c r="L29" s="44">
        <v>100</v>
      </c>
      <c r="M29" s="44">
        <v>100</v>
      </c>
      <c r="N29" s="44"/>
      <c r="O29" s="44"/>
      <c r="P29" s="44"/>
      <c r="Q29" s="44">
        <f t="shared" si="1"/>
        <v>0</v>
      </c>
      <c r="R29" s="44" t="str">
        <f t="shared" si="2"/>
        <v>INFOTEP SAN JUAN|Cultura organizacional 02</v>
      </c>
      <c r="S29" s="149"/>
      <c r="U29"/>
      <c r="V29"/>
      <c r="W29"/>
      <c r="X29"/>
      <c r="Y29"/>
      <c r="Z29"/>
      <c r="AA29"/>
      <c r="AB29"/>
    </row>
    <row r="30" spans="1:28" ht="65.25" customHeight="1" outlineLevel="1">
      <c r="A30" s="44">
        <v>3</v>
      </c>
      <c r="B30" s="44" t="s">
        <v>13</v>
      </c>
      <c r="C30" s="108" t="str">
        <f t="shared" si="3"/>
        <v>Diseñar el plan de trabajo que consolide acciones estratégicas para fortalecer la cultura organizacional, basado en el diagnóstico y brechas identificadas.</v>
      </c>
      <c r="D30" s="45" t="s">
        <v>60</v>
      </c>
      <c r="E30" s="44" t="s">
        <v>40</v>
      </c>
      <c r="F30" s="45" t="s">
        <v>61</v>
      </c>
      <c r="G30" s="45" t="s">
        <v>62</v>
      </c>
      <c r="H30" s="44" t="s">
        <v>17</v>
      </c>
      <c r="I30" s="44" t="s">
        <v>30</v>
      </c>
      <c r="J30" s="149"/>
      <c r="K30" s="149"/>
      <c r="L30" s="44">
        <v>100</v>
      </c>
      <c r="M30" s="44">
        <v>100</v>
      </c>
      <c r="N30" s="44"/>
      <c r="O30" s="44"/>
      <c r="P30" s="44"/>
      <c r="Q30" s="44">
        <f t="shared" si="1"/>
        <v>0</v>
      </c>
      <c r="R30" s="44" t="str">
        <f t="shared" si="2"/>
        <v>INFOTEP SAN JUAN|Cultura organizacional 03</v>
      </c>
      <c r="S30" s="149"/>
      <c r="U30"/>
      <c r="V30"/>
      <c r="W30"/>
      <c r="X30"/>
      <c r="Y30"/>
      <c r="Z30"/>
      <c r="AA30"/>
      <c r="AB30"/>
    </row>
    <row r="31" spans="1:28" ht="65.25" customHeight="1" outlineLevel="1">
      <c r="A31" s="44">
        <v>4</v>
      </c>
      <c r="B31" s="44" t="s">
        <v>13</v>
      </c>
      <c r="C31" s="108" t="str">
        <f t="shared" si="3"/>
        <v>Implementar las acciones definidas en el plan de trabajo, asegurando la participación activa del personal y el seguimiento a los resultados esperados.</v>
      </c>
      <c r="D31" s="45" t="s">
        <v>65</v>
      </c>
      <c r="E31" s="44" t="s">
        <v>19</v>
      </c>
      <c r="F31" s="45" t="s">
        <v>66</v>
      </c>
      <c r="G31" s="45" t="s">
        <v>67</v>
      </c>
      <c r="H31" s="44" t="s">
        <v>17</v>
      </c>
      <c r="I31" s="44" t="s">
        <v>49</v>
      </c>
      <c r="J31" s="149"/>
      <c r="K31" s="149"/>
      <c r="L31" s="44">
        <v>100</v>
      </c>
      <c r="M31" s="44"/>
      <c r="N31" s="44">
        <v>30</v>
      </c>
      <c r="O31" s="44">
        <v>30</v>
      </c>
      <c r="P31" s="44">
        <v>40</v>
      </c>
      <c r="Q31" s="44">
        <f t="shared" si="1"/>
        <v>0</v>
      </c>
      <c r="R31" s="44" t="str">
        <f t="shared" si="2"/>
        <v>INFOTEP SAN JUAN|Cultura organizacional 04</v>
      </c>
      <c r="S31" s="149"/>
      <c r="U31"/>
      <c r="V31"/>
      <c r="W31"/>
      <c r="X31"/>
      <c r="Y31"/>
      <c r="Z31"/>
      <c r="AA31"/>
      <c r="AB31"/>
    </row>
    <row r="32" spans="1:28" ht="65.25" customHeight="1" outlineLevel="1">
      <c r="A32" s="50">
        <v>5</v>
      </c>
      <c r="B32" s="50" t="s">
        <v>25</v>
      </c>
      <c r="C32" s="109" t="str">
        <f t="shared" si="3"/>
        <v>Realizar un diagnóstico participativo de los grupos focales para identificar oportunidades de mejora en la experiencia de servicio de la entidad, consolidando hallazgos y recomendaciones.</v>
      </c>
      <c r="D32" s="51" t="s">
        <v>70</v>
      </c>
      <c r="E32" s="50" t="s">
        <v>40</v>
      </c>
      <c r="F32" s="51" t="s">
        <v>71</v>
      </c>
      <c r="G32" s="51" t="s">
        <v>72</v>
      </c>
      <c r="H32" s="50" t="s">
        <v>17</v>
      </c>
      <c r="I32" s="50" t="s">
        <v>30</v>
      </c>
      <c r="J32" s="150"/>
      <c r="K32" s="150"/>
      <c r="L32" s="50">
        <v>100</v>
      </c>
      <c r="M32" s="50">
        <v>100</v>
      </c>
      <c r="N32" s="50"/>
      <c r="O32" s="50"/>
      <c r="P32" s="50"/>
      <c r="Q32" s="50">
        <f t="shared" si="1"/>
        <v>0</v>
      </c>
      <c r="R32" s="50" t="str">
        <f t="shared" si="2"/>
        <v>INFOTEP SAN JUAN|Modelo de voz de la ciudadanía 01</v>
      </c>
      <c r="S32" s="150"/>
      <c r="U32"/>
      <c r="V32"/>
      <c r="W32"/>
      <c r="X32"/>
      <c r="Y32"/>
      <c r="Z32"/>
      <c r="AA32"/>
      <c r="AB32"/>
    </row>
    <row r="33" spans="1:34" ht="65.25" customHeight="1" outlineLevel="1">
      <c r="A33" s="50">
        <v>6</v>
      </c>
      <c r="B33" s="50" t="s">
        <v>25</v>
      </c>
      <c r="C33" s="109" t="str">
        <f t="shared" si="3"/>
        <v>Diseñar, aplicar y analizar la encuesta de satisfacción de los servicios ofrecidos por la entidad, garantizando cobertura representativa y trazabilidad de resultados.</v>
      </c>
      <c r="D33" s="51" t="s">
        <v>75</v>
      </c>
      <c r="E33" s="50" t="s">
        <v>40</v>
      </c>
      <c r="F33" s="51" t="s">
        <v>76</v>
      </c>
      <c r="G33" s="51" t="s">
        <v>77</v>
      </c>
      <c r="H33" s="50" t="s">
        <v>17</v>
      </c>
      <c r="I33" s="50" t="s">
        <v>49</v>
      </c>
      <c r="J33" s="150"/>
      <c r="K33" s="150"/>
      <c r="L33" s="50">
        <v>100</v>
      </c>
      <c r="M33" s="50"/>
      <c r="N33" s="50">
        <v>30</v>
      </c>
      <c r="O33" s="50">
        <v>30</v>
      </c>
      <c r="P33" s="50">
        <v>40</v>
      </c>
      <c r="Q33" s="50">
        <f t="shared" si="1"/>
        <v>0</v>
      </c>
      <c r="R33" s="50" t="str">
        <f t="shared" si="2"/>
        <v>INFOTEP SAN JUAN|Modelo de voz de la ciudadanía 02</v>
      </c>
      <c r="S33" s="150"/>
      <c r="U33"/>
      <c r="V33"/>
      <c r="W33"/>
      <c r="X33"/>
      <c r="Y33"/>
      <c r="Z33"/>
      <c r="AA33"/>
      <c r="AB33"/>
    </row>
    <row r="34" spans="1:34" ht="65.25" customHeight="1" outlineLevel="1">
      <c r="A34" s="50">
        <v>7</v>
      </c>
      <c r="B34" s="50" t="s">
        <v>25</v>
      </c>
      <c r="C34" s="109" t="str">
        <f t="shared" si="3"/>
        <v>Ejecutar las acciones de mejora derivadas del análisis de la encuesta de satisfacción, orientadas a optimizar la experiencia ciudadana y la relación con grupos de valor.</v>
      </c>
      <c r="D34" s="51" t="s">
        <v>78</v>
      </c>
      <c r="E34" s="50" t="s">
        <v>19</v>
      </c>
      <c r="F34" s="51" t="s">
        <v>79</v>
      </c>
      <c r="G34" s="51" t="s">
        <v>80</v>
      </c>
      <c r="H34" s="50" t="s">
        <v>17</v>
      </c>
      <c r="I34" s="50" t="s">
        <v>49</v>
      </c>
      <c r="J34" s="150"/>
      <c r="K34" s="150"/>
      <c r="L34" s="50">
        <v>100</v>
      </c>
      <c r="M34" s="50"/>
      <c r="N34" s="50">
        <v>30</v>
      </c>
      <c r="O34" s="50">
        <v>30</v>
      </c>
      <c r="P34" s="50">
        <v>40</v>
      </c>
      <c r="Q34" s="50">
        <f t="shared" si="1"/>
        <v>0</v>
      </c>
      <c r="R34" s="50" t="str">
        <f t="shared" si="2"/>
        <v>INFOTEP SAN JUAN|Modelo de voz de la ciudadanía 03</v>
      </c>
      <c r="S34" s="150"/>
      <c r="U34"/>
      <c r="V34"/>
      <c r="W34"/>
      <c r="X34"/>
      <c r="Y34"/>
      <c r="Z34"/>
      <c r="AA34"/>
      <c r="AB34"/>
    </row>
    <row r="35" spans="1:34" ht="65.25" customHeight="1" outlineLevel="1">
      <c r="A35" s="50">
        <v>8</v>
      </c>
      <c r="B35" s="50" t="s">
        <v>25</v>
      </c>
      <c r="C35" s="109" t="str">
        <f t="shared" si="3"/>
        <v>Monitorear la implementación de las mejoras y lecciones aprendidas, evaluando su impacto en la experiencia ciudadana y ajustando acciones según resultados.</v>
      </c>
      <c r="D35" s="51" t="s">
        <v>81</v>
      </c>
      <c r="E35" s="50" t="s">
        <v>19</v>
      </c>
      <c r="F35" s="51" t="s">
        <v>82</v>
      </c>
      <c r="G35" s="51" t="s">
        <v>83</v>
      </c>
      <c r="H35" s="50" t="s">
        <v>17</v>
      </c>
      <c r="I35" s="50" t="s">
        <v>49</v>
      </c>
      <c r="J35" s="150"/>
      <c r="K35" s="150"/>
      <c r="L35" s="50">
        <v>100</v>
      </c>
      <c r="M35" s="50"/>
      <c r="N35" s="50">
        <v>30</v>
      </c>
      <c r="O35" s="50">
        <v>30</v>
      </c>
      <c r="P35" s="50">
        <v>40</v>
      </c>
      <c r="Q35" s="50">
        <f t="shared" si="1"/>
        <v>0</v>
      </c>
      <c r="R35" s="50" t="str">
        <f t="shared" si="2"/>
        <v>INFOTEP SAN JUAN|Modelo de voz de la ciudadanía 04</v>
      </c>
      <c r="S35" s="150"/>
      <c r="U35"/>
      <c r="V35"/>
      <c r="W35"/>
      <c r="X35"/>
      <c r="Y35"/>
      <c r="Z35"/>
      <c r="AA35"/>
      <c r="AB35"/>
    </row>
    <row r="36" spans="1:34" ht="65.25" customHeight="1" outlineLevel="1">
      <c r="A36" s="48">
        <v>9</v>
      </c>
      <c r="B36" s="48" t="s">
        <v>35</v>
      </c>
      <c r="C36" s="110" t="str">
        <f t="shared" si="3"/>
        <v>Realizar un diagnóstico integral del contexto institucional utilizando la herramienta del MEN, con el fin de identificar el nivel de madurez institucional y las áreas prioritarias de mejora.</v>
      </c>
      <c r="D36" s="49" t="s">
        <v>84</v>
      </c>
      <c r="E36" s="48" t="s">
        <v>40</v>
      </c>
      <c r="F36" s="49" t="s">
        <v>85</v>
      </c>
      <c r="G36" s="49" t="s">
        <v>86</v>
      </c>
      <c r="H36" s="48" t="s">
        <v>17</v>
      </c>
      <c r="I36" s="48" t="s">
        <v>30</v>
      </c>
      <c r="J36" s="151"/>
      <c r="K36" s="151"/>
      <c r="L36" s="48">
        <v>100</v>
      </c>
      <c r="M36" s="48">
        <v>100</v>
      </c>
      <c r="N36" s="48"/>
      <c r="O36" s="48"/>
      <c r="P36" s="48"/>
      <c r="Q36" s="48">
        <f t="shared" si="1"/>
        <v>0</v>
      </c>
      <c r="R36" s="48" t="str">
        <f t="shared" si="2"/>
        <v>INFOTEP SAN JUAN|Modelos operativos flexibles	 01</v>
      </c>
      <c r="S36" s="151"/>
      <c r="U36"/>
      <c r="V36"/>
      <c r="W36"/>
      <c r="X36"/>
      <c r="Y36"/>
      <c r="Z36"/>
      <c r="AA36"/>
      <c r="AB36"/>
    </row>
    <row r="37" spans="1:34" ht="65.25" customHeight="1" outlineLevel="1">
      <c r="A37" s="48">
        <v>10</v>
      </c>
      <c r="B37" s="48" t="s">
        <v>35</v>
      </c>
      <c r="C37" s="110" t="str">
        <f t="shared" si="3"/>
        <v>Elaborar un plan de trabajo que consolide las acciones estratégicas derivadas del diagnóstico institucional, priorizando actividades para fortalecer la gestión operativa.</v>
      </c>
      <c r="D37" s="49" t="s">
        <v>90</v>
      </c>
      <c r="E37" s="48" t="s">
        <v>40</v>
      </c>
      <c r="F37" s="49" t="s">
        <v>91</v>
      </c>
      <c r="G37" s="89" t="s">
        <v>92</v>
      </c>
      <c r="H37" s="48" t="s">
        <v>185</v>
      </c>
      <c r="I37" s="48" t="s">
        <v>30</v>
      </c>
      <c r="J37" s="151"/>
      <c r="K37" s="151"/>
      <c r="L37" s="48">
        <v>100</v>
      </c>
      <c r="M37" s="48">
        <v>100</v>
      </c>
      <c r="N37" s="48"/>
      <c r="O37" s="48"/>
      <c r="P37" s="48"/>
      <c r="Q37" s="48">
        <f t="shared" si="1"/>
        <v>0</v>
      </c>
      <c r="R37" s="48" t="str">
        <f t="shared" si="2"/>
        <v>INFOTEP SAN JUAN|Modelos operativos flexibles	 02</v>
      </c>
      <c r="S37" s="151"/>
      <c r="U37"/>
      <c r="V37"/>
      <c r="W37"/>
      <c r="X37"/>
      <c r="Y37"/>
      <c r="Z37"/>
      <c r="AA37"/>
      <c r="AB37"/>
    </row>
    <row r="38" spans="1:34" ht="65.25" customHeight="1" outlineLevel="1">
      <c r="A38" s="48">
        <v>11</v>
      </c>
      <c r="B38" s="48" t="s">
        <v>35</v>
      </c>
      <c r="C38" s="110" t="str">
        <f t="shared" si="3"/>
        <v>Ejecutar las acciones definidas en el plan de trabajo, asegurando la adaptación de procesos y la mejora continua en la gestión institucional.</v>
      </c>
      <c r="D38" s="49" t="s">
        <v>93</v>
      </c>
      <c r="E38" s="48" t="s">
        <v>19</v>
      </c>
      <c r="F38" s="49" t="s">
        <v>94</v>
      </c>
      <c r="G38" s="89" t="s">
        <v>95</v>
      </c>
      <c r="H38" s="48" t="s">
        <v>17</v>
      </c>
      <c r="I38" s="48" t="s">
        <v>49</v>
      </c>
      <c r="J38" s="151"/>
      <c r="K38" s="151"/>
      <c r="L38" s="48">
        <v>100</v>
      </c>
      <c r="M38" s="48"/>
      <c r="N38" s="48">
        <v>30</v>
      </c>
      <c r="O38" s="48">
        <v>30</v>
      </c>
      <c r="P38" s="48">
        <v>40</v>
      </c>
      <c r="Q38" s="48">
        <f t="shared" si="1"/>
        <v>0</v>
      </c>
      <c r="R38" s="48" t="str">
        <f t="shared" si="2"/>
        <v>INFOTEP SAN JUAN|Modelos operativos flexibles	 03</v>
      </c>
      <c r="S38" s="151"/>
      <c r="U38"/>
      <c r="V38"/>
      <c r="W38"/>
      <c r="X38"/>
      <c r="Y38"/>
      <c r="Z38"/>
      <c r="AA38"/>
      <c r="AB38"/>
    </row>
    <row r="39" spans="1:34" ht="65.25" customHeight="1" outlineLevel="1">
      <c r="A39" s="46">
        <v>12</v>
      </c>
      <c r="B39" s="46" t="s">
        <v>45</v>
      </c>
      <c r="C39" s="111" t="str">
        <f t="shared" si="3"/>
        <v>Elaborar un plan de trabajo que consolide acciones estratégicas para atender las necesidades identificadas en el diagnóstico, asegurando alineación con la política institucional.</v>
      </c>
      <c r="D39" s="46" t="s">
        <v>186</v>
      </c>
      <c r="E39" s="46" t="s">
        <v>40</v>
      </c>
      <c r="F39" s="47" t="s">
        <v>91</v>
      </c>
      <c r="G39" s="47" t="s">
        <v>92</v>
      </c>
      <c r="H39" s="46" t="s">
        <v>185</v>
      </c>
      <c r="I39" s="46" t="s">
        <v>30</v>
      </c>
      <c r="J39" s="152"/>
      <c r="K39" s="152"/>
      <c r="L39" s="46">
        <v>100</v>
      </c>
      <c r="M39" s="46">
        <v>100</v>
      </c>
      <c r="N39" s="46"/>
      <c r="O39" s="46"/>
      <c r="P39" s="46"/>
      <c r="Q39" s="46">
        <f t="shared" si="1"/>
        <v>0</v>
      </c>
      <c r="R39" s="46" t="str">
        <f t="shared" si="2"/>
        <v>INFOTEP SAN JUAN|Gestión del conocimiento 01</v>
      </c>
      <c r="S39" s="152"/>
      <c r="U39"/>
      <c r="V39"/>
      <c r="W39"/>
      <c r="X39"/>
      <c r="Y39"/>
      <c r="Z39"/>
      <c r="AA39"/>
      <c r="AB39"/>
    </row>
    <row r="40" spans="1:34" ht="65.25" customHeight="1" outlineLevel="1">
      <c r="A40" s="46">
        <v>13</v>
      </c>
      <c r="B40" s="46" t="s">
        <v>45</v>
      </c>
      <c r="C40" s="111" t="str">
        <f t="shared" si="3"/>
        <v>Ejecutar las acciones definidas en el plan de trabajo para fortalecer la gestión del conocimiento, garantizando la participación activa y el uso de herramientas tecnológicas.</v>
      </c>
      <c r="D40" s="46" t="s">
        <v>187</v>
      </c>
      <c r="E40" s="46" t="s">
        <v>19</v>
      </c>
      <c r="F40" s="47" t="s">
        <v>188</v>
      </c>
      <c r="G40" s="47" t="s">
        <v>80</v>
      </c>
      <c r="H40" s="46" t="s">
        <v>17</v>
      </c>
      <c r="I40" s="46" t="s">
        <v>30</v>
      </c>
      <c r="J40" s="152"/>
      <c r="K40" s="152"/>
      <c r="L40" s="46">
        <v>100</v>
      </c>
      <c r="M40" s="46">
        <v>25</v>
      </c>
      <c r="N40" s="46">
        <v>25</v>
      </c>
      <c r="O40" s="46">
        <v>25</v>
      </c>
      <c r="P40" s="46">
        <v>25</v>
      </c>
      <c r="Q40" s="46">
        <f t="shared" si="1"/>
        <v>0</v>
      </c>
      <c r="R40" s="46" t="str">
        <f t="shared" si="2"/>
        <v>INFOTEP SAN JUAN|Gestión del conocimiento 02</v>
      </c>
      <c r="S40" s="152"/>
      <c r="U40"/>
      <c r="V40"/>
      <c r="W40"/>
      <c r="X40"/>
      <c r="Y40"/>
      <c r="Z40"/>
      <c r="AA40"/>
      <c r="AB40"/>
    </row>
    <row r="41" spans="1:34" ht="65.25" customHeight="1" outlineLevel="1">
      <c r="A41" s="46">
        <v>14</v>
      </c>
      <c r="B41" s="46" t="s">
        <v>45</v>
      </c>
      <c r="C41" s="111" t="str">
        <f t="shared" si="3"/>
        <v>Realizar la evaluación del plan de trabajo implementado, midiendo el impacto en la captura, organización y transferencia del conocimiento institucional.</v>
      </c>
      <c r="D41" s="46" t="s">
        <v>189</v>
      </c>
      <c r="E41" s="46" t="s">
        <v>40</v>
      </c>
      <c r="F41" s="47" t="s">
        <v>190</v>
      </c>
      <c r="G41" s="47" t="s">
        <v>52</v>
      </c>
      <c r="H41" s="46" t="s">
        <v>17</v>
      </c>
      <c r="I41" s="46" t="s">
        <v>30</v>
      </c>
      <c r="J41" s="152"/>
      <c r="K41" s="152"/>
      <c r="L41" s="46">
        <v>100</v>
      </c>
      <c r="M41" s="46"/>
      <c r="N41" s="46"/>
      <c r="O41" s="46"/>
      <c r="P41" s="46">
        <v>100</v>
      </c>
      <c r="Q41" s="46">
        <f t="shared" si="1"/>
        <v>0</v>
      </c>
      <c r="R41" s="46" t="str">
        <f t="shared" si="2"/>
        <v>INFOTEP SAN JUAN|Gestión del conocimiento 03</v>
      </c>
      <c r="S41" s="152"/>
      <c r="U41"/>
      <c r="V41"/>
      <c r="W41"/>
      <c r="X41"/>
      <c r="Y41"/>
      <c r="Z41"/>
      <c r="AA41"/>
      <c r="AB41"/>
    </row>
    <row r="42" spans="1:34">
      <c r="A42" s="86"/>
      <c r="B42" s="76"/>
      <c r="C42" s="76"/>
      <c r="D42" s="76"/>
      <c r="E42" s="76"/>
      <c r="F42" s="76"/>
      <c r="G42" s="76"/>
      <c r="H42" s="76"/>
      <c r="I42" s="76"/>
      <c r="J42" s="76"/>
      <c r="K42" s="76"/>
      <c r="L42" s="76"/>
      <c r="M42" s="76"/>
      <c r="N42" s="76"/>
      <c r="O42" s="76"/>
      <c r="P42" s="76"/>
      <c r="Q42" s="76"/>
      <c r="R42" s="76"/>
      <c r="S42" s="76"/>
      <c r="T42" s="76"/>
      <c r="AB42" s="40"/>
      <c r="AC42" s="40"/>
      <c r="AD42" s="40"/>
      <c r="AE42" s="40"/>
      <c r="AF42" s="40"/>
      <c r="AG42" s="40"/>
      <c r="AH42" s="21" t="e">
        <f t="shared" ref="AH42" si="4">ROUND(AVERAGE(AB42:AG42)/5*100,0)</f>
        <v>#DIV/0!</v>
      </c>
    </row>
    <row r="43" spans="1:34" s="452" customFormat="1" ht="45.75" customHeight="1">
      <c r="A43" s="452" t="s">
        <v>191</v>
      </c>
    </row>
    <row r="44" spans="1:34" outlineLevel="1">
      <c r="A44" s="79"/>
      <c r="B44" s="76"/>
      <c r="C44" s="76"/>
      <c r="D44" s="76"/>
      <c r="E44" s="76"/>
      <c r="F44" s="76"/>
      <c r="G44" s="76"/>
      <c r="H44" s="76"/>
      <c r="I44" s="76"/>
      <c r="J44" s="76"/>
      <c r="K44" s="76"/>
      <c r="L44" s="76"/>
      <c r="M44" s="76"/>
      <c r="N44" s="76"/>
      <c r="O44" s="76"/>
      <c r="P44" s="76"/>
      <c r="Q44" s="76"/>
      <c r="R44" s="76"/>
      <c r="S44" s="76"/>
      <c r="T44" s="76"/>
    </row>
    <row r="45" spans="1:34" ht="26.25" outlineLevel="1">
      <c r="A45" s="80" t="s">
        <v>192</v>
      </c>
      <c r="B45" s="81" t="str">
        <f>B10</f>
        <v>Cultura organizacional</v>
      </c>
      <c r="H45" s="453" t="s">
        <v>193</v>
      </c>
      <c r="I45" s="453"/>
      <c r="J45" s="453"/>
      <c r="K45" s="453"/>
      <c r="L45" s="453"/>
      <c r="M45" s="453"/>
      <c r="N45" s="453"/>
      <c r="T45" s="76"/>
    </row>
    <row r="46" spans="1:34" ht="60.75" outlineLevel="2" thickBot="1">
      <c r="A46" s="128" t="s">
        <v>28</v>
      </c>
      <c r="B46" s="129" t="s">
        <v>194</v>
      </c>
      <c r="C46" s="129" t="s">
        <v>195</v>
      </c>
      <c r="D46" s="129" t="s">
        <v>196</v>
      </c>
      <c r="E46" s="129" t="s">
        <v>197</v>
      </c>
      <c r="F46" s="129" t="s">
        <v>198</v>
      </c>
      <c r="G46" s="129" t="s">
        <v>199</v>
      </c>
      <c r="H46" s="175" t="s">
        <v>200</v>
      </c>
      <c r="I46" s="175" t="s">
        <v>201</v>
      </c>
      <c r="J46" s="175" t="s">
        <v>202</v>
      </c>
      <c r="K46" s="175" t="s">
        <v>203</v>
      </c>
      <c r="L46" s="175" t="s">
        <v>204</v>
      </c>
      <c r="M46" s="175" t="s">
        <v>205</v>
      </c>
      <c r="N46" s="175" t="s">
        <v>206</v>
      </c>
      <c r="O46" s="129" t="s">
        <v>207</v>
      </c>
      <c r="P46" s="129" t="s">
        <v>208</v>
      </c>
      <c r="Q46" s="129" t="s">
        <v>209</v>
      </c>
      <c r="R46" s="129" t="s">
        <v>210</v>
      </c>
      <c r="S46" s="129" t="s">
        <v>184</v>
      </c>
      <c r="T46" s="76"/>
      <c r="AB46"/>
    </row>
    <row r="47" spans="1:34" s="21" customFormat="1" ht="196.5" customHeight="1" outlineLevel="2" thickTop="1" thickBot="1">
      <c r="A47" s="6">
        <v>1</v>
      </c>
      <c r="B47" s="106" t="str">
        <f>C10</f>
        <v>Realizar la evaluación integral del modelo de cultura organizacional implementado en la entidad, identificando fortalezas y áreas de mejora mediante instrumentos de medición y análisis participativo.</v>
      </c>
      <c r="C47" s="5" t="s">
        <v>59</v>
      </c>
      <c r="D47" s="178">
        <f t="shared" ref="D47:E52" si="5">Q47</f>
        <v>50.4</v>
      </c>
      <c r="E47" s="178">
        <f t="shared" si="5"/>
        <v>50.4</v>
      </c>
      <c r="F47" s="5">
        <f>M28</f>
        <v>100</v>
      </c>
      <c r="G47" s="153" t="s">
        <v>211</v>
      </c>
      <c r="H47" s="174">
        <v>5</v>
      </c>
      <c r="I47" s="174">
        <v>3</v>
      </c>
      <c r="J47" s="174">
        <v>3</v>
      </c>
      <c r="K47" s="174">
        <v>3</v>
      </c>
      <c r="L47" s="174">
        <v>3</v>
      </c>
      <c r="M47" s="174">
        <v>5</v>
      </c>
      <c r="N47" s="174">
        <v>3</v>
      </c>
      <c r="O47" s="5">
        <f t="shared" ref="O47" si="6">ROUND((SUM(H47:N47)/35)*100,0)</f>
        <v>71</v>
      </c>
      <c r="P47" s="5">
        <f>('INFOTEP SAN JUAN'!$O47/100)*100</f>
        <v>71</v>
      </c>
      <c r="Q47" s="5">
        <f t="shared" ref="Q47:Q52" si="7">IFERROR(ROUND(O47*P47/100,1),"")</f>
        <v>50.4</v>
      </c>
      <c r="R47" s="5">
        <f>Q47</f>
        <v>50.4</v>
      </c>
      <c r="S47" s="460" t="s">
        <v>422</v>
      </c>
      <c r="T47" s="76"/>
    </row>
    <row r="48" spans="1:34" ht="61.5" outlineLevel="2" thickTop="1" thickBot="1">
      <c r="A48" s="7">
        <v>2</v>
      </c>
      <c r="B48" s="107" t="str">
        <f>C11</f>
        <v>Analizar los resultados de la evaluación para determinar brechas en prácticas, comportamientos y procesos relacionados con la cultura organizacional, priorizando acciones correctivas.</v>
      </c>
      <c r="C48" s="22" t="s">
        <v>59</v>
      </c>
      <c r="D48" s="177">
        <f t="shared" si="5"/>
        <v>47.6</v>
      </c>
      <c r="E48" s="177">
        <f t="shared" si="5"/>
        <v>47.6</v>
      </c>
      <c r="F48" s="22">
        <f>M29</f>
        <v>100</v>
      </c>
      <c r="G48" s="153" t="s">
        <v>211</v>
      </c>
      <c r="H48" s="174">
        <v>5</v>
      </c>
      <c r="I48" s="174">
        <v>5</v>
      </c>
      <c r="J48" s="174">
        <v>3</v>
      </c>
      <c r="K48" s="174">
        <v>0</v>
      </c>
      <c r="L48" s="174">
        <v>3</v>
      </c>
      <c r="M48" s="174">
        <v>3</v>
      </c>
      <c r="N48" s="174">
        <v>5</v>
      </c>
      <c r="O48" s="22">
        <f>ROUND((SUM(H48:N48)/35)*100,0)</f>
        <v>69</v>
      </c>
      <c r="P48" s="22">
        <f>('INFOTEP SAN JUAN'!$O48/100)*100</f>
        <v>69</v>
      </c>
      <c r="Q48" s="22">
        <f t="shared" si="7"/>
        <v>47.6</v>
      </c>
      <c r="R48" s="22">
        <f>Q48</f>
        <v>47.6</v>
      </c>
      <c r="S48" s="461"/>
      <c r="T48" s="76"/>
      <c r="AB48"/>
    </row>
    <row r="49" spans="1:28" ht="46.5" outlineLevel="2" thickTop="1" thickBot="1">
      <c r="A49" s="6">
        <v>3</v>
      </c>
      <c r="B49" s="106" t="str">
        <f>C12</f>
        <v>Diseñar el plan de trabajo que consolide acciones estratégicas para fortalecer la cultura organizacional, basado en el diagnóstico y brechas identificadas.</v>
      </c>
      <c r="C49" s="5" t="s">
        <v>59</v>
      </c>
      <c r="D49" s="178">
        <f t="shared" si="5"/>
        <v>59.3</v>
      </c>
      <c r="E49" s="178">
        <f t="shared" si="5"/>
        <v>59.3</v>
      </c>
      <c r="F49" s="5">
        <f>M30</f>
        <v>100</v>
      </c>
      <c r="G49" s="153" t="s">
        <v>211</v>
      </c>
      <c r="H49" s="174">
        <v>5</v>
      </c>
      <c r="I49" s="174">
        <v>3</v>
      </c>
      <c r="J49" s="174">
        <v>3</v>
      </c>
      <c r="K49" s="174">
        <v>3</v>
      </c>
      <c r="L49" s="174">
        <v>3</v>
      </c>
      <c r="M49" s="174">
        <v>5</v>
      </c>
      <c r="N49" s="174">
        <v>5</v>
      </c>
      <c r="O49" s="5">
        <f t="shared" ref="O49" si="8">ROUND((SUM(H49:N49)/35)*100,0)</f>
        <v>77</v>
      </c>
      <c r="P49" s="5">
        <f>('INFOTEP SAN JUAN'!$O49/100)*100</f>
        <v>77</v>
      </c>
      <c r="Q49" s="5">
        <f t="shared" si="7"/>
        <v>59.3</v>
      </c>
      <c r="R49" s="5">
        <f>Q49</f>
        <v>59.3</v>
      </c>
      <c r="S49" s="462"/>
      <c r="T49" s="76"/>
      <c r="AB49"/>
    </row>
    <row r="50" spans="1:28" ht="351.75" customHeight="1" outlineLevel="2" thickTop="1" thickBot="1">
      <c r="A50" s="454">
        <v>4</v>
      </c>
      <c r="B50" s="456" t="str">
        <f>C13</f>
        <v>Implementar las acciones definidas en el plan de trabajo, asegurando la participación activa del personal y el seguimiento a los resultados esperados.</v>
      </c>
      <c r="C50" s="23" t="s">
        <v>64</v>
      </c>
      <c r="D50" s="177">
        <f t="shared" si="5"/>
        <v>11.9</v>
      </c>
      <c r="E50" s="177">
        <f t="shared" si="5"/>
        <v>11.9</v>
      </c>
      <c r="F50" s="22">
        <f>N31</f>
        <v>30</v>
      </c>
      <c r="G50" s="153" t="s">
        <v>211</v>
      </c>
      <c r="H50" s="174">
        <v>5</v>
      </c>
      <c r="I50" s="174">
        <v>3</v>
      </c>
      <c r="J50" s="174">
        <v>3</v>
      </c>
      <c r="K50" s="174">
        <v>0</v>
      </c>
      <c r="L50" s="174">
        <v>3</v>
      </c>
      <c r="M50" s="174">
        <v>3</v>
      </c>
      <c r="N50" s="174">
        <v>5</v>
      </c>
      <c r="O50" s="22">
        <f t="shared" ref="O50:O52" si="9">ROUND((SUM(H50:N50)/35)*100,0)</f>
        <v>63</v>
      </c>
      <c r="P50" s="22">
        <f>('INFOTEP SAN JUAN'!$O50/100)*30</f>
        <v>18.899999999999999</v>
      </c>
      <c r="Q50" s="22">
        <f t="shared" si="7"/>
        <v>11.9</v>
      </c>
      <c r="R50" s="22">
        <f>Q50</f>
        <v>11.9</v>
      </c>
      <c r="S50" s="244" t="s">
        <v>423</v>
      </c>
      <c r="T50" s="76"/>
      <c r="AB50"/>
    </row>
    <row r="51" spans="1:28" ht="254.25" customHeight="1" outlineLevel="2" thickTop="1" thickBot="1">
      <c r="A51" s="455"/>
      <c r="B51" s="457"/>
      <c r="C51" s="24" t="s">
        <v>69</v>
      </c>
      <c r="D51" s="177">
        <f t="shared" si="5"/>
        <v>26.5</v>
      </c>
      <c r="E51" s="177">
        <f t="shared" si="5"/>
        <v>38.4</v>
      </c>
      <c r="F51" s="22">
        <f>O31</f>
        <v>30</v>
      </c>
      <c r="G51" s="153" t="s">
        <v>211</v>
      </c>
      <c r="H51" s="174">
        <v>5</v>
      </c>
      <c r="I51" s="174">
        <v>5</v>
      </c>
      <c r="J51" s="174">
        <v>3</v>
      </c>
      <c r="K51" s="174">
        <v>5</v>
      </c>
      <c r="L51" s="174">
        <v>5</v>
      </c>
      <c r="M51" s="174">
        <v>5</v>
      </c>
      <c r="N51" s="174">
        <v>5</v>
      </c>
      <c r="O51" s="23">
        <f t="shared" si="9"/>
        <v>94</v>
      </c>
      <c r="P51" s="23">
        <f>('INFOTEP SAN JUAN'!$O51/100)*30</f>
        <v>28.2</v>
      </c>
      <c r="Q51" s="23">
        <f t="shared" si="7"/>
        <v>26.5</v>
      </c>
      <c r="R51" s="23">
        <f>R50+Q51</f>
        <v>38.4</v>
      </c>
      <c r="S51" s="375" t="s">
        <v>424</v>
      </c>
      <c r="T51" s="76"/>
      <c r="AB51"/>
    </row>
    <row r="52" spans="1:28" ht="20.25" customHeight="1" outlineLevel="2" thickTop="1">
      <c r="A52" s="455"/>
      <c r="B52" s="457"/>
      <c r="C52" s="24" t="s">
        <v>74</v>
      </c>
      <c r="D52" s="177">
        <f t="shared" si="5"/>
        <v>0</v>
      </c>
      <c r="E52" s="177">
        <f t="shared" si="5"/>
        <v>38.4</v>
      </c>
      <c r="F52" s="22">
        <f>P31</f>
        <v>40</v>
      </c>
      <c r="G52" s="154"/>
      <c r="H52" s="174"/>
      <c r="I52" s="174"/>
      <c r="J52" s="174"/>
      <c r="K52" s="174"/>
      <c r="L52" s="174"/>
      <c r="M52" s="174"/>
      <c r="N52" s="174"/>
      <c r="O52" s="24">
        <f t="shared" si="9"/>
        <v>0</v>
      </c>
      <c r="P52" s="24">
        <f>('INFOTEP SAN JUAN'!$O52/100)*40</f>
        <v>0</v>
      </c>
      <c r="Q52" s="24">
        <f t="shared" si="7"/>
        <v>0</v>
      </c>
      <c r="R52" s="24">
        <f>R51+Q52</f>
        <v>38.4</v>
      </c>
      <c r="S52" s="155"/>
      <c r="T52" s="76"/>
      <c r="AB52"/>
    </row>
    <row r="53" spans="1:28" ht="45.75" customHeight="1" outlineLevel="1">
      <c r="G53" s="156"/>
      <c r="H53" s="156"/>
      <c r="I53" s="156"/>
      <c r="J53" s="156"/>
      <c r="K53" s="156"/>
      <c r="L53" s="156"/>
      <c r="M53" s="156"/>
      <c r="N53" s="156"/>
      <c r="Q53" s="129" t="s">
        <v>215</v>
      </c>
      <c r="R53" s="130">
        <f>AVERAGE(R47:R49,R52)/100</f>
        <v>0.48925000000000002</v>
      </c>
      <c r="S53" s="156"/>
      <c r="T53" s="76"/>
    </row>
    <row r="54" spans="1:28" ht="26.25" outlineLevel="1">
      <c r="A54" s="82" t="s">
        <v>216</v>
      </c>
      <c r="B54" s="124" t="s">
        <v>25</v>
      </c>
      <c r="G54" s="156"/>
      <c r="H54" s="435" t="s">
        <v>193</v>
      </c>
      <c r="I54" s="435"/>
      <c r="J54" s="435"/>
      <c r="K54" s="435"/>
      <c r="L54" s="435"/>
      <c r="M54" s="435"/>
      <c r="N54" s="435"/>
      <c r="S54" s="156"/>
      <c r="T54" s="76"/>
    </row>
    <row r="55" spans="1:28" ht="60.75" outlineLevel="2" thickBot="1">
      <c r="A55" s="131" t="s">
        <v>28</v>
      </c>
      <c r="B55" s="132" t="s">
        <v>194</v>
      </c>
      <c r="C55" s="132" t="s">
        <v>195</v>
      </c>
      <c r="D55" s="132" t="s">
        <v>196</v>
      </c>
      <c r="E55" s="132" t="s">
        <v>217</v>
      </c>
      <c r="F55" s="132" t="s">
        <v>198</v>
      </c>
      <c r="G55" s="157" t="s">
        <v>199</v>
      </c>
      <c r="H55" s="175" t="s">
        <v>200</v>
      </c>
      <c r="I55" s="175" t="s">
        <v>201</v>
      </c>
      <c r="J55" s="175" t="s">
        <v>202</v>
      </c>
      <c r="K55" s="175" t="s">
        <v>203</v>
      </c>
      <c r="L55" s="175" t="s">
        <v>204</v>
      </c>
      <c r="M55" s="175" t="s">
        <v>205</v>
      </c>
      <c r="N55" s="175" t="s">
        <v>206</v>
      </c>
      <c r="O55" s="132" t="s">
        <v>207</v>
      </c>
      <c r="P55" s="132" t="s">
        <v>218</v>
      </c>
      <c r="Q55" s="132" t="s">
        <v>209</v>
      </c>
      <c r="R55" s="132" t="s">
        <v>210</v>
      </c>
      <c r="S55" s="157" t="s">
        <v>184</v>
      </c>
      <c r="T55" s="76"/>
      <c r="AB55"/>
    </row>
    <row r="56" spans="1:28" ht="90.75" customHeight="1" outlineLevel="2" thickTop="1" thickBot="1">
      <c r="A56" s="8">
        <v>1</v>
      </c>
      <c r="B56" s="105" t="str">
        <f>C14</f>
        <v>Realizar un diagnóstico participativo de los grupos focales para identificar oportunidades de mejora en la experiencia de servicio de la entidad, consolidando hallazgos y recomendaciones.</v>
      </c>
      <c r="C56" s="25" t="s">
        <v>59</v>
      </c>
      <c r="D56" s="178">
        <f>Q56</f>
        <v>59.3</v>
      </c>
      <c r="E56" s="178">
        <f>R56</f>
        <v>59.3</v>
      </c>
      <c r="F56" s="25">
        <f>M32</f>
        <v>100</v>
      </c>
      <c r="G56" s="158" t="s">
        <v>263</v>
      </c>
      <c r="H56" s="174">
        <v>5</v>
      </c>
      <c r="I56" s="174">
        <v>3</v>
      </c>
      <c r="J56" s="174">
        <v>5</v>
      </c>
      <c r="K56" s="174">
        <v>3</v>
      </c>
      <c r="L56" s="174">
        <v>3</v>
      </c>
      <c r="M56" s="174">
        <v>5</v>
      </c>
      <c r="N56" s="174">
        <v>3</v>
      </c>
      <c r="O56" s="25">
        <f t="shared" ref="O56:O65" si="10">ROUND((SUM(H56:N56)/35)*100,0)</f>
        <v>77</v>
      </c>
      <c r="P56" s="25">
        <f>('INFOTEP SAN JUAN'!$O56/100)*100</f>
        <v>77</v>
      </c>
      <c r="Q56" s="25">
        <f t="shared" ref="Q56:Q65" si="11">IFERROR(ROUND(O56*P56/100,1),"")</f>
        <v>59.3</v>
      </c>
      <c r="R56" s="25">
        <f>Q56</f>
        <v>59.3</v>
      </c>
      <c r="S56" s="388" t="s">
        <v>425</v>
      </c>
      <c r="T56" s="76"/>
      <c r="AB56"/>
    </row>
    <row r="57" spans="1:28" ht="104.25" customHeight="1" outlineLevel="2" thickTop="1" thickBot="1">
      <c r="A57" s="431">
        <v>2</v>
      </c>
      <c r="B57" s="433" t="str">
        <f>C15</f>
        <v>Diseñar, aplicar y analizar la encuesta de satisfacción de los servicios ofrecidos por la entidad, garantizando cobertura representativa y trazabilidad de resultados.</v>
      </c>
      <c r="C57" s="28" t="s">
        <v>64</v>
      </c>
      <c r="D57" s="178">
        <f>Q57</f>
        <v>20.7</v>
      </c>
      <c r="E57" s="178">
        <f>R57</f>
        <v>20.7</v>
      </c>
      <c r="F57" s="28">
        <f>N33</f>
        <v>30</v>
      </c>
      <c r="G57" s="159"/>
      <c r="H57" s="174">
        <v>5</v>
      </c>
      <c r="I57" s="174">
        <v>5</v>
      </c>
      <c r="J57" s="174">
        <v>3</v>
      </c>
      <c r="K57" s="174">
        <v>3</v>
      </c>
      <c r="L57" s="174">
        <v>5</v>
      </c>
      <c r="M57" s="174">
        <v>5</v>
      </c>
      <c r="N57" s="174">
        <v>3</v>
      </c>
      <c r="O57" s="28">
        <f t="shared" si="10"/>
        <v>83</v>
      </c>
      <c r="P57" s="28">
        <f>('INFOTEP SAN JUAN'!$O57/100)*30</f>
        <v>24.9</v>
      </c>
      <c r="Q57" s="28">
        <f t="shared" si="11"/>
        <v>20.7</v>
      </c>
      <c r="R57" s="28">
        <f>Q57</f>
        <v>20.7</v>
      </c>
      <c r="S57" s="391" t="s">
        <v>426</v>
      </c>
      <c r="T57" s="76"/>
      <c r="AB57"/>
    </row>
    <row r="58" spans="1:28" ht="32.25" customHeight="1" outlineLevel="2" thickTop="1" thickBot="1">
      <c r="A58" s="432"/>
      <c r="B58" s="434"/>
      <c r="C58" s="29" t="s">
        <v>69</v>
      </c>
      <c r="D58" s="178">
        <f t="shared" ref="D58:E65" si="12">Q58</f>
        <v>16.399999999999999</v>
      </c>
      <c r="E58" s="178">
        <f t="shared" si="12"/>
        <v>37.099999999999994</v>
      </c>
      <c r="F58" s="28">
        <f>O33</f>
        <v>30</v>
      </c>
      <c r="G58" s="159"/>
      <c r="H58" s="174">
        <v>5</v>
      </c>
      <c r="I58" s="174">
        <v>5</v>
      </c>
      <c r="J58" s="174">
        <v>3</v>
      </c>
      <c r="K58" s="174">
        <v>5</v>
      </c>
      <c r="L58" s="174">
        <v>5</v>
      </c>
      <c r="M58" s="174">
        <v>0</v>
      </c>
      <c r="N58" s="174">
        <v>3</v>
      </c>
      <c r="O58" s="29">
        <f t="shared" si="10"/>
        <v>74</v>
      </c>
      <c r="P58" s="29">
        <f>('INFOTEP SAN JUAN'!$O58/100)*30</f>
        <v>22.2</v>
      </c>
      <c r="Q58" s="29">
        <f t="shared" si="11"/>
        <v>16.399999999999999</v>
      </c>
      <c r="R58" s="29">
        <f>R57+Q58</f>
        <v>37.099999999999994</v>
      </c>
      <c r="S58" s="410" t="s">
        <v>427</v>
      </c>
      <c r="T58" s="76"/>
      <c r="AB58"/>
    </row>
    <row r="59" spans="1:28" ht="22.5" customHeight="1" outlineLevel="2" thickTop="1" thickBot="1">
      <c r="A59" s="458"/>
      <c r="B59" s="459"/>
      <c r="C59" s="30" t="s">
        <v>74</v>
      </c>
      <c r="D59" s="178">
        <f t="shared" si="12"/>
        <v>0</v>
      </c>
      <c r="E59" s="178">
        <f t="shared" si="12"/>
        <v>37.099999999999994</v>
      </c>
      <c r="F59" s="28">
        <f>P33</f>
        <v>40</v>
      </c>
      <c r="G59" s="159"/>
      <c r="H59" s="176"/>
      <c r="I59" s="176"/>
      <c r="J59" s="176"/>
      <c r="K59" s="176"/>
      <c r="L59" s="176"/>
      <c r="M59" s="176"/>
      <c r="N59" s="176"/>
      <c r="O59" s="30">
        <f t="shared" si="10"/>
        <v>0</v>
      </c>
      <c r="P59" s="30">
        <f>('INFOTEP SAN JUAN'!$O59/100)*40</f>
        <v>0</v>
      </c>
      <c r="Q59" s="30">
        <f t="shared" si="11"/>
        <v>0</v>
      </c>
      <c r="R59" s="30">
        <f>R58+Q59</f>
        <v>37.099999999999994</v>
      </c>
      <c r="S59" s="161"/>
      <c r="T59" s="76"/>
      <c r="AB59"/>
    </row>
    <row r="60" spans="1:28" ht="130.5" customHeight="1" outlineLevel="2" thickTop="1" thickBot="1">
      <c r="A60" s="440">
        <v>3</v>
      </c>
      <c r="B60" s="443" t="str">
        <f>C16</f>
        <v>Ejecutar las acciones de mejora derivadas del análisis de la encuesta de satisfacción, orientadas a optimizar la experiencia ciudadana y la relación con grupos de valor.</v>
      </c>
      <c r="C60" s="25" t="s">
        <v>64</v>
      </c>
      <c r="D60" s="178">
        <f t="shared" si="12"/>
        <v>20.7</v>
      </c>
      <c r="E60" s="178">
        <f t="shared" si="12"/>
        <v>20.7</v>
      </c>
      <c r="F60" s="25">
        <f>N34</f>
        <v>30</v>
      </c>
      <c r="G60" s="158"/>
      <c r="H60" s="176">
        <v>5</v>
      </c>
      <c r="I60" s="176">
        <v>5</v>
      </c>
      <c r="J60" s="176">
        <v>3</v>
      </c>
      <c r="K60" s="176">
        <v>3</v>
      </c>
      <c r="L60" s="176">
        <v>3</v>
      </c>
      <c r="M60" s="176">
        <v>5</v>
      </c>
      <c r="N60" s="176">
        <v>5</v>
      </c>
      <c r="O60" s="25">
        <f t="shared" si="10"/>
        <v>83</v>
      </c>
      <c r="P60" s="25">
        <f>('INFOTEP SAN JUAN'!$O60/100)*30</f>
        <v>24.9</v>
      </c>
      <c r="Q60" s="25">
        <f t="shared" si="11"/>
        <v>20.7</v>
      </c>
      <c r="R60" s="25">
        <f>Q60</f>
        <v>20.7</v>
      </c>
      <c r="S60" s="412" t="s">
        <v>428</v>
      </c>
      <c r="T60" s="76"/>
      <c r="AB60"/>
    </row>
    <row r="61" spans="1:28" ht="103.5" customHeight="1" outlineLevel="2" thickTop="1" thickBot="1">
      <c r="A61" s="441"/>
      <c r="B61" s="444"/>
      <c r="C61" s="26" t="s">
        <v>69</v>
      </c>
      <c r="D61" s="178">
        <f t="shared" si="12"/>
        <v>17.8</v>
      </c>
      <c r="E61" s="178">
        <f t="shared" si="12"/>
        <v>38.5</v>
      </c>
      <c r="F61" s="25">
        <f>O34</f>
        <v>30</v>
      </c>
      <c r="G61" s="158"/>
      <c r="H61" s="176">
        <v>5</v>
      </c>
      <c r="I61" s="176">
        <v>5</v>
      </c>
      <c r="J61" s="176">
        <v>3</v>
      </c>
      <c r="K61" s="176">
        <v>5</v>
      </c>
      <c r="L61" s="176">
        <v>3</v>
      </c>
      <c r="M61" s="176">
        <v>3</v>
      </c>
      <c r="N61" s="176">
        <v>3</v>
      </c>
      <c r="O61" s="26">
        <f t="shared" si="10"/>
        <v>77</v>
      </c>
      <c r="P61" s="26">
        <f>('INFOTEP SAN JUAN'!$O61/100)*30</f>
        <v>23.1</v>
      </c>
      <c r="Q61" s="26">
        <f t="shared" si="11"/>
        <v>17.8</v>
      </c>
      <c r="R61" s="26">
        <f>R60+Q61</f>
        <v>38.5</v>
      </c>
      <c r="S61" s="409" t="s">
        <v>429</v>
      </c>
      <c r="T61" s="76"/>
      <c r="AB61"/>
    </row>
    <row r="62" spans="1:28" ht="89.25" customHeight="1" outlineLevel="2" thickTop="1" thickBot="1">
      <c r="A62" s="442"/>
      <c r="B62" s="445"/>
      <c r="C62" s="27" t="s">
        <v>74</v>
      </c>
      <c r="D62" s="178">
        <f t="shared" si="12"/>
        <v>0</v>
      </c>
      <c r="E62" s="178">
        <f t="shared" si="12"/>
        <v>38.5</v>
      </c>
      <c r="F62" s="25">
        <f>P34</f>
        <v>40</v>
      </c>
      <c r="G62" s="158"/>
      <c r="H62" s="176"/>
      <c r="I62" s="176"/>
      <c r="J62" s="176"/>
      <c r="K62" s="176"/>
      <c r="L62" s="176"/>
      <c r="M62" s="176"/>
      <c r="N62" s="176"/>
      <c r="O62" s="27">
        <f t="shared" si="10"/>
        <v>0</v>
      </c>
      <c r="P62" s="27">
        <f>('INFOTEP SAN JUAN'!$O62/100)*40</f>
        <v>0</v>
      </c>
      <c r="Q62" s="27">
        <f t="shared" si="11"/>
        <v>0</v>
      </c>
      <c r="R62" s="27">
        <f>R61+Q62</f>
        <v>38.5</v>
      </c>
      <c r="S62" s="162"/>
      <c r="T62" s="76"/>
      <c r="AB62"/>
    </row>
    <row r="63" spans="1:28" ht="167.25" customHeight="1" outlineLevel="2" thickTop="1" thickBot="1">
      <c r="A63" s="431">
        <v>4</v>
      </c>
      <c r="B63" s="433" t="str">
        <f>C17</f>
        <v>Monitorear la implementación de las mejoras y lecciones aprendidas, evaluando su impacto en la experiencia ciudadana y ajustando acciones según resultados.</v>
      </c>
      <c r="C63" s="28" t="s">
        <v>64</v>
      </c>
      <c r="D63" s="178">
        <f t="shared" si="12"/>
        <v>2.9</v>
      </c>
      <c r="E63" s="178">
        <f t="shared" si="12"/>
        <v>2.9</v>
      </c>
      <c r="F63" s="28">
        <f>N35</f>
        <v>30</v>
      </c>
      <c r="G63" s="159"/>
      <c r="H63" s="174">
        <v>5</v>
      </c>
      <c r="I63" s="174">
        <v>3</v>
      </c>
      <c r="J63" s="174">
        <v>0</v>
      </c>
      <c r="K63" s="174">
        <v>0</v>
      </c>
      <c r="L63" s="174">
        <v>0</v>
      </c>
      <c r="M63" s="174">
        <v>0</v>
      </c>
      <c r="N63" s="174">
        <v>3</v>
      </c>
      <c r="O63" s="28">
        <f t="shared" si="10"/>
        <v>31</v>
      </c>
      <c r="P63" s="28">
        <f>('INFOTEP SAN JUAN'!$O63/100)*30</f>
        <v>9.3000000000000007</v>
      </c>
      <c r="Q63" s="28">
        <f t="shared" si="11"/>
        <v>2.9</v>
      </c>
      <c r="R63" s="28">
        <f>Q63</f>
        <v>2.9</v>
      </c>
      <c r="S63" s="391" t="s">
        <v>430</v>
      </c>
      <c r="T63" s="76"/>
      <c r="AB63"/>
    </row>
    <row r="64" spans="1:28" ht="30" customHeight="1" outlineLevel="2" thickTop="1" thickBot="1">
      <c r="A64" s="432"/>
      <c r="B64" s="434"/>
      <c r="C64" s="29" t="s">
        <v>69</v>
      </c>
      <c r="D64" s="178">
        <f t="shared" si="12"/>
        <v>4.8</v>
      </c>
      <c r="E64" s="178">
        <f t="shared" si="12"/>
        <v>7.6999999999999993</v>
      </c>
      <c r="F64" s="28">
        <f>O35</f>
        <v>30</v>
      </c>
      <c r="G64" s="159"/>
      <c r="H64" s="174">
        <v>3</v>
      </c>
      <c r="I64" s="174">
        <v>3</v>
      </c>
      <c r="J64" s="174">
        <v>0</v>
      </c>
      <c r="K64" s="174">
        <v>5</v>
      </c>
      <c r="L64" s="174">
        <v>3</v>
      </c>
      <c r="M64" s="174">
        <v>0</v>
      </c>
      <c r="N64" s="174">
        <v>0</v>
      </c>
      <c r="O64" s="29">
        <f t="shared" si="10"/>
        <v>40</v>
      </c>
      <c r="P64" s="29">
        <f>('INFOTEP SAN JUAN'!$O64/100)*30</f>
        <v>12</v>
      </c>
      <c r="Q64" s="29">
        <f t="shared" si="11"/>
        <v>4.8</v>
      </c>
      <c r="R64" s="29">
        <f>R63+Q64</f>
        <v>7.6999999999999993</v>
      </c>
      <c r="S64" s="410" t="s">
        <v>431</v>
      </c>
      <c r="T64" s="76"/>
      <c r="AB64"/>
    </row>
    <row r="65" spans="1:28" ht="22.5" customHeight="1" outlineLevel="2" thickTop="1">
      <c r="A65" s="432"/>
      <c r="B65" s="434"/>
      <c r="C65" s="30" t="s">
        <v>74</v>
      </c>
      <c r="D65" s="178">
        <f t="shared" si="12"/>
        <v>0</v>
      </c>
      <c r="E65" s="178">
        <f t="shared" si="12"/>
        <v>7.6999999999999993</v>
      </c>
      <c r="F65" s="28">
        <f>P35</f>
        <v>40</v>
      </c>
      <c r="G65" s="159"/>
      <c r="H65" s="174"/>
      <c r="I65" s="174"/>
      <c r="J65" s="174"/>
      <c r="K65" s="174"/>
      <c r="L65" s="174"/>
      <c r="M65" s="174"/>
      <c r="N65" s="174"/>
      <c r="O65" s="30">
        <f t="shared" si="10"/>
        <v>0</v>
      </c>
      <c r="P65" s="30">
        <f>('INFOTEP SAN JUAN'!$O65/100)*40</f>
        <v>0</v>
      </c>
      <c r="Q65" s="30">
        <f t="shared" si="11"/>
        <v>0</v>
      </c>
      <c r="R65" s="30">
        <f>R64+Q65</f>
        <v>7.6999999999999993</v>
      </c>
      <c r="S65" s="161"/>
      <c r="T65" s="76"/>
      <c r="AB65"/>
    </row>
    <row r="66" spans="1:28" ht="45.75" customHeight="1" outlineLevel="1">
      <c r="G66" s="156"/>
      <c r="H66" s="156"/>
      <c r="I66" s="156"/>
      <c r="J66" s="156"/>
      <c r="K66" s="156"/>
      <c r="L66" s="156"/>
      <c r="M66" s="156"/>
      <c r="N66" s="156"/>
      <c r="Q66" s="132" t="s">
        <v>215</v>
      </c>
      <c r="R66" s="133">
        <f>AVERAGE(R56,R59,R62,R65)/100</f>
        <v>0.35649999999999993</v>
      </c>
      <c r="S66" s="156"/>
      <c r="T66" s="76"/>
    </row>
    <row r="67" spans="1:28" ht="26.25" outlineLevel="1">
      <c r="A67" s="83" t="s">
        <v>223</v>
      </c>
      <c r="B67" s="123" t="s">
        <v>35</v>
      </c>
      <c r="G67" s="156"/>
      <c r="H67" s="435" t="s">
        <v>193</v>
      </c>
      <c r="I67" s="435"/>
      <c r="J67" s="435"/>
      <c r="K67" s="435"/>
      <c r="L67" s="435"/>
      <c r="M67" s="435"/>
      <c r="N67" s="435"/>
      <c r="S67" s="156"/>
      <c r="T67" s="76"/>
    </row>
    <row r="68" spans="1:28" ht="60.75" outlineLevel="2" thickBot="1">
      <c r="A68" s="134" t="s">
        <v>28</v>
      </c>
      <c r="B68" s="135" t="s">
        <v>194</v>
      </c>
      <c r="C68" s="135" t="s">
        <v>195</v>
      </c>
      <c r="D68" s="135" t="s">
        <v>196</v>
      </c>
      <c r="E68" s="135" t="s">
        <v>217</v>
      </c>
      <c r="F68" s="135" t="s">
        <v>224</v>
      </c>
      <c r="G68" s="163" t="s">
        <v>199</v>
      </c>
      <c r="H68" s="175" t="s">
        <v>200</v>
      </c>
      <c r="I68" s="175" t="s">
        <v>201</v>
      </c>
      <c r="J68" s="175" t="s">
        <v>202</v>
      </c>
      <c r="K68" s="175" t="s">
        <v>203</v>
      </c>
      <c r="L68" s="175" t="s">
        <v>204</v>
      </c>
      <c r="M68" s="175" t="s">
        <v>205</v>
      </c>
      <c r="N68" s="175" t="s">
        <v>206</v>
      </c>
      <c r="O68" s="135" t="s">
        <v>207</v>
      </c>
      <c r="P68" s="135" t="s">
        <v>218</v>
      </c>
      <c r="Q68" s="135" t="s">
        <v>209</v>
      </c>
      <c r="R68" s="135" t="s">
        <v>210</v>
      </c>
      <c r="S68" s="163" t="s">
        <v>184</v>
      </c>
      <c r="T68" s="76"/>
      <c r="AB68"/>
    </row>
    <row r="69" spans="1:28" ht="135.75" customHeight="1" outlineLevel="2">
      <c r="A69" s="10">
        <v>1</v>
      </c>
      <c r="B69" s="68" t="str">
        <f>C18</f>
        <v>Realizar un diagnóstico integral del contexto institucional utilizando la herramienta del MEN, con el fin de identificar el nivel de madurez institucional y las áreas prioritarias de mejora.</v>
      </c>
      <c r="C69" s="31" t="s">
        <v>59</v>
      </c>
      <c r="D69" s="178">
        <f t="shared" ref="D69:E73" si="13">Q69</f>
        <v>68.900000000000006</v>
      </c>
      <c r="E69" s="178">
        <f t="shared" si="13"/>
        <v>68.900000000000006</v>
      </c>
      <c r="F69" s="28">
        <f>M36</f>
        <v>100</v>
      </c>
      <c r="G69" s="165" t="s">
        <v>211</v>
      </c>
      <c r="H69" s="174">
        <v>5</v>
      </c>
      <c r="I69" s="174">
        <v>5</v>
      </c>
      <c r="J69" s="174">
        <v>5</v>
      </c>
      <c r="K69" s="174">
        <v>3</v>
      </c>
      <c r="L69" s="174">
        <v>3</v>
      </c>
      <c r="M69" s="174">
        <v>3</v>
      </c>
      <c r="N69" s="174">
        <v>5</v>
      </c>
      <c r="O69" s="31">
        <f t="shared" ref="O69:O73" si="14">ROUND((SUM(H69:N69)/35)*100,0)</f>
        <v>83</v>
      </c>
      <c r="P69" s="31">
        <f>('INFOTEP SAN JUAN'!$O69/100)*100</f>
        <v>83</v>
      </c>
      <c r="Q69" s="31">
        <f t="shared" ref="Q69:Q73" si="15">IFERROR(ROUND(O69*P69/100,1),"")</f>
        <v>68.900000000000006</v>
      </c>
      <c r="R69" s="31">
        <f>Q69</f>
        <v>68.900000000000006</v>
      </c>
      <c r="S69" s="295" t="s">
        <v>432</v>
      </c>
      <c r="T69" s="76"/>
      <c r="AB69"/>
    </row>
    <row r="70" spans="1:28" ht="135.75" customHeight="1" outlineLevel="2">
      <c r="A70" s="9">
        <v>2</v>
      </c>
      <c r="B70" s="69" t="str">
        <f>C19</f>
        <v>Elaborar un plan de trabajo que consolide las acciones estratégicas derivadas del diagnóstico institucional, priorizando actividades para fortalecer la gestión operativa.</v>
      </c>
      <c r="C70" s="34" t="s">
        <v>59</v>
      </c>
      <c r="D70" s="178">
        <f t="shared" si="13"/>
        <v>68.900000000000006</v>
      </c>
      <c r="E70" s="178">
        <f t="shared" si="13"/>
        <v>68.900000000000006</v>
      </c>
      <c r="F70" s="34">
        <f>M37</f>
        <v>100</v>
      </c>
      <c r="G70" s="164" t="s">
        <v>211</v>
      </c>
      <c r="H70" s="174">
        <v>5</v>
      </c>
      <c r="I70" s="174">
        <v>5</v>
      </c>
      <c r="J70" s="174">
        <v>5</v>
      </c>
      <c r="K70" s="174">
        <v>3</v>
      </c>
      <c r="L70" s="174">
        <v>3</v>
      </c>
      <c r="M70" s="174">
        <v>3</v>
      </c>
      <c r="N70" s="174">
        <v>5</v>
      </c>
      <c r="O70" s="34">
        <f t="shared" si="14"/>
        <v>83</v>
      </c>
      <c r="P70" s="34">
        <f>('INFOTEP SAN JUAN'!$O70/100)*100</f>
        <v>83</v>
      </c>
      <c r="Q70" s="34">
        <f t="shared" si="15"/>
        <v>68.900000000000006</v>
      </c>
      <c r="R70" s="34">
        <f>Q70</f>
        <v>68.900000000000006</v>
      </c>
      <c r="S70" s="296" t="s">
        <v>432</v>
      </c>
      <c r="T70" s="76"/>
      <c r="AB70"/>
    </row>
    <row r="71" spans="1:28" ht="192" customHeight="1" outlineLevel="2">
      <c r="A71" s="436">
        <v>3</v>
      </c>
      <c r="B71" s="438" t="str">
        <f>C20</f>
        <v>Ejecutar las acciones definidas en el plan de trabajo, asegurando la adaptación de procesos y la mejora continua en la gestión institucional.</v>
      </c>
      <c r="C71" s="31" t="s">
        <v>64</v>
      </c>
      <c r="D71" s="178">
        <f t="shared" si="13"/>
        <v>17.8</v>
      </c>
      <c r="E71" s="178">
        <f t="shared" si="13"/>
        <v>17.8</v>
      </c>
      <c r="F71" s="31">
        <f>N38</f>
        <v>30</v>
      </c>
      <c r="G71" s="165" t="s">
        <v>211</v>
      </c>
      <c r="H71" s="174">
        <v>5</v>
      </c>
      <c r="I71" s="174">
        <v>5</v>
      </c>
      <c r="J71" s="174">
        <v>3</v>
      </c>
      <c r="K71" s="174">
        <v>3</v>
      </c>
      <c r="L71" s="174">
        <v>3</v>
      </c>
      <c r="M71" s="174">
        <v>3</v>
      </c>
      <c r="N71" s="174">
        <v>5</v>
      </c>
      <c r="O71" s="31">
        <f t="shared" si="14"/>
        <v>77</v>
      </c>
      <c r="P71" s="31">
        <f>('INFOTEP SAN JUAN'!$O71/100)*30</f>
        <v>23.1</v>
      </c>
      <c r="Q71" s="31">
        <f t="shared" si="15"/>
        <v>17.8</v>
      </c>
      <c r="R71" s="31">
        <f>Q71</f>
        <v>17.8</v>
      </c>
      <c r="S71" s="295" t="s">
        <v>433</v>
      </c>
      <c r="T71" s="76"/>
      <c r="AB71"/>
    </row>
    <row r="72" spans="1:28" ht="125.25" customHeight="1" outlineLevel="2">
      <c r="A72" s="437"/>
      <c r="B72" s="439"/>
      <c r="C72" s="32" t="s">
        <v>69</v>
      </c>
      <c r="D72" s="178">
        <f t="shared" si="13"/>
        <v>30</v>
      </c>
      <c r="E72" s="178">
        <f t="shared" si="13"/>
        <v>47.8</v>
      </c>
      <c r="F72" s="31">
        <f>O38</f>
        <v>30</v>
      </c>
      <c r="G72" s="165" t="s">
        <v>211</v>
      </c>
      <c r="H72" s="176">
        <v>5</v>
      </c>
      <c r="I72" s="176">
        <v>5</v>
      </c>
      <c r="J72" s="176">
        <v>5</v>
      </c>
      <c r="K72" s="176">
        <v>5</v>
      </c>
      <c r="L72" s="176">
        <v>5</v>
      </c>
      <c r="M72" s="176">
        <v>5</v>
      </c>
      <c r="N72" s="176">
        <v>5</v>
      </c>
      <c r="O72" s="32">
        <f t="shared" si="14"/>
        <v>100</v>
      </c>
      <c r="P72" s="32">
        <f>('INFOTEP SAN JUAN'!$O72/100)*30</f>
        <v>30</v>
      </c>
      <c r="Q72" s="32">
        <f t="shared" si="15"/>
        <v>30</v>
      </c>
      <c r="R72" s="32">
        <f>R71+Q72</f>
        <v>47.8</v>
      </c>
      <c r="S72" s="382" t="s">
        <v>434</v>
      </c>
      <c r="T72" s="76"/>
      <c r="AB72"/>
    </row>
    <row r="73" spans="1:28" ht="18.75" outlineLevel="2">
      <c r="A73" s="437"/>
      <c r="B73" s="439"/>
      <c r="C73" s="33" t="s">
        <v>74</v>
      </c>
      <c r="D73" s="178">
        <f t="shared" si="13"/>
        <v>0</v>
      </c>
      <c r="E73" s="178">
        <f t="shared" si="13"/>
        <v>47.8</v>
      </c>
      <c r="F73" s="31">
        <f>P38</f>
        <v>40</v>
      </c>
      <c r="G73" s="165"/>
      <c r="H73" s="174"/>
      <c r="I73" s="174"/>
      <c r="J73" s="174"/>
      <c r="K73" s="174"/>
      <c r="L73" s="174"/>
      <c r="M73" s="174"/>
      <c r="N73" s="174"/>
      <c r="O73" s="33">
        <f t="shared" si="14"/>
        <v>0</v>
      </c>
      <c r="P73" s="33">
        <f>('INFOTEP SAN JUAN'!$O73/100)*40</f>
        <v>0</v>
      </c>
      <c r="Q73" s="33">
        <f t="shared" si="15"/>
        <v>0</v>
      </c>
      <c r="R73" s="33">
        <f>R72+Q73</f>
        <v>47.8</v>
      </c>
      <c r="S73" s="166"/>
      <c r="T73" s="76"/>
      <c r="AB73"/>
    </row>
    <row r="74" spans="1:28" ht="45.75" customHeight="1" outlineLevel="1">
      <c r="A74" s="79"/>
      <c r="B74" s="76"/>
      <c r="C74" s="76"/>
      <c r="D74" s="76"/>
      <c r="E74" s="76"/>
      <c r="F74" s="76"/>
      <c r="G74" s="167"/>
      <c r="H74" s="167"/>
      <c r="I74" s="167"/>
      <c r="J74" s="167"/>
      <c r="K74" s="167"/>
      <c r="L74" s="167"/>
      <c r="M74" s="167"/>
      <c r="N74" s="167"/>
      <c r="O74" s="76"/>
      <c r="P74" s="76"/>
      <c r="Q74" s="135" t="s">
        <v>215</v>
      </c>
      <c r="R74" s="136">
        <f>AVERAGE(R69,R70,R73)/100</f>
        <v>0.6186666666666667</v>
      </c>
      <c r="S74" s="167"/>
      <c r="T74" s="76"/>
      <c r="AB74"/>
    </row>
    <row r="75" spans="1:28" ht="26.25" outlineLevel="1">
      <c r="A75" s="84" t="s">
        <v>229</v>
      </c>
      <c r="B75" s="85" t="s">
        <v>45</v>
      </c>
      <c r="G75" s="156"/>
      <c r="H75" s="435" t="s">
        <v>193</v>
      </c>
      <c r="I75" s="435"/>
      <c r="J75" s="435"/>
      <c r="K75" s="435"/>
      <c r="L75" s="435"/>
      <c r="M75" s="435"/>
      <c r="N75" s="435"/>
      <c r="S75" s="156"/>
      <c r="T75" s="76"/>
      <c r="AB75"/>
    </row>
    <row r="76" spans="1:28" ht="46.5" customHeight="1" outlineLevel="2" thickBot="1">
      <c r="A76" s="137" t="s">
        <v>28</v>
      </c>
      <c r="B76" s="138" t="s">
        <v>194</v>
      </c>
      <c r="C76" s="138" t="s">
        <v>195</v>
      </c>
      <c r="D76" s="138" t="s">
        <v>196</v>
      </c>
      <c r="E76" s="138" t="s">
        <v>217</v>
      </c>
      <c r="F76" s="138" t="s">
        <v>224</v>
      </c>
      <c r="G76" s="168" t="s">
        <v>199</v>
      </c>
      <c r="H76" s="175" t="s">
        <v>200</v>
      </c>
      <c r="I76" s="175" t="s">
        <v>201</v>
      </c>
      <c r="J76" s="175" t="s">
        <v>202</v>
      </c>
      <c r="K76" s="175" t="s">
        <v>203</v>
      </c>
      <c r="L76" s="175" t="s">
        <v>204</v>
      </c>
      <c r="M76" s="175" t="s">
        <v>205</v>
      </c>
      <c r="N76" s="175" t="s">
        <v>206</v>
      </c>
      <c r="O76" s="138" t="s">
        <v>207</v>
      </c>
      <c r="P76" s="138" t="s">
        <v>218</v>
      </c>
      <c r="Q76" s="138" t="s">
        <v>209</v>
      </c>
      <c r="R76" s="138" t="s">
        <v>210</v>
      </c>
      <c r="S76" s="168" t="s">
        <v>184</v>
      </c>
      <c r="T76" s="76"/>
      <c r="AB76"/>
    </row>
    <row r="77" spans="1:28" ht="85.5" customHeight="1" outlineLevel="2" thickTop="1" thickBot="1">
      <c r="A77" s="103">
        <v>1</v>
      </c>
      <c r="B77" s="121" t="str">
        <f>C21</f>
        <v>Elaborar un plan de trabajo que consolide acciones estratégicas para atender las necesidades identificadas en el diagnóstico, asegurando alineación con la política institucional.</v>
      </c>
      <c r="C77" s="35" t="s">
        <v>59</v>
      </c>
      <c r="D77" s="178">
        <f t="shared" ref="D77:E82" si="16">Q77</f>
        <v>100</v>
      </c>
      <c r="E77" s="178">
        <f t="shared" si="16"/>
        <v>100</v>
      </c>
      <c r="F77" s="35">
        <f>M39</f>
        <v>100</v>
      </c>
      <c r="G77" s="169" t="s">
        <v>211</v>
      </c>
      <c r="H77" s="174">
        <v>5</v>
      </c>
      <c r="I77" s="174">
        <v>5</v>
      </c>
      <c r="J77" s="174">
        <v>5</v>
      </c>
      <c r="K77" s="174">
        <v>5</v>
      </c>
      <c r="L77" s="174">
        <v>5</v>
      </c>
      <c r="M77" s="174">
        <v>5</v>
      </c>
      <c r="N77" s="174">
        <v>5</v>
      </c>
      <c r="O77" s="35">
        <f t="shared" ref="O77:O82" si="17">ROUND((SUM(H77:N77)/35)*100,0)</f>
        <v>100</v>
      </c>
      <c r="P77" s="35">
        <f>('INFOTEP SAN JUAN'!$O77/100)*100</f>
        <v>100</v>
      </c>
      <c r="Q77" s="35">
        <f t="shared" ref="Q77:Q82" si="18">IFERROR(ROUND(O77*P77/100,1),"")</f>
        <v>100</v>
      </c>
      <c r="R77" s="35">
        <f>Q77</f>
        <v>100</v>
      </c>
      <c r="S77" s="367" t="s">
        <v>273</v>
      </c>
      <c r="T77" s="76"/>
      <c r="AB77"/>
    </row>
    <row r="78" spans="1:28" ht="31.5" outlineLevel="2" thickTop="1" thickBot="1">
      <c r="A78" s="425">
        <v>2</v>
      </c>
      <c r="B78" s="428" t="str">
        <f>C22</f>
        <v>Ejecutar las acciones definidas en el plan de trabajo para fortalecer la gestión del conocimiento, garantizando la participación activa y el uso de herramientas tecnológicas.</v>
      </c>
      <c r="C78" s="37" t="s">
        <v>59</v>
      </c>
      <c r="D78" s="178">
        <f t="shared" si="16"/>
        <v>25</v>
      </c>
      <c r="E78" s="178">
        <f t="shared" si="16"/>
        <v>25</v>
      </c>
      <c r="F78" s="35">
        <f>M40</f>
        <v>25</v>
      </c>
      <c r="G78" s="170" t="s">
        <v>211</v>
      </c>
      <c r="H78" s="174">
        <v>5</v>
      </c>
      <c r="I78" s="174">
        <v>5</v>
      </c>
      <c r="J78" s="174">
        <v>5</v>
      </c>
      <c r="K78" s="174">
        <v>5</v>
      </c>
      <c r="L78" s="174">
        <v>5</v>
      </c>
      <c r="M78" s="174">
        <v>5</v>
      </c>
      <c r="N78" s="174">
        <v>5</v>
      </c>
      <c r="O78" s="37">
        <f t="shared" si="17"/>
        <v>100</v>
      </c>
      <c r="P78" s="37">
        <f>('INFOTEP SAN JUAN'!$O78/100)*25</f>
        <v>25</v>
      </c>
      <c r="Q78" s="37">
        <f t="shared" si="18"/>
        <v>25</v>
      </c>
      <c r="R78" s="37">
        <f>Q78</f>
        <v>25</v>
      </c>
      <c r="S78" s="368" t="s">
        <v>406</v>
      </c>
      <c r="T78" s="76"/>
      <c r="AB78"/>
    </row>
    <row r="79" spans="1:28" ht="116.25" customHeight="1" outlineLevel="2" thickTop="1" thickBot="1">
      <c r="A79" s="426"/>
      <c r="B79" s="429"/>
      <c r="C79" s="38" t="s">
        <v>64</v>
      </c>
      <c r="D79" s="178">
        <f t="shared" si="16"/>
        <v>12.6</v>
      </c>
      <c r="E79" s="178">
        <f t="shared" si="16"/>
        <v>37.6</v>
      </c>
      <c r="F79" s="35">
        <f>N40</f>
        <v>25</v>
      </c>
      <c r="G79" s="170" t="s">
        <v>211</v>
      </c>
      <c r="H79" s="174">
        <v>3</v>
      </c>
      <c r="I79" s="174">
        <v>5</v>
      </c>
      <c r="J79" s="174">
        <v>3</v>
      </c>
      <c r="K79" s="174">
        <v>3</v>
      </c>
      <c r="L79" s="174">
        <v>5</v>
      </c>
      <c r="M79" s="174">
        <v>3</v>
      </c>
      <c r="N79" s="174">
        <v>3</v>
      </c>
      <c r="O79" s="38">
        <f t="shared" si="17"/>
        <v>71</v>
      </c>
      <c r="P79" s="38">
        <f>('INFOTEP SAN JUAN'!$O79/100)*25</f>
        <v>17.75</v>
      </c>
      <c r="Q79" s="38">
        <f t="shared" si="18"/>
        <v>12.6</v>
      </c>
      <c r="R79" s="38">
        <f>R78+Q79</f>
        <v>37.6</v>
      </c>
      <c r="S79" s="368" t="s">
        <v>435</v>
      </c>
      <c r="T79" s="76"/>
      <c r="AB79"/>
    </row>
    <row r="80" spans="1:28" ht="108.75" customHeight="1" outlineLevel="2" thickTop="1" thickBot="1">
      <c r="A80" s="426"/>
      <c r="B80" s="429"/>
      <c r="C80" s="39" t="s">
        <v>69</v>
      </c>
      <c r="D80" s="178">
        <f t="shared" si="16"/>
        <v>25</v>
      </c>
      <c r="E80" s="178">
        <f t="shared" si="16"/>
        <v>62.6</v>
      </c>
      <c r="F80" s="35">
        <f>O40</f>
        <v>25</v>
      </c>
      <c r="G80" s="170"/>
      <c r="H80" s="174">
        <v>5</v>
      </c>
      <c r="I80" s="174">
        <v>5</v>
      </c>
      <c r="J80" s="174">
        <v>5</v>
      </c>
      <c r="K80" s="174">
        <v>5</v>
      </c>
      <c r="L80" s="174">
        <v>5</v>
      </c>
      <c r="M80" s="174">
        <v>5</v>
      </c>
      <c r="N80" s="174">
        <v>5</v>
      </c>
      <c r="O80" s="39">
        <f t="shared" si="17"/>
        <v>100</v>
      </c>
      <c r="P80" s="39">
        <f>('INFOTEP SAN JUAN'!$O80/100)*25</f>
        <v>25</v>
      </c>
      <c r="Q80" s="39">
        <f t="shared" si="18"/>
        <v>25</v>
      </c>
      <c r="R80" s="39">
        <f>R79+Q80</f>
        <v>62.6</v>
      </c>
      <c r="S80" s="386" t="s">
        <v>436</v>
      </c>
      <c r="T80" s="76"/>
      <c r="AB80"/>
    </row>
    <row r="81" spans="1:28 16374:16384" ht="20.25" outlineLevel="2" thickTop="1" thickBot="1">
      <c r="A81" s="427"/>
      <c r="B81" s="430"/>
      <c r="C81" s="38" t="s">
        <v>74</v>
      </c>
      <c r="D81" s="178">
        <f t="shared" si="16"/>
        <v>0</v>
      </c>
      <c r="E81" s="178">
        <f t="shared" si="16"/>
        <v>62.6</v>
      </c>
      <c r="F81" s="35">
        <f>P40</f>
        <v>25</v>
      </c>
      <c r="G81" s="170"/>
      <c r="H81" s="176"/>
      <c r="I81" s="176"/>
      <c r="J81" s="176"/>
      <c r="K81" s="176"/>
      <c r="L81" s="176"/>
      <c r="M81" s="176"/>
      <c r="N81" s="176"/>
      <c r="O81" s="38">
        <f t="shared" si="17"/>
        <v>0</v>
      </c>
      <c r="P81" s="38">
        <f>('INFOTEP SAN JUAN'!$O81/100)*25</f>
        <v>0</v>
      </c>
      <c r="Q81" s="38">
        <f t="shared" si="18"/>
        <v>0</v>
      </c>
      <c r="R81" s="38">
        <f>R80+Q81</f>
        <v>62.6</v>
      </c>
      <c r="S81" s="171"/>
      <c r="T81" s="76"/>
      <c r="AB81"/>
    </row>
    <row r="82" spans="1:28 16374:16384" ht="58.5" customHeight="1" outlineLevel="2" thickTop="1">
      <c r="A82" s="103">
        <v>3</v>
      </c>
      <c r="B82" s="104" t="str">
        <f>C23</f>
        <v>Realizar la evaluación del plan de trabajo implementado, midiendo el impacto en la captura, organización y transferencia del conocimiento institucional.</v>
      </c>
      <c r="C82" s="36" t="s">
        <v>74</v>
      </c>
      <c r="D82" s="178">
        <f t="shared" si="16"/>
        <v>0</v>
      </c>
      <c r="E82" s="178">
        <f t="shared" si="16"/>
        <v>0</v>
      </c>
      <c r="F82" s="35">
        <f>P41</f>
        <v>100</v>
      </c>
      <c r="G82" s="169"/>
      <c r="H82" s="174"/>
      <c r="I82" s="174"/>
      <c r="J82" s="174"/>
      <c r="K82" s="174"/>
      <c r="L82" s="174"/>
      <c r="M82" s="174"/>
      <c r="N82" s="174"/>
      <c r="O82" s="36">
        <f t="shared" si="17"/>
        <v>0</v>
      </c>
      <c r="P82" s="36">
        <f>('INFOTEP SAN JUAN'!$O82/100)*100</f>
        <v>0</v>
      </c>
      <c r="Q82" s="36">
        <f t="shared" si="18"/>
        <v>0</v>
      </c>
      <c r="R82" s="36">
        <f>Q82</f>
        <v>0</v>
      </c>
      <c r="S82" s="173"/>
      <c r="T82" s="76"/>
      <c r="AB82"/>
    </row>
    <row r="83" spans="1:28 16374:16384" ht="43.5" customHeight="1" outlineLevel="1">
      <c r="A83" s="79"/>
      <c r="B83" s="76"/>
      <c r="C83" s="76"/>
      <c r="D83" s="76"/>
      <c r="E83" s="76"/>
      <c r="F83" s="76"/>
      <c r="G83" s="76"/>
      <c r="H83" s="76"/>
      <c r="I83" s="76"/>
      <c r="J83" s="76"/>
      <c r="K83" s="76"/>
      <c r="L83" s="76"/>
      <c r="M83" s="76"/>
      <c r="N83" s="76"/>
      <c r="O83" s="76"/>
      <c r="P83" s="76"/>
      <c r="Q83" s="138" t="s">
        <v>215</v>
      </c>
      <c r="R83" s="139">
        <f>AVERAGE(R77,R81,R82)/100</f>
        <v>0.54199999999999993</v>
      </c>
      <c r="T83" s="76"/>
    </row>
    <row r="84" spans="1:28 16374:16384" ht="20.25" customHeight="1">
      <c r="A84" s="79"/>
      <c r="B84" s="76"/>
      <c r="C84" s="76"/>
      <c r="D84" s="76"/>
      <c r="E84" s="76"/>
      <c r="F84" s="76"/>
      <c r="G84" s="76"/>
      <c r="H84" s="76"/>
      <c r="I84" s="76"/>
      <c r="J84" s="76"/>
      <c r="K84" s="76"/>
      <c r="L84" s="76"/>
      <c r="M84" s="76"/>
      <c r="N84" s="76"/>
      <c r="O84" s="76"/>
      <c r="P84" s="76"/>
      <c r="Q84" s="76"/>
      <c r="R84" s="76"/>
      <c r="S84" s="76"/>
      <c r="T84" s="76"/>
      <c r="XET84" s="76"/>
      <c r="XEU84" s="76"/>
      <c r="XEV84" s="76"/>
      <c r="XEW84" s="76"/>
      <c r="XEX84" s="76"/>
      <c r="XEY84" s="76"/>
      <c r="XEZ84" s="76"/>
      <c r="XFA84" s="76"/>
      <c r="XFB84" s="76"/>
      <c r="XFC84" s="76"/>
      <c r="XFD84" s="76"/>
    </row>
    <row r="85" spans="1:28 16374:16384">
      <c r="A85" s="79"/>
      <c r="B85" s="76"/>
      <c r="C85" s="76"/>
      <c r="D85" s="76"/>
      <c r="E85" s="76"/>
      <c r="F85" s="76"/>
      <c r="G85" s="76"/>
      <c r="H85" s="76"/>
      <c r="I85" s="76"/>
      <c r="J85" s="76"/>
      <c r="K85" s="76"/>
      <c r="L85" s="76"/>
      <c r="M85" s="76"/>
      <c r="N85" s="76"/>
      <c r="O85" s="76"/>
      <c r="P85" s="76"/>
      <c r="Q85" s="76"/>
      <c r="R85" s="76"/>
      <c r="S85" s="76"/>
      <c r="T85" s="76"/>
      <c r="XET85" s="21"/>
      <c r="XEU85" s="21"/>
      <c r="XEV85" s="21"/>
      <c r="XEW85" s="21"/>
      <c r="XEX85" s="21"/>
      <c r="XEY85" s="21"/>
      <c r="XEZ85" s="21"/>
      <c r="XFA85" s="21"/>
      <c r="XFB85" s="21"/>
      <c r="XFC85" s="21"/>
      <c r="XFD85" s="21"/>
    </row>
  </sheetData>
  <autoFilter ref="A76:S76" xr:uid="{0AC41053-E55A-4328-84CC-6F9B1D5CF284}"/>
  <dataConsolidate/>
  <mergeCells count="52">
    <mergeCell ref="A1:B1"/>
    <mergeCell ref="A8:B8"/>
    <mergeCell ref="O9:R9"/>
    <mergeCell ref="T9:U9"/>
    <mergeCell ref="O10:R10"/>
    <mergeCell ref="T10:U10"/>
    <mergeCell ref="O11:R11"/>
    <mergeCell ref="T11:U11"/>
    <mergeCell ref="O12:R12"/>
    <mergeCell ref="T12:U12"/>
    <mergeCell ref="O13:R13"/>
    <mergeCell ref="T13:U13"/>
    <mergeCell ref="O14:R14"/>
    <mergeCell ref="T14:U14"/>
    <mergeCell ref="O15:R15"/>
    <mergeCell ref="T15:U15"/>
    <mergeCell ref="O16:R16"/>
    <mergeCell ref="T16:U16"/>
    <mergeCell ref="O17:R17"/>
    <mergeCell ref="T17:U17"/>
    <mergeCell ref="O18:R18"/>
    <mergeCell ref="T18:U18"/>
    <mergeCell ref="O19:R19"/>
    <mergeCell ref="T19:U19"/>
    <mergeCell ref="O20:R20"/>
    <mergeCell ref="T20:U20"/>
    <mergeCell ref="O21:R21"/>
    <mergeCell ref="T21:U21"/>
    <mergeCell ref="O22:R22"/>
    <mergeCell ref="T22:U22"/>
    <mergeCell ref="A60:A62"/>
    <mergeCell ref="B60:B62"/>
    <mergeCell ref="O23:R23"/>
    <mergeCell ref="T23:U23"/>
    <mergeCell ref="Q24:R24"/>
    <mergeCell ref="A26:S26"/>
    <mergeCell ref="A43:XFD43"/>
    <mergeCell ref="H45:N45"/>
    <mergeCell ref="A50:A52"/>
    <mergeCell ref="B50:B52"/>
    <mergeCell ref="H54:N54"/>
    <mergeCell ref="A57:A59"/>
    <mergeCell ref="B57:B59"/>
    <mergeCell ref="S47:S49"/>
    <mergeCell ref="A78:A81"/>
    <mergeCell ref="B78:B81"/>
    <mergeCell ref="A63:A65"/>
    <mergeCell ref="B63:B65"/>
    <mergeCell ref="H67:N67"/>
    <mergeCell ref="A71:A73"/>
    <mergeCell ref="B71:B73"/>
    <mergeCell ref="H75:N75"/>
  </mergeCells>
  <conditionalFormatting sqref="D47:D52">
    <cfRule type="colorScale" priority="5">
      <colorScale>
        <cfvo type="min"/>
        <cfvo type="percentile" val="50"/>
        <cfvo type="max"/>
        <color rgb="FFF4CCCC"/>
        <color rgb="FFFFE699"/>
        <color rgb="FFC6EFCE"/>
      </colorScale>
    </cfRule>
  </conditionalFormatting>
  <conditionalFormatting sqref="D56:D65">
    <cfRule type="colorScale" priority="2">
      <colorScale>
        <cfvo type="min"/>
        <cfvo type="percentile" val="50"/>
        <cfvo type="max"/>
        <color rgb="FFF4CCCC"/>
        <color rgb="FFFFE699"/>
        <color rgb="FFC6EFCE"/>
      </colorScale>
    </cfRule>
  </conditionalFormatting>
  <conditionalFormatting sqref="D69:D73">
    <cfRule type="colorScale" priority="9">
      <colorScale>
        <cfvo type="min"/>
        <cfvo type="percentile" val="50"/>
        <cfvo type="max"/>
        <color rgb="FFF4CCCC"/>
        <color rgb="FFFFE699"/>
        <color rgb="FFC6EFCE"/>
      </colorScale>
    </cfRule>
  </conditionalFormatting>
  <conditionalFormatting sqref="D77:D82">
    <cfRule type="colorScale" priority="11">
      <colorScale>
        <cfvo type="min"/>
        <cfvo type="percentile" val="50"/>
        <cfvo type="max"/>
        <color rgb="FFF4CCCC"/>
        <color rgb="FFFFE699"/>
        <color rgb="FFC6EFCE"/>
      </colorScale>
    </cfRule>
  </conditionalFormatting>
  <conditionalFormatting sqref="E47:E52">
    <cfRule type="colorScale" priority="3">
      <colorScale>
        <cfvo type="min"/>
        <cfvo type="percentile" val="50"/>
        <cfvo type="max"/>
        <color rgb="FFF4CCCC"/>
        <color rgb="FFFFE699"/>
        <color rgb="FFC6EFCE"/>
      </colorScale>
    </cfRule>
  </conditionalFormatting>
  <conditionalFormatting sqref="E56:E65">
    <cfRule type="colorScale" priority="1">
      <colorScale>
        <cfvo type="min"/>
        <cfvo type="percentile" val="50"/>
        <cfvo type="max"/>
        <color rgb="FFF4CCCC"/>
        <color rgb="FFFFE699"/>
        <color rgb="FFC6EFCE"/>
      </colorScale>
    </cfRule>
  </conditionalFormatting>
  <conditionalFormatting sqref="E69:E73">
    <cfRule type="colorScale" priority="10">
      <colorScale>
        <cfvo type="min"/>
        <cfvo type="percentile" val="50"/>
        <cfvo type="max"/>
        <color rgb="FFF4CCCC"/>
        <color rgb="FFFFE699"/>
        <color rgb="FFC6EFCE"/>
      </colorScale>
    </cfRule>
  </conditionalFormatting>
  <conditionalFormatting sqref="E77:E82">
    <cfRule type="colorScale" priority="12">
      <colorScale>
        <cfvo type="min"/>
        <cfvo type="percentile" val="50"/>
        <cfvo type="max"/>
        <color rgb="FFF4CCCC"/>
        <color rgb="FFFFE699"/>
        <color rgb="FFC6EFCE"/>
      </colorScale>
    </cfRule>
  </conditionalFormatting>
  <conditionalFormatting sqref="O47:O52">
    <cfRule type="colorScale" priority="6">
      <colorScale>
        <cfvo type="min"/>
        <cfvo type="percentile" val="50"/>
        <cfvo type="max"/>
        <color rgb="FFF4CCCC"/>
        <color rgb="FFFFE699"/>
        <color rgb="FFC6EFCE"/>
      </colorScale>
    </cfRule>
  </conditionalFormatting>
  <conditionalFormatting sqref="O56:O65">
    <cfRule type="colorScale" priority="7">
      <colorScale>
        <cfvo type="min"/>
        <cfvo type="percentile" val="50"/>
        <cfvo type="max"/>
        <color rgb="FFF4CCCC"/>
        <color rgb="FFFFE699"/>
        <color rgb="FFC6EFCE"/>
      </colorScale>
    </cfRule>
  </conditionalFormatting>
  <conditionalFormatting sqref="O69:O73">
    <cfRule type="colorScale" priority="8">
      <colorScale>
        <cfvo type="min"/>
        <cfvo type="percentile" val="50"/>
        <cfvo type="max"/>
        <color rgb="FFF4CCCC"/>
        <color rgb="FFFFE699"/>
        <color rgb="FFC6EFCE"/>
      </colorScale>
    </cfRule>
  </conditionalFormatting>
  <conditionalFormatting sqref="O77:O82">
    <cfRule type="colorScale" priority="13">
      <colorScale>
        <cfvo type="min"/>
        <cfvo type="percentile" val="50"/>
        <cfvo type="max"/>
        <color rgb="FFF4CCCC"/>
        <color rgb="FFFFE699"/>
        <color rgb="FFC6EFCE"/>
      </colorScale>
    </cfRule>
  </conditionalFormatting>
  <conditionalFormatting sqref="AH42 T28:T41">
    <cfRule type="iconSet" priority="4">
      <iconSet iconSet="3Symbols">
        <cfvo type="num" val="33"/>
        <cfvo type="num" val="66"/>
        <cfvo type="num" val="100"/>
      </iconSet>
    </cfRule>
  </conditionalFormatting>
  <dataValidations count="6">
    <dataValidation type="list" sqref="B28:B42" xr:uid="{F58A2870-6967-4AEE-8E46-57229B532D87}">
      <formula1>eje</formula1>
    </dataValidation>
    <dataValidation type="list" allowBlank="1" showInputMessage="1" showErrorMessage="1" sqref="G42 H28:H41" xr:uid="{E1A11CAC-17C6-4D63-8B63-BBF855B5AB5E}">
      <formula1>"Nùmero,%,Dìas,Unidades"</formula1>
    </dataValidation>
    <dataValidation type="list" allowBlank="1" showInputMessage="1" showErrorMessage="1" sqref="C42" xr:uid="{AA8293A2-B09D-48FA-880F-4887C1E84263}">
      <formula1>indicador</formula1>
    </dataValidation>
    <dataValidation type="list" sqref="D42 E28:E41" xr:uid="{A4368232-25CF-49F0-AB6D-87B535DF3B3C}">
      <formula1>"Producto,Resultado,Gestión"</formula1>
    </dataValidation>
    <dataValidation type="list" allowBlank="1" showInputMessage="1" showErrorMessage="1" sqref="G77:G82 G56:G65 G69:G73 G47:G52" xr:uid="{D3F8F16C-8200-4A85-B0B8-6863FA5C5821}">
      <formula1>"SI,NO"</formula1>
    </dataValidation>
    <dataValidation type="list" allowBlank="1" showInputMessage="1" showErrorMessage="1" sqref="H69:N73 AB42:AG42 H56:N65 H47:H52 J47:N52 I47 I49:I52 H77:N82" xr:uid="{3692E696-EFDA-4B46-9093-E4D6C13792BC}">
      <formula1>"0,3,5"</formula1>
    </dataValidation>
  </dataValidations>
  <pageMargins left="0.7" right="0.7" top="0.75" bottom="0.75" header="0.3" footer="0.3"/>
  <pageSetup orientation="portrait" horizontalDpi="1200" verticalDpi="1200" r:id="rId1"/>
  <drawing r:id="rId2"/>
  <tableParts count="2">
    <tablePart r:id="rId3"/>
    <tablePart r:id="rId4"/>
  </tableParts>
  <extLst>
    <ext xmlns:x14="http://schemas.microsoft.com/office/spreadsheetml/2009/9/main" uri="{CCE6A557-97BC-4b89-ADB6-D9C93CAAB3DF}">
      <x14:dataValidations xmlns:xm="http://schemas.microsoft.com/office/excel/2006/main" count="8">
        <x14:dataValidation type="list" allowBlank="1" showInputMessage="1" showErrorMessage="1" xr:uid="{43D5E6DC-09ED-478E-A365-E44C72D21366}">
          <x14:formula1>
            <xm:f>Hoja2!$U$2:$U$19</xm:f>
          </x14:formula1>
          <xm:sqref>G28:G41</xm:sqref>
        </x14:dataValidation>
        <x14:dataValidation type="list" allowBlank="1" showInputMessage="1" showErrorMessage="1" xr:uid="{F11D1E93-E5E4-49A4-8208-AB001CFFBA71}">
          <x14:formula1>
            <xm:f>Hoja2!$T$2:$T$19</xm:f>
          </x14:formula1>
          <xm:sqref>F28:F41</xm:sqref>
        </x14:dataValidation>
        <x14:dataValidation type="list" allowBlank="1" showInputMessage="1" showErrorMessage="1" xr:uid="{A76B1998-F71E-4030-8CFB-F50AC3836852}">
          <x14:formula1>
            <xm:f>Hoja2!$R$2:$R$19</xm:f>
          </x14:formula1>
          <xm:sqref>D28:D41</xm:sqref>
        </x14:dataValidation>
        <x14:dataValidation type="list" allowBlank="1" showInputMessage="1" showErrorMessage="1" xr:uid="{E271F39E-6317-417D-A6DC-0FE0ADBA2A3F}">
          <x14:formula1>
            <xm:f>Hoja2!$M$2:$M$5</xm:f>
          </x14:formula1>
          <xm:sqref>I28:I41</xm:sqref>
        </x14:dataValidation>
        <x14:dataValidation type="list" allowBlank="1" showInputMessage="1" showErrorMessage="1" xr:uid="{E46EDA33-5F46-47EC-9469-DF5DE50C431A}">
          <x14:formula1>
            <xm:f>Hoja2!#REF!</xm:f>
          </x14:formula1>
          <xm:sqref>E42:F42</xm:sqref>
        </x14:dataValidation>
        <x14:dataValidation type="list" allowBlank="1" showInputMessage="1" showErrorMessage="1" xr:uid="{EE42BDAF-0C50-430B-9B0D-09A89ABB9174}">
          <x14:formula1>
            <xm:f>Hoja2!$E$7:$E$10</xm:f>
          </x14:formula1>
          <xm:sqref>C47:C52 C56:C65 C69:C73 C77:C82</xm:sqref>
        </x14:dataValidation>
        <x14:dataValidation type="list" allowBlank="1" showInputMessage="1" showErrorMessage="1" xr:uid="{F8838CD9-C9C6-450B-B3C1-416D4DDF6D49}">
          <x14:formula1>
            <xm:f>Hoja2!$G$2:$G$5</xm:f>
          </x14:formula1>
          <xm:sqref>G10:G24</xm:sqref>
        </x14:dataValidation>
        <x14:dataValidation type="list" allowBlank="1" showInputMessage="1" showErrorMessage="1" xr:uid="{B65BEC95-235D-4EF0-9215-D53B3A4BC02F}">
          <x14:formula1>
            <xm:f>Hoja2!$C$2:$C$5</xm:f>
          </x14:formula1>
          <xm:sqref>B10:B24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5491-58F7-4AD7-A51C-3B4B8D6B9E39}">
  <sheetPr>
    <tabColor rgb="FFFFFF00"/>
  </sheetPr>
  <dimension ref="A1:XFD85"/>
  <sheetViews>
    <sheetView showGridLines="0" topLeftCell="A76" zoomScale="77" zoomScaleNormal="77" workbookViewId="0">
      <pane xSplit="3" topLeftCell="Q1" activePane="topRight" state="frozen"/>
      <selection pane="topRight" activeCell="T72" sqref="T72"/>
    </sheetView>
  </sheetViews>
  <sheetFormatPr defaultColWidth="0" defaultRowHeight="15" customHeight="1" zeroHeight="1" outlineLevelRow="2"/>
  <cols>
    <col min="1" max="1" width="15.140625" customWidth="1"/>
    <col min="2" max="2" width="55.42578125" style="21" customWidth="1"/>
    <col min="3" max="3" width="46.85546875" style="21" customWidth="1"/>
    <col min="4" max="4" width="43" style="21" customWidth="1"/>
    <col min="5" max="5" width="27.42578125" style="21" customWidth="1"/>
    <col min="6" max="6" width="32.7109375" style="21" customWidth="1"/>
    <col min="7" max="7" width="31.85546875" style="21" customWidth="1"/>
    <col min="8" max="8" width="16.5703125" style="21" customWidth="1"/>
    <col min="9" max="13" width="13.28515625" style="21" customWidth="1"/>
    <col min="14" max="14" width="13.42578125" style="21" customWidth="1"/>
    <col min="15" max="17" width="15.7109375" style="21" customWidth="1"/>
    <col min="18" max="18" width="42" style="21" customWidth="1"/>
    <col min="19" max="19" width="116.85546875" style="21" customWidth="1"/>
    <col min="20" max="20" width="49.140625" style="21" customWidth="1"/>
    <col min="21" max="21" width="18.28515625" style="21" hidden="1" customWidth="1"/>
    <col min="22" max="22" width="16.7109375" style="21" hidden="1" customWidth="1"/>
    <col min="23" max="23" width="20.28515625" style="21" hidden="1" customWidth="1"/>
    <col min="24" max="24" width="17.140625" style="21" hidden="1" customWidth="1"/>
    <col min="25" max="25" width="17.5703125" style="21" hidden="1" customWidth="1"/>
    <col min="26" max="26" width="26.5703125" style="21" hidden="1" customWidth="1"/>
    <col min="27" max="27" width="30.85546875" style="21" hidden="1" customWidth="1"/>
    <col min="28" max="28" width="0" style="21" hidden="1" customWidth="1"/>
    <col min="29" max="34" width="0" hidden="1" customWidth="1"/>
    <col min="35" max="16384" width="11.42578125" hidden="1"/>
  </cols>
  <sheetData>
    <row r="1" spans="1:28" ht="21">
      <c r="A1" s="465" t="s">
        <v>105</v>
      </c>
      <c r="B1" s="465"/>
      <c r="C1" s="91" t="s">
        <v>106</v>
      </c>
      <c r="D1" s="91" t="s">
        <v>107</v>
      </c>
      <c r="F1" s="76"/>
      <c r="H1" s="76"/>
      <c r="I1" s="76"/>
      <c r="J1" s="76"/>
      <c r="L1" s="76"/>
      <c r="M1" s="76"/>
      <c r="N1" s="76"/>
      <c r="O1" s="76"/>
      <c r="Q1" s="76"/>
      <c r="R1" s="76"/>
      <c r="S1" s="76"/>
      <c r="AB1"/>
    </row>
    <row r="2" spans="1:28" ht="21">
      <c r="A2" s="90" t="s">
        <v>108</v>
      </c>
      <c r="B2" s="185" t="s">
        <v>73</v>
      </c>
      <c r="C2" s="76" t="s">
        <v>109</v>
      </c>
      <c r="D2" s="88">
        <f>R53</f>
        <v>0.34825</v>
      </c>
      <c r="E2" s="76"/>
      <c r="F2" s="76"/>
      <c r="G2" s="76"/>
      <c r="H2" s="76"/>
      <c r="I2" s="76"/>
      <c r="J2" s="76"/>
      <c r="K2" s="76"/>
      <c r="L2" s="76"/>
      <c r="M2" s="76"/>
      <c r="N2" s="76"/>
      <c r="O2" s="76"/>
      <c r="P2" s="76"/>
      <c r="Q2" s="76"/>
      <c r="R2" s="76"/>
      <c r="S2" s="76"/>
      <c r="AB2"/>
    </row>
    <row r="3" spans="1:28" ht="21">
      <c r="A3" s="90" t="s">
        <v>110</v>
      </c>
      <c r="B3" s="193">
        <v>46023</v>
      </c>
      <c r="C3" s="76" t="s">
        <v>111</v>
      </c>
      <c r="D3" s="87">
        <f>R66</f>
        <v>0.34775</v>
      </c>
      <c r="E3" s="76"/>
      <c r="F3" s="76"/>
      <c r="G3" s="76"/>
      <c r="H3" s="76"/>
      <c r="I3" s="76"/>
      <c r="J3" s="76"/>
      <c r="K3" s="76"/>
      <c r="L3" s="76"/>
      <c r="M3" s="76"/>
      <c r="N3" s="76"/>
      <c r="O3" s="76"/>
      <c r="P3" s="76"/>
      <c r="Q3" s="76"/>
      <c r="R3" s="76"/>
      <c r="S3" s="76"/>
      <c r="AB3"/>
    </row>
    <row r="4" spans="1:28" ht="21">
      <c r="A4" s="90" t="s">
        <v>112</v>
      </c>
      <c r="B4" s="193">
        <v>46387</v>
      </c>
      <c r="C4" s="76" t="s">
        <v>113</v>
      </c>
      <c r="D4" s="87">
        <f>R74</f>
        <v>0.62166666666666659</v>
      </c>
      <c r="E4" s="76"/>
      <c r="F4" s="76"/>
      <c r="G4" s="76"/>
      <c r="H4" s="76"/>
      <c r="I4" s="76"/>
      <c r="J4" s="76"/>
      <c r="K4" s="76"/>
      <c r="L4" s="76"/>
      <c r="M4" s="76"/>
      <c r="N4" s="76"/>
      <c r="O4" s="76"/>
      <c r="P4" s="76"/>
      <c r="Q4" s="76"/>
      <c r="R4" s="76"/>
      <c r="S4" s="76"/>
      <c r="AB4"/>
    </row>
    <row r="5" spans="1:28" ht="20.25" customHeight="1">
      <c r="A5" s="77"/>
      <c r="B5" s="78"/>
      <c r="C5" s="76" t="s">
        <v>114</v>
      </c>
      <c r="D5" s="87">
        <f>R83</f>
        <v>0.51533333333333331</v>
      </c>
      <c r="E5" s="76"/>
      <c r="F5" s="76"/>
      <c r="G5" s="76"/>
      <c r="H5" s="76"/>
      <c r="I5" s="76"/>
      <c r="J5" s="76"/>
      <c r="K5" s="76"/>
      <c r="L5" s="76"/>
      <c r="M5" s="76"/>
      <c r="N5" s="76"/>
      <c r="O5" s="76"/>
      <c r="P5" s="76"/>
      <c r="Q5" s="76"/>
      <c r="R5" s="76"/>
      <c r="S5" s="76"/>
      <c r="AB5"/>
    </row>
    <row r="6" spans="1:28">
      <c r="A6" s="77"/>
      <c r="B6" s="78"/>
      <c r="C6" s="76"/>
      <c r="D6" s="76"/>
      <c r="E6" s="76"/>
      <c r="F6" s="76"/>
      <c r="G6" s="76"/>
      <c r="H6" s="76"/>
      <c r="I6" s="76"/>
      <c r="J6" s="76"/>
      <c r="K6" s="76"/>
      <c r="L6" s="76"/>
      <c r="M6" s="76"/>
      <c r="N6" s="76"/>
      <c r="O6" s="76"/>
      <c r="P6" s="76"/>
      <c r="Q6" s="76"/>
      <c r="R6" s="76"/>
      <c r="S6" s="76"/>
      <c r="T6" s="76"/>
    </row>
    <row r="7" spans="1:28" ht="36" customHeight="1">
      <c r="A7" s="79"/>
      <c r="B7" s="76"/>
      <c r="C7" s="76"/>
      <c r="D7" s="76"/>
      <c r="E7" s="76"/>
      <c r="F7" s="76"/>
      <c r="G7" s="76"/>
      <c r="H7" s="76"/>
      <c r="I7" s="76"/>
      <c r="J7" s="76"/>
      <c r="K7" s="76"/>
      <c r="L7" s="76"/>
      <c r="M7" s="76"/>
      <c r="N7" s="76"/>
      <c r="O7" s="76"/>
      <c r="P7" s="76"/>
      <c r="Q7" s="76"/>
      <c r="R7" s="76"/>
      <c r="S7" s="76"/>
      <c r="T7" s="76"/>
    </row>
    <row r="8" spans="1:28" ht="30.75" customHeight="1">
      <c r="A8" s="466" t="s">
        <v>115</v>
      </c>
      <c r="B8" s="466"/>
      <c r="C8" s="76"/>
      <c r="D8" s="76"/>
      <c r="E8" s="76"/>
      <c r="F8" s="76"/>
      <c r="G8" s="76"/>
      <c r="H8" s="76"/>
      <c r="I8" s="76"/>
      <c r="J8" s="76"/>
      <c r="K8" s="76"/>
      <c r="L8" s="76"/>
      <c r="M8" s="76"/>
      <c r="N8" s="76"/>
      <c r="O8" s="76"/>
      <c r="P8" s="76"/>
      <c r="Q8" s="76"/>
      <c r="R8" s="76"/>
      <c r="S8" s="76"/>
      <c r="T8" s="76"/>
      <c r="Y8"/>
      <c r="Z8"/>
      <c r="AA8"/>
      <c r="AB8"/>
    </row>
    <row r="9" spans="1:28" ht="15.75" outlineLevel="1" thickBot="1">
      <c r="A9" s="125" t="s">
        <v>28</v>
      </c>
      <c r="B9" s="126" t="s">
        <v>8</v>
      </c>
      <c r="C9" s="126" t="s">
        <v>116</v>
      </c>
      <c r="D9" s="126" t="s">
        <v>40</v>
      </c>
      <c r="E9" s="126" t="s">
        <v>117</v>
      </c>
      <c r="F9" s="126" t="s">
        <v>118</v>
      </c>
      <c r="G9" s="126" t="s">
        <v>119</v>
      </c>
      <c r="H9" s="126" t="s">
        <v>120</v>
      </c>
      <c r="I9" s="126" t="s">
        <v>121</v>
      </c>
      <c r="J9" s="126" t="s">
        <v>122</v>
      </c>
      <c r="K9" s="126" t="s">
        <v>123</v>
      </c>
      <c r="L9" s="126" t="s">
        <v>124</v>
      </c>
      <c r="M9" s="126" t="s">
        <v>125</v>
      </c>
      <c r="N9" s="126" t="s">
        <v>126</v>
      </c>
      <c r="O9" s="467" t="s">
        <v>127</v>
      </c>
      <c r="P9" s="468"/>
      <c r="Q9" s="468"/>
      <c r="R9" s="469"/>
      <c r="S9" s="126" t="s">
        <v>128</v>
      </c>
      <c r="T9" s="467" t="s">
        <v>129</v>
      </c>
      <c r="U9" s="468"/>
      <c r="V9" s="76"/>
      <c r="W9" s="76"/>
      <c r="AB9"/>
    </row>
    <row r="10" spans="1:28" s="4" customFormat="1" ht="76.5" outlineLevel="1" thickTop="1" thickBot="1">
      <c r="A10" s="58">
        <v>1</v>
      </c>
      <c r="B10" s="59" t="s">
        <v>13</v>
      </c>
      <c r="C10" s="112" t="s">
        <v>130</v>
      </c>
      <c r="D10" s="122" t="s">
        <v>131</v>
      </c>
      <c r="E10" s="140"/>
      <c r="F10" s="140"/>
      <c r="G10" s="140" t="s">
        <v>15</v>
      </c>
      <c r="H10" s="60">
        <v>46023</v>
      </c>
      <c r="I10" s="60">
        <v>46112</v>
      </c>
      <c r="J10" s="59">
        <v>100</v>
      </c>
      <c r="K10" s="61">
        <v>100</v>
      </c>
      <c r="L10" s="61"/>
      <c r="M10" s="61"/>
      <c r="N10" s="61"/>
      <c r="O10" s="446"/>
      <c r="P10" s="447"/>
      <c r="Q10" s="447"/>
      <c r="R10" s="448"/>
      <c r="S10" s="59" t="str">
        <f t="shared" ref="S10:S23" si="0">IF(SUM(K10:N10)=J10,"OK","Revisar")</f>
        <v>OK</v>
      </c>
      <c r="T10" s="463" t="s">
        <v>437</v>
      </c>
      <c r="U10" s="464"/>
      <c r="V10" s="76"/>
      <c r="W10" s="76"/>
      <c r="X10" s="21"/>
      <c r="Y10" s="21"/>
      <c r="Z10" s="21"/>
      <c r="AA10" s="21"/>
    </row>
    <row r="11" spans="1:28" ht="76.5" outlineLevel="1" thickTop="1" thickBot="1">
      <c r="A11" s="62">
        <v>2</v>
      </c>
      <c r="B11" s="63" t="s">
        <v>13</v>
      </c>
      <c r="C11" s="113" t="s">
        <v>133</v>
      </c>
      <c r="D11" s="64" t="s">
        <v>134</v>
      </c>
      <c r="E11" s="141"/>
      <c r="F11" s="141"/>
      <c r="G11" s="141" t="s">
        <v>15</v>
      </c>
      <c r="H11" s="65">
        <v>46023</v>
      </c>
      <c r="I11" s="65">
        <v>46112</v>
      </c>
      <c r="J11" s="63">
        <v>100</v>
      </c>
      <c r="K11" s="63">
        <v>100</v>
      </c>
      <c r="L11" s="63"/>
      <c r="M11" s="63"/>
      <c r="N11" s="63"/>
      <c r="O11" s="446"/>
      <c r="P11" s="447"/>
      <c r="Q11" s="447"/>
      <c r="R11" s="448"/>
      <c r="S11" s="63" t="str">
        <f t="shared" si="0"/>
        <v>OK</v>
      </c>
      <c r="T11" s="463" t="s">
        <v>438</v>
      </c>
      <c r="U11" s="464"/>
      <c r="V11" s="76"/>
      <c r="W11" s="76"/>
      <c r="AB11"/>
    </row>
    <row r="12" spans="1:28" ht="61.5" outlineLevel="1" thickTop="1" thickBot="1">
      <c r="A12" s="96">
        <v>3</v>
      </c>
      <c r="B12" s="66" t="s">
        <v>13</v>
      </c>
      <c r="C12" s="114" t="s">
        <v>136</v>
      </c>
      <c r="D12" s="67" t="s">
        <v>137</v>
      </c>
      <c r="E12" s="142"/>
      <c r="F12" s="142"/>
      <c r="G12" s="142" t="s">
        <v>15</v>
      </c>
      <c r="H12" s="60">
        <v>46023</v>
      </c>
      <c r="I12" s="60">
        <v>46112</v>
      </c>
      <c r="J12" s="66">
        <v>100</v>
      </c>
      <c r="K12" s="66">
        <v>100</v>
      </c>
      <c r="L12" s="66"/>
      <c r="M12" s="66"/>
      <c r="N12" s="66"/>
      <c r="O12" s="446"/>
      <c r="P12" s="447"/>
      <c r="Q12" s="447"/>
      <c r="R12" s="448"/>
      <c r="S12" s="66" t="str">
        <f t="shared" si="0"/>
        <v>OK</v>
      </c>
      <c r="T12" s="463" t="s">
        <v>439</v>
      </c>
      <c r="U12" s="464"/>
      <c r="V12" s="76"/>
      <c r="W12" s="76"/>
      <c r="AB12"/>
    </row>
    <row r="13" spans="1:28" ht="61.5" outlineLevel="1" thickTop="1" thickBot="1">
      <c r="A13" s="62">
        <v>4</v>
      </c>
      <c r="B13" s="63" t="s">
        <v>13</v>
      </c>
      <c r="C13" s="113" t="s">
        <v>139</v>
      </c>
      <c r="D13" s="64" t="s">
        <v>140</v>
      </c>
      <c r="E13" s="141"/>
      <c r="F13" s="141"/>
      <c r="G13" s="141" t="s">
        <v>15</v>
      </c>
      <c r="H13" s="65">
        <v>46113</v>
      </c>
      <c r="I13" s="65">
        <v>46387</v>
      </c>
      <c r="J13" s="63">
        <v>100</v>
      </c>
      <c r="K13" s="63"/>
      <c r="L13" s="63">
        <v>30</v>
      </c>
      <c r="M13" s="63">
        <v>30</v>
      </c>
      <c r="N13" s="63">
        <v>40</v>
      </c>
      <c r="O13" s="446"/>
      <c r="P13" s="447"/>
      <c r="Q13" s="447"/>
      <c r="R13" s="448"/>
      <c r="S13" s="63" t="str">
        <f t="shared" si="0"/>
        <v>OK</v>
      </c>
      <c r="T13" s="463" t="s">
        <v>440</v>
      </c>
      <c r="U13" s="464"/>
      <c r="V13" s="76"/>
      <c r="W13" s="76"/>
      <c r="AB13"/>
    </row>
    <row r="14" spans="1:28" ht="61.5" outlineLevel="1" thickTop="1" thickBot="1">
      <c r="A14" s="97">
        <v>5</v>
      </c>
      <c r="B14" s="41" t="s">
        <v>25</v>
      </c>
      <c r="C14" s="115" t="s">
        <v>142</v>
      </c>
      <c r="D14" s="42" t="s">
        <v>143</v>
      </c>
      <c r="E14" s="143"/>
      <c r="F14" s="143"/>
      <c r="G14" s="143" t="s">
        <v>15</v>
      </c>
      <c r="H14" s="43">
        <v>46023</v>
      </c>
      <c r="I14" s="43">
        <v>46081</v>
      </c>
      <c r="J14" s="41">
        <v>100</v>
      </c>
      <c r="K14" s="41">
        <v>100</v>
      </c>
      <c r="L14" s="41"/>
      <c r="M14" s="41"/>
      <c r="N14" s="41"/>
      <c r="O14" s="446"/>
      <c r="P14" s="447"/>
      <c r="Q14" s="447"/>
      <c r="R14" s="448"/>
      <c r="S14" s="41" t="str">
        <f t="shared" si="0"/>
        <v>OK</v>
      </c>
      <c r="T14" s="41" t="s">
        <v>441</v>
      </c>
      <c r="U14" s="41"/>
      <c r="V14" s="76"/>
      <c r="W14" s="76"/>
      <c r="AB14"/>
    </row>
    <row r="15" spans="1:28" ht="61.5" outlineLevel="1" thickTop="1" thickBot="1">
      <c r="A15" s="98">
        <v>6</v>
      </c>
      <c r="B15" s="18" t="s">
        <v>25</v>
      </c>
      <c r="C15" s="116" t="s">
        <v>145</v>
      </c>
      <c r="D15" s="19" t="s">
        <v>146</v>
      </c>
      <c r="E15" s="144"/>
      <c r="F15" s="144"/>
      <c r="G15" s="144" t="s">
        <v>15</v>
      </c>
      <c r="H15" s="20">
        <v>46113</v>
      </c>
      <c r="I15" s="20">
        <v>46387</v>
      </c>
      <c r="J15" s="18">
        <v>100</v>
      </c>
      <c r="K15" s="18"/>
      <c r="L15" s="18">
        <v>30</v>
      </c>
      <c r="M15" s="18">
        <v>30</v>
      </c>
      <c r="N15" s="18">
        <v>40</v>
      </c>
      <c r="O15" s="446"/>
      <c r="P15" s="447"/>
      <c r="Q15" s="447"/>
      <c r="R15" s="448"/>
      <c r="S15" s="18" t="str">
        <f t="shared" si="0"/>
        <v>OK</v>
      </c>
      <c r="T15" s="18" t="s">
        <v>442</v>
      </c>
      <c r="U15" s="18"/>
      <c r="V15" s="76"/>
      <c r="W15" s="76"/>
      <c r="AB15"/>
    </row>
    <row r="16" spans="1:28" ht="61.5" outlineLevel="1" thickTop="1" thickBot="1">
      <c r="A16" s="97">
        <v>7</v>
      </c>
      <c r="B16" s="41" t="s">
        <v>25</v>
      </c>
      <c r="C16" s="115" t="s">
        <v>148</v>
      </c>
      <c r="D16" s="42" t="s">
        <v>149</v>
      </c>
      <c r="E16" s="143"/>
      <c r="F16" s="143"/>
      <c r="G16" s="143" t="s">
        <v>15</v>
      </c>
      <c r="H16" s="20">
        <v>46113</v>
      </c>
      <c r="I16" s="20">
        <v>46387</v>
      </c>
      <c r="J16" s="41">
        <v>100</v>
      </c>
      <c r="K16" s="41"/>
      <c r="L16" s="41">
        <v>30</v>
      </c>
      <c r="M16" s="41">
        <v>30</v>
      </c>
      <c r="N16" s="41">
        <v>40</v>
      </c>
      <c r="O16" s="446"/>
      <c r="P16" s="447"/>
      <c r="Q16" s="447"/>
      <c r="R16" s="448"/>
      <c r="S16" s="41" t="str">
        <f t="shared" si="0"/>
        <v>OK</v>
      </c>
      <c r="T16" s="41" t="s">
        <v>443</v>
      </c>
      <c r="U16" s="41"/>
      <c r="V16" s="76"/>
      <c r="W16" s="76"/>
      <c r="AB16"/>
    </row>
    <row r="17" spans="1:28" ht="61.5" outlineLevel="1" thickTop="1" thickBot="1">
      <c r="A17" s="98">
        <v>8</v>
      </c>
      <c r="B17" s="18" t="s">
        <v>25</v>
      </c>
      <c r="C17" s="116" t="s">
        <v>151</v>
      </c>
      <c r="D17" s="19" t="s">
        <v>152</v>
      </c>
      <c r="E17" s="144"/>
      <c r="F17" s="144"/>
      <c r="G17" s="144" t="s">
        <v>15</v>
      </c>
      <c r="H17" s="20">
        <v>46113</v>
      </c>
      <c r="I17" s="20">
        <v>46387</v>
      </c>
      <c r="J17" s="18">
        <v>100</v>
      </c>
      <c r="K17" s="18"/>
      <c r="L17" s="18">
        <v>30</v>
      </c>
      <c r="M17" s="18">
        <v>30</v>
      </c>
      <c r="N17" s="18">
        <v>40</v>
      </c>
      <c r="O17" s="446"/>
      <c r="P17" s="447"/>
      <c r="Q17" s="447"/>
      <c r="R17" s="448"/>
      <c r="S17" s="18" t="str">
        <f t="shared" si="0"/>
        <v>OK</v>
      </c>
      <c r="T17" s="18" t="s">
        <v>444</v>
      </c>
      <c r="U17" s="18"/>
      <c r="V17" s="76"/>
      <c r="W17" s="76"/>
      <c r="AB17"/>
    </row>
    <row r="18" spans="1:28" ht="61.5" outlineLevel="1" thickTop="1" thickBot="1">
      <c r="A18" s="99">
        <v>9</v>
      </c>
      <c r="B18" s="52" t="s">
        <v>35</v>
      </c>
      <c r="C18" s="117" t="s">
        <v>154</v>
      </c>
      <c r="D18" s="53" t="s">
        <v>155</v>
      </c>
      <c r="E18" s="145"/>
      <c r="F18" s="145"/>
      <c r="G18" s="145" t="s">
        <v>15</v>
      </c>
      <c r="H18" s="54">
        <v>46023</v>
      </c>
      <c r="I18" s="54">
        <v>46112</v>
      </c>
      <c r="J18" s="52">
        <v>100</v>
      </c>
      <c r="K18" s="52">
        <v>100</v>
      </c>
      <c r="L18" s="52"/>
      <c r="M18" s="52"/>
      <c r="N18" s="52"/>
      <c r="O18" s="446"/>
      <c r="P18" s="447"/>
      <c r="Q18" s="447"/>
      <c r="R18" s="448"/>
      <c r="S18" s="52" t="str">
        <f t="shared" si="0"/>
        <v>OK</v>
      </c>
      <c r="T18" s="52" t="s">
        <v>445</v>
      </c>
      <c r="U18" s="52"/>
      <c r="V18" s="76"/>
      <c r="W18" s="76"/>
      <c r="AB18"/>
    </row>
    <row r="19" spans="1:28" ht="61.5" outlineLevel="1" thickTop="1" thickBot="1">
      <c r="A19" s="100">
        <v>10</v>
      </c>
      <c r="B19" s="55" t="s">
        <v>35</v>
      </c>
      <c r="C19" s="118" t="s">
        <v>157</v>
      </c>
      <c r="D19" s="56" t="s">
        <v>158</v>
      </c>
      <c r="E19" s="146"/>
      <c r="F19" s="146"/>
      <c r="G19" s="146" t="s">
        <v>15</v>
      </c>
      <c r="H19" s="57">
        <v>46113</v>
      </c>
      <c r="I19" s="57">
        <v>46387</v>
      </c>
      <c r="J19" s="55">
        <v>100</v>
      </c>
      <c r="K19" s="55"/>
      <c r="L19" s="55">
        <v>30</v>
      </c>
      <c r="M19" s="55">
        <v>30</v>
      </c>
      <c r="N19" s="55">
        <v>40</v>
      </c>
      <c r="O19" s="446"/>
      <c r="P19" s="447"/>
      <c r="Q19" s="447"/>
      <c r="R19" s="448"/>
      <c r="S19" s="55" t="str">
        <f t="shared" si="0"/>
        <v>OK</v>
      </c>
      <c r="T19" s="55" t="s">
        <v>446</v>
      </c>
      <c r="U19" s="55"/>
      <c r="V19" s="76"/>
      <c r="W19" s="76"/>
      <c r="AB19"/>
    </row>
    <row r="20" spans="1:28" ht="46.5" outlineLevel="1" thickTop="1" thickBot="1">
      <c r="A20" s="99">
        <v>11</v>
      </c>
      <c r="B20" s="52" t="s">
        <v>35</v>
      </c>
      <c r="C20" s="117" t="s">
        <v>160</v>
      </c>
      <c r="D20" s="53" t="s">
        <v>161</v>
      </c>
      <c r="E20" s="145"/>
      <c r="F20" s="145"/>
      <c r="G20" s="145" t="s">
        <v>15</v>
      </c>
      <c r="H20" s="54">
        <v>46113</v>
      </c>
      <c r="I20" s="54">
        <v>46377</v>
      </c>
      <c r="J20" s="52">
        <v>100</v>
      </c>
      <c r="K20" s="52"/>
      <c r="L20" s="52">
        <v>30</v>
      </c>
      <c r="M20" s="52">
        <v>30</v>
      </c>
      <c r="N20" s="52">
        <v>40</v>
      </c>
      <c r="O20" s="446"/>
      <c r="P20" s="447"/>
      <c r="Q20" s="447"/>
      <c r="R20" s="448"/>
      <c r="S20" s="52" t="str">
        <f t="shared" si="0"/>
        <v>OK</v>
      </c>
      <c r="T20" s="52" t="s">
        <v>447</v>
      </c>
      <c r="U20" s="52"/>
      <c r="V20" s="76"/>
      <c r="W20" s="76"/>
      <c r="AB20"/>
    </row>
    <row r="21" spans="1:28" ht="76.5" outlineLevel="1" thickTop="1" thickBot="1">
      <c r="A21" s="101">
        <v>12</v>
      </c>
      <c r="B21" s="70" t="s">
        <v>45</v>
      </c>
      <c r="C21" s="119" t="s">
        <v>163</v>
      </c>
      <c r="D21" s="71" t="s">
        <v>164</v>
      </c>
      <c r="E21" s="147"/>
      <c r="F21" s="147"/>
      <c r="G21" s="147" t="s">
        <v>15</v>
      </c>
      <c r="H21" s="72">
        <v>46024</v>
      </c>
      <c r="I21" s="72">
        <v>46081</v>
      </c>
      <c r="J21" s="70">
        <v>100</v>
      </c>
      <c r="K21" s="70">
        <v>100</v>
      </c>
      <c r="L21" s="70"/>
      <c r="M21" s="70"/>
      <c r="N21" s="70"/>
      <c r="O21" s="446"/>
      <c r="P21" s="447"/>
      <c r="Q21" s="447"/>
      <c r="R21" s="448"/>
      <c r="S21" s="70" t="str">
        <f t="shared" si="0"/>
        <v>OK</v>
      </c>
      <c r="T21" s="70" t="s">
        <v>448</v>
      </c>
      <c r="U21" s="70"/>
      <c r="V21" s="76"/>
      <c r="W21" s="76"/>
      <c r="AB21"/>
    </row>
    <row r="22" spans="1:28" ht="61.5" outlineLevel="1" thickTop="1" thickBot="1">
      <c r="A22" s="102">
        <v>13</v>
      </c>
      <c r="B22" s="73" t="s">
        <v>45</v>
      </c>
      <c r="C22" s="120" t="s">
        <v>166</v>
      </c>
      <c r="D22" s="74" t="s">
        <v>167</v>
      </c>
      <c r="E22" s="148"/>
      <c r="F22" s="148"/>
      <c r="G22" s="148" t="s">
        <v>15</v>
      </c>
      <c r="H22" s="75">
        <v>46066</v>
      </c>
      <c r="I22" s="75">
        <v>46387</v>
      </c>
      <c r="J22" s="73">
        <v>100</v>
      </c>
      <c r="K22" s="73">
        <v>25</v>
      </c>
      <c r="L22" s="73">
        <v>25</v>
      </c>
      <c r="M22" s="73">
        <v>25</v>
      </c>
      <c r="N22" s="73">
        <v>25</v>
      </c>
      <c r="O22" s="446"/>
      <c r="P22" s="447"/>
      <c r="Q22" s="447"/>
      <c r="R22" s="448"/>
      <c r="S22" s="73" t="str">
        <f t="shared" si="0"/>
        <v>OK</v>
      </c>
      <c r="T22" s="73" t="s">
        <v>449</v>
      </c>
      <c r="U22" s="73"/>
      <c r="V22" s="76"/>
      <c r="W22" s="76"/>
      <c r="AB22"/>
    </row>
    <row r="23" spans="1:28" ht="60.75" outlineLevel="1" thickTop="1">
      <c r="A23" s="101">
        <v>14</v>
      </c>
      <c r="B23" s="70" t="s">
        <v>45</v>
      </c>
      <c r="C23" s="119" t="s">
        <v>169</v>
      </c>
      <c r="D23" s="71" t="s">
        <v>170</v>
      </c>
      <c r="E23" s="147"/>
      <c r="F23" s="147"/>
      <c r="G23" s="147" t="s">
        <v>15</v>
      </c>
      <c r="H23" s="72">
        <v>46357</v>
      </c>
      <c r="I23" s="72">
        <v>46387</v>
      </c>
      <c r="J23" s="70">
        <v>100</v>
      </c>
      <c r="K23" s="70"/>
      <c r="L23" s="70"/>
      <c r="M23" s="70"/>
      <c r="N23" s="70">
        <v>100</v>
      </c>
      <c r="O23" s="446"/>
      <c r="P23" s="447"/>
      <c r="Q23" s="447"/>
      <c r="R23" s="448"/>
      <c r="S23" s="70" t="str">
        <f t="shared" si="0"/>
        <v>OK</v>
      </c>
      <c r="T23" s="70" t="s">
        <v>450</v>
      </c>
      <c r="U23" s="70"/>
      <c r="V23" s="76"/>
      <c r="W23" s="76"/>
      <c r="AB23"/>
    </row>
    <row r="24" spans="1:28" outlineLevel="1">
      <c r="A24" s="92"/>
      <c r="B24" s="93"/>
      <c r="C24" s="94"/>
      <c r="D24" s="94"/>
      <c r="E24" s="93"/>
      <c r="F24" s="93"/>
      <c r="G24" s="93"/>
      <c r="H24" s="95"/>
      <c r="I24" s="95"/>
      <c r="J24" s="93"/>
      <c r="K24" s="93"/>
      <c r="L24" s="93"/>
      <c r="M24" s="93"/>
      <c r="N24" s="93"/>
      <c r="O24" s="93"/>
      <c r="P24" s="93"/>
      <c r="Q24" s="449"/>
      <c r="R24" s="450"/>
      <c r="Y24"/>
      <c r="Z24"/>
      <c r="AA24"/>
      <c r="AB24"/>
    </row>
    <row r="25" spans="1:28">
      <c r="A25" s="79"/>
      <c r="B25" s="76"/>
      <c r="C25" s="76"/>
      <c r="D25" s="76"/>
      <c r="E25" s="76"/>
      <c r="F25" s="76"/>
      <c r="G25" s="76"/>
      <c r="H25" s="76"/>
      <c r="I25" s="76"/>
      <c r="J25" s="76"/>
      <c r="K25" s="76"/>
      <c r="L25" s="76"/>
      <c r="M25" s="76"/>
      <c r="N25" s="76"/>
      <c r="O25" s="76"/>
      <c r="P25" s="76"/>
      <c r="Q25" s="76"/>
      <c r="R25" s="76"/>
      <c r="S25" s="76"/>
      <c r="T25" s="76"/>
    </row>
    <row r="26" spans="1:28" ht="23.25" customHeight="1">
      <c r="A26" s="451" t="s">
        <v>172</v>
      </c>
      <c r="B26" s="451"/>
      <c r="C26" s="451"/>
      <c r="D26" s="451"/>
      <c r="E26" s="451"/>
      <c r="F26" s="451"/>
      <c r="G26" s="451"/>
      <c r="H26" s="451"/>
      <c r="I26" s="451"/>
      <c r="J26" s="451"/>
      <c r="K26" s="451"/>
      <c r="L26" s="451"/>
      <c r="M26" s="451"/>
      <c r="N26" s="451"/>
      <c r="O26" s="451"/>
      <c r="P26" s="451"/>
      <c r="Q26" s="451"/>
      <c r="R26" s="451"/>
      <c r="S26" s="451"/>
    </row>
    <row r="27" spans="1:28" ht="30" outlineLevel="1">
      <c r="A27" s="127" t="s">
        <v>28</v>
      </c>
      <c r="B27" s="127" t="s">
        <v>8</v>
      </c>
      <c r="C27" s="127" t="s">
        <v>173</v>
      </c>
      <c r="D27" s="127" t="s">
        <v>9</v>
      </c>
      <c r="E27" s="127" t="s">
        <v>7</v>
      </c>
      <c r="F27" s="127" t="s">
        <v>10</v>
      </c>
      <c r="G27" s="127" t="s">
        <v>174</v>
      </c>
      <c r="H27" s="127" t="s">
        <v>5</v>
      </c>
      <c r="I27" s="127" t="s">
        <v>175</v>
      </c>
      <c r="J27" s="127" t="s">
        <v>176</v>
      </c>
      <c r="K27" s="127" t="s">
        <v>177</v>
      </c>
      <c r="L27" s="127" t="s">
        <v>178</v>
      </c>
      <c r="M27" s="127" t="s">
        <v>179</v>
      </c>
      <c r="N27" s="127" t="s">
        <v>180</v>
      </c>
      <c r="O27" s="127" t="s">
        <v>181</v>
      </c>
      <c r="P27" s="127" t="s">
        <v>182</v>
      </c>
      <c r="Q27" s="127" t="s">
        <v>183</v>
      </c>
      <c r="R27" s="127" t="s">
        <v>129</v>
      </c>
      <c r="S27" s="127" t="s">
        <v>184</v>
      </c>
      <c r="U27"/>
      <c r="V27"/>
      <c r="W27"/>
      <c r="X27"/>
      <c r="Y27"/>
      <c r="Z27"/>
      <c r="AA27"/>
      <c r="AB27"/>
    </row>
    <row r="28" spans="1:28" ht="65.25" customHeight="1" outlineLevel="1">
      <c r="A28" s="44">
        <v>1</v>
      </c>
      <c r="B28" s="44" t="str">
        <f>B10</f>
        <v>Cultura organizacional</v>
      </c>
      <c r="C28" s="108" t="str">
        <f>C10</f>
        <v>Realizar la evaluación integral del modelo de cultura organizacional implementado en la entidad, identificando fortalezas y áreas de mejora mediante instrumentos de medición y análisis participativo.</v>
      </c>
      <c r="D28" s="45" t="s">
        <v>50</v>
      </c>
      <c r="E28" s="44" t="s">
        <v>40</v>
      </c>
      <c r="F28" s="45" t="s">
        <v>22</v>
      </c>
      <c r="G28" s="45" t="s">
        <v>52</v>
      </c>
      <c r="H28" s="44" t="s">
        <v>17</v>
      </c>
      <c r="I28" s="44" t="s">
        <v>30</v>
      </c>
      <c r="J28" s="149"/>
      <c r="K28" s="149"/>
      <c r="L28" s="44">
        <v>100</v>
      </c>
      <c r="M28" s="44">
        <v>100</v>
      </c>
      <c r="N28" s="44"/>
      <c r="O28" s="44"/>
      <c r="P28" s="44"/>
      <c r="Q28" s="44">
        <f t="shared" ref="Q28:Q41" si="1">F10</f>
        <v>0</v>
      </c>
      <c r="R28" s="44" t="str">
        <f t="shared" ref="R28:R41" si="2">T10</f>
        <v>INTENALCO|Cultura organizacional 01</v>
      </c>
      <c r="S28" s="149"/>
      <c r="U28"/>
      <c r="V28"/>
      <c r="W28"/>
      <c r="X28"/>
      <c r="Y28"/>
      <c r="Z28"/>
      <c r="AA28"/>
      <c r="AB28"/>
    </row>
    <row r="29" spans="1:28" ht="65.25" customHeight="1" outlineLevel="1">
      <c r="A29" s="44">
        <v>2</v>
      </c>
      <c r="B29" s="44" t="s">
        <v>13</v>
      </c>
      <c r="C29" s="108" t="str">
        <f t="shared" ref="C29:C41" si="3">C11</f>
        <v>Analizar los resultados de la evaluación para determinar brechas en prácticas, comportamientos y procesos relacionados con la cultura organizacional, priorizando acciones correctivas.</v>
      </c>
      <c r="D29" s="45" t="s">
        <v>55</v>
      </c>
      <c r="E29" s="44" t="s">
        <v>21</v>
      </c>
      <c r="F29" s="45" t="s">
        <v>56</v>
      </c>
      <c r="G29" s="45" t="s">
        <v>57</v>
      </c>
      <c r="H29" s="44" t="s">
        <v>17</v>
      </c>
      <c r="I29" s="44" t="s">
        <v>30</v>
      </c>
      <c r="J29" s="149"/>
      <c r="K29" s="149"/>
      <c r="L29" s="44">
        <v>100</v>
      </c>
      <c r="M29" s="44">
        <v>100</v>
      </c>
      <c r="N29" s="44"/>
      <c r="O29" s="44"/>
      <c r="P29" s="44"/>
      <c r="Q29" s="44">
        <f t="shared" si="1"/>
        <v>0</v>
      </c>
      <c r="R29" s="44" t="str">
        <f t="shared" si="2"/>
        <v>INTENALCO|Cultura organizacional 02</v>
      </c>
      <c r="S29" s="149"/>
      <c r="U29"/>
      <c r="V29"/>
      <c r="W29"/>
      <c r="X29"/>
      <c r="Y29"/>
      <c r="Z29"/>
      <c r="AA29"/>
      <c r="AB29"/>
    </row>
    <row r="30" spans="1:28" ht="65.25" customHeight="1" outlineLevel="1">
      <c r="A30" s="44">
        <v>3</v>
      </c>
      <c r="B30" s="44" t="s">
        <v>13</v>
      </c>
      <c r="C30" s="108" t="str">
        <f t="shared" si="3"/>
        <v>Diseñar el plan de trabajo que consolide acciones estratégicas para fortalecer la cultura organizacional, basado en el diagnóstico y brechas identificadas.</v>
      </c>
      <c r="D30" s="45" t="s">
        <v>60</v>
      </c>
      <c r="E30" s="44" t="s">
        <v>40</v>
      </c>
      <c r="F30" s="45" t="s">
        <v>61</v>
      </c>
      <c r="G30" s="45" t="s">
        <v>62</v>
      </c>
      <c r="H30" s="44" t="s">
        <v>17</v>
      </c>
      <c r="I30" s="44" t="s">
        <v>30</v>
      </c>
      <c r="J30" s="149"/>
      <c r="K30" s="149"/>
      <c r="L30" s="44">
        <v>100</v>
      </c>
      <c r="M30" s="44">
        <v>100</v>
      </c>
      <c r="N30" s="44"/>
      <c r="O30" s="44"/>
      <c r="P30" s="44"/>
      <c r="Q30" s="44">
        <f t="shared" si="1"/>
        <v>0</v>
      </c>
      <c r="R30" s="44" t="str">
        <f t="shared" si="2"/>
        <v>INTENALCO|Cultura organizacional 03</v>
      </c>
      <c r="S30" s="149"/>
      <c r="U30"/>
      <c r="V30"/>
      <c r="W30"/>
      <c r="X30"/>
      <c r="Y30"/>
      <c r="Z30"/>
      <c r="AA30"/>
      <c r="AB30"/>
    </row>
    <row r="31" spans="1:28" ht="65.25" customHeight="1" outlineLevel="1">
      <c r="A31" s="44">
        <v>4</v>
      </c>
      <c r="B31" s="44" t="s">
        <v>13</v>
      </c>
      <c r="C31" s="108" t="str">
        <f t="shared" si="3"/>
        <v>Implementar las acciones definidas en el plan de trabajo, asegurando la participación activa del personal y el seguimiento a los resultados esperados.</v>
      </c>
      <c r="D31" s="45" t="s">
        <v>65</v>
      </c>
      <c r="E31" s="44" t="s">
        <v>19</v>
      </c>
      <c r="F31" s="45" t="s">
        <v>66</v>
      </c>
      <c r="G31" s="45" t="s">
        <v>67</v>
      </c>
      <c r="H31" s="44" t="s">
        <v>17</v>
      </c>
      <c r="I31" s="44" t="s">
        <v>49</v>
      </c>
      <c r="J31" s="149"/>
      <c r="K31" s="149"/>
      <c r="L31" s="44">
        <v>100</v>
      </c>
      <c r="M31" s="44"/>
      <c r="N31" s="44">
        <v>30</v>
      </c>
      <c r="O31" s="44">
        <v>30</v>
      </c>
      <c r="P31" s="44">
        <v>40</v>
      </c>
      <c r="Q31" s="44">
        <f t="shared" si="1"/>
        <v>0</v>
      </c>
      <c r="R31" s="44" t="str">
        <f t="shared" si="2"/>
        <v>INTENALCO|Cultura organizacional 04</v>
      </c>
      <c r="S31" s="149"/>
      <c r="U31"/>
      <c r="V31"/>
      <c r="W31"/>
      <c r="X31"/>
      <c r="Y31"/>
      <c r="Z31"/>
      <c r="AA31"/>
      <c r="AB31"/>
    </row>
    <row r="32" spans="1:28" ht="65.25" customHeight="1" outlineLevel="1">
      <c r="A32" s="50">
        <v>5</v>
      </c>
      <c r="B32" s="50" t="s">
        <v>25</v>
      </c>
      <c r="C32" s="109" t="str">
        <f t="shared" si="3"/>
        <v>Realizar un diagnóstico participativo de los grupos focales para identificar oportunidades de mejora en la experiencia de servicio de la entidad, consolidando hallazgos y recomendaciones.</v>
      </c>
      <c r="D32" s="51" t="s">
        <v>70</v>
      </c>
      <c r="E32" s="50" t="s">
        <v>40</v>
      </c>
      <c r="F32" s="51" t="s">
        <v>71</v>
      </c>
      <c r="G32" s="51" t="s">
        <v>72</v>
      </c>
      <c r="H32" s="50" t="s">
        <v>17</v>
      </c>
      <c r="I32" s="50" t="s">
        <v>30</v>
      </c>
      <c r="J32" s="150"/>
      <c r="K32" s="150"/>
      <c r="L32" s="50">
        <v>100</v>
      </c>
      <c r="M32" s="50">
        <v>100</v>
      </c>
      <c r="N32" s="50"/>
      <c r="O32" s="50"/>
      <c r="P32" s="50"/>
      <c r="Q32" s="50">
        <f t="shared" si="1"/>
        <v>0</v>
      </c>
      <c r="R32" s="50" t="str">
        <f t="shared" si="2"/>
        <v>INTENALCO|Modelo de voz de la ciudadanía 01</v>
      </c>
      <c r="S32" s="150"/>
      <c r="U32"/>
      <c r="V32"/>
      <c r="W32"/>
      <c r="X32"/>
      <c r="Y32"/>
      <c r="Z32"/>
      <c r="AA32"/>
      <c r="AB32"/>
    </row>
    <row r="33" spans="1:34" ht="65.25" customHeight="1" outlineLevel="1">
      <c r="A33" s="50">
        <v>6</v>
      </c>
      <c r="B33" s="50" t="s">
        <v>25</v>
      </c>
      <c r="C33" s="109" t="str">
        <f t="shared" si="3"/>
        <v>Diseñar, aplicar y analizar la encuesta de satisfacción de los servicios ofrecidos por la entidad, garantizando cobertura representativa y trazabilidad de resultados.</v>
      </c>
      <c r="D33" s="51" t="s">
        <v>75</v>
      </c>
      <c r="E33" s="50" t="s">
        <v>40</v>
      </c>
      <c r="F33" s="51" t="s">
        <v>76</v>
      </c>
      <c r="G33" s="51" t="s">
        <v>77</v>
      </c>
      <c r="H33" s="50" t="s">
        <v>17</v>
      </c>
      <c r="I33" s="50" t="s">
        <v>49</v>
      </c>
      <c r="J33" s="150"/>
      <c r="K33" s="150"/>
      <c r="L33" s="50">
        <v>100</v>
      </c>
      <c r="M33" s="50"/>
      <c r="N33" s="50">
        <v>30</v>
      </c>
      <c r="O33" s="50">
        <v>30</v>
      </c>
      <c r="P33" s="50">
        <v>40</v>
      </c>
      <c r="Q33" s="50">
        <f t="shared" si="1"/>
        <v>0</v>
      </c>
      <c r="R33" s="50" t="str">
        <f t="shared" si="2"/>
        <v>INTENALCO|Modelo de voz de la ciudadanía 02</v>
      </c>
      <c r="S33" s="150"/>
      <c r="U33"/>
      <c r="V33"/>
      <c r="W33"/>
      <c r="X33"/>
      <c r="Y33"/>
      <c r="Z33"/>
      <c r="AA33"/>
      <c r="AB33"/>
    </row>
    <row r="34" spans="1:34" ht="65.25" customHeight="1" outlineLevel="1">
      <c r="A34" s="50">
        <v>7</v>
      </c>
      <c r="B34" s="50" t="s">
        <v>25</v>
      </c>
      <c r="C34" s="109" t="str">
        <f t="shared" si="3"/>
        <v>Ejecutar las acciones de mejora derivadas del análisis de la encuesta de satisfacción, orientadas a optimizar la experiencia ciudadana y la relación con grupos de valor.</v>
      </c>
      <c r="D34" s="51" t="s">
        <v>78</v>
      </c>
      <c r="E34" s="50" t="s">
        <v>19</v>
      </c>
      <c r="F34" s="51" t="s">
        <v>79</v>
      </c>
      <c r="G34" s="51" t="s">
        <v>80</v>
      </c>
      <c r="H34" s="50" t="s">
        <v>17</v>
      </c>
      <c r="I34" s="50" t="s">
        <v>49</v>
      </c>
      <c r="J34" s="150"/>
      <c r="K34" s="150"/>
      <c r="L34" s="50">
        <v>100</v>
      </c>
      <c r="M34" s="50"/>
      <c r="N34" s="50">
        <v>30</v>
      </c>
      <c r="O34" s="50">
        <v>30</v>
      </c>
      <c r="P34" s="50">
        <v>40</v>
      </c>
      <c r="Q34" s="50">
        <f t="shared" si="1"/>
        <v>0</v>
      </c>
      <c r="R34" s="50" t="str">
        <f t="shared" si="2"/>
        <v>INTENALCO|Modelo de voz de la ciudadanía 03</v>
      </c>
      <c r="S34" s="150"/>
      <c r="U34"/>
      <c r="V34"/>
      <c r="W34"/>
      <c r="X34"/>
      <c r="Y34"/>
      <c r="Z34"/>
      <c r="AA34"/>
      <c r="AB34"/>
    </row>
    <row r="35" spans="1:34" ht="65.25" customHeight="1" outlineLevel="1">
      <c r="A35" s="50">
        <v>8</v>
      </c>
      <c r="B35" s="50" t="s">
        <v>25</v>
      </c>
      <c r="C35" s="109" t="str">
        <f t="shared" si="3"/>
        <v>Monitorear la implementación de las mejoras y lecciones aprendidas, evaluando su impacto en la experiencia ciudadana y ajustando acciones según resultados.</v>
      </c>
      <c r="D35" s="51" t="s">
        <v>81</v>
      </c>
      <c r="E35" s="50" t="s">
        <v>19</v>
      </c>
      <c r="F35" s="51" t="s">
        <v>82</v>
      </c>
      <c r="G35" s="51" t="s">
        <v>83</v>
      </c>
      <c r="H35" s="50" t="s">
        <v>17</v>
      </c>
      <c r="I35" s="50" t="s">
        <v>49</v>
      </c>
      <c r="J35" s="150"/>
      <c r="K35" s="150"/>
      <c r="L35" s="50">
        <v>100</v>
      </c>
      <c r="M35" s="50"/>
      <c r="N35" s="50">
        <v>30</v>
      </c>
      <c r="O35" s="50">
        <v>30</v>
      </c>
      <c r="P35" s="50">
        <v>40</v>
      </c>
      <c r="Q35" s="50">
        <f t="shared" si="1"/>
        <v>0</v>
      </c>
      <c r="R35" s="50" t="str">
        <f t="shared" si="2"/>
        <v>INTENALCO|Modelo de voz de la ciudadanía 04</v>
      </c>
      <c r="S35" s="150"/>
      <c r="U35"/>
      <c r="V35"/>
      <c r="W35"/>
      <c r="X35"/>
      <c r="Y35"/>
      <c r="Z35"/>
      <c r="AA35"/>
      <c r="AB35"/>
    </row>
    <row r="36" spans="1:34" ht="65.25" customHeight="1" outlineLevel="1">
      <c r="A36" s="48">
        <v>9</v>
      </c>
      <c r="B36" s="48" t="s">
        <v>35</v>
      </c>
      <c r="C36" s="110" t="str">
        <f t="shared" si="3"/>
        <v>Realizar un diagnóstico integral del contexto institucional utilizando la herramienta del MEN, con el fin de identificar el nivel de madurez institucional y las áreas prioritarias de mejora.</v>
      </c>
      <c r="D36" s="49" t="s">
        <v>84</v>
      </c>
      <c r="E36" s="48" t="s">
        <v>40</v>
      </c>
      <c r="F36" s="49" t="s">
        <v>85</v>
      </c>
      <c r="G36" s="49" t="s">
        <v>86</v>
      </c>
      <c r="H36" s="48" t="s">
        <v>17</v>
      </c>
      <c r="I36" s="48" t="s">
        <v>30</v>
      </c>
      <c r="J36" s="151"/>
      <c r="K36" s="151"/>
      <c r="L36" s="48">
        <v>100</v>
      </c>
      <c r="M36" s="48">
        <v>100</v>
      </c>
      <c r="N36" s="48"/>
      <c r="O36" s="48"/>
      <c r="P36" s="48"/>
      <c r="Q36" s="48">
        <f t="shared" si="1"/>
        <v>0</v>
      </c>
      <c r="R36" s="48" t="str">
        <f t="shared" si="2"/>
        <v>INTENALCO|Modelos operativos flexibles 01</v>
      </c>
      <c r="S36" s="151"/>
      <c r="U36"/>
      <c r="V36"/>
      <c r="W36"/>
      <c r="X36"/>
      <c r="Y36"/>
      <c r="Z36"/>
      <c r="AA36"/>
      <c r="AB36"/>
    </row>
    <row r="37" spans="1:34" ht="65.25" customHeight="1" outlineLevel="1">
      <c r="A37" s="48">
        <v>10</v>
      </c>
      <c r="B37" s="48" t="s">
        <v>35</v>
      </c>
      <c r="C37" s="110" t="str">
        <f t="shared" si="3"/>
        <v>Elaborar un plan de trabajo que consolide las acciones estratégicas derivadas del diagnóstico institucional, priorizando actividades para fortalecer la gestión operativa.</v>
      </c>
      <c r="D37" s="49" t="s">
        <v>90</v>
      </c>
      <c r="E37" s="48" t="s">
        <v>40</v>
      </c>
      <c r="F37" s="49" t="s">
        <v>91</v>
      </c>
      <c r="G37" s="89" t="s">
        <v>92</v>
      </c>
      <c r="H37" s="48" t="s">
        <v>185</v>
      </c>
      <c r="I37" s="48" t="s">
        <v>30</v>
      </c>
      <c r="J37" s="151"/>
      <c r="K37" s="151"/>
      <c r="L37" s="48">
        <v>100</v>
      </c>
      <c r="M37" s="48">
        <v>100</v>
      </c>
      <c r="N37" s="48"/>
      <c r="O37" s="48"/>
      <c r="P37" s="48"/>
      <c r="Q37" s="48">
        <f t="shared" si="1"/>
        <v>0</v>
      </c>
      <c r="R37" s="48" t="str">
        <f t="shared" si="2"/>
        <v>INTENALCO|Modelos operativos flexibles 02</v>
      </c>
      <c r="S37" s="151"/>
      <c r="U37"/>
      <c r="V37"/>
      <c r="W37"/>
      <c r="X37"/>
      <c r="Y37"/>
      <c r="Z37"/>
      <c r="AA37"/>
      <c r="AB37"/>
    </row>
    <row r="38" spans="1:34" ht="65.25" customHeight="1" outlineLevel="1">
      <c r="A38" s="48">
        <v>11</v>
      </c>
      <c r="B38" s="48" t="s">
        <v>35</v>
      </c>
      <c r="C38" s="110" t="str">
        <f>C20</f>
        <v>Ejecutar las acciones definidas en el plan de trabajo, asegurando la adaptación de procesos y la mejora continua en la gestión institucional.</v>
      </c>
      <c r="D38" s="49" t="s">
        <v>93</v>
      </c>
      <c r="E38" s="48" t="s">
        <v>19</v>
      </c>
      <c r="F38" s="49" t="s">
        <v>94</v>
      </c>
      <c r="G38" s="89" t="s">
        <v>95</v>
      </c>
      <c r="H38" s="48" t="s">
        <v>17</v>
      </c>
      <c r="I38" s="48" t="s">
        <v>49</v>
      </c>
      <c r="J38" s="151"/>
      <c r="K38" s="151"/>
      <c r="L38" s="48">
        <v>100</v>
      </c>
      <c r="M38" s="48"/>
      <c r="N38" s="48">
        <v>30</v>
      </c>
      <c r="O38" s="48">
        <v>30</v>
      </c>
      <c r="P38" s="48">
        <v>40</v>
      </c>
      <c r="Q38" s="48">
        <f t="shared" si="1"/>
        <v>0</v>
      </c>
      <c r="R38" s="48" t="str">
        <f t="shared" si="2"/>
        <v>INTENALCO|Modelos operativos flexibles 03</v>
      </c>
      <c r="S38" s="151"/>
      <c r="U38"/>
      <c r="V38"/>
      <c r="W38"/>
      <c r="X38"/>
      <c r="Y38"/>
      <c r="Z38"/>
      <c r="AA38"/>
      <c r="AB38"/>
    </row>
    <row r="39" spans="1:34" ht="65.25" customHeight="1" outlineLevel="1">
      <c r="A39" s="46">
        <v>12</v>
      </c>
      <c r="B39" s="46" t="s">
        <v>45</v>
      </c>
      <c r="C39" s="111" t="str">
        <f t="shared" si="3"/>
        <v>Elaborar un plan de trabajo que consolide acciones estratégicas para atender las necesidades identificadas en el diagnóstico, asegurando alineación con la política institucional.</v>
      </c>
      <c r="D39" s="46" t="s">
        <v>186</v>
      </c>
      <c r="E39" s="46" t="s">
        <v>40</v>
      </c>
      <c r="F39" s="47" t="s">
        <v>91</v>
      </c>
      <c r="G39" s="47" t="s">
        <v>92</v>
      </c>
      <c r="H39" s="46" t="s">
        <v>185</v>
      </c>
      <c r="I39" s="46" t="s">
        <v>30</v>
      </c>
      <c r="J39" s="152"/>
      <c r="K39" s="152"/>
      <c r="L39" s="46">
        <v>100</v>
      </c>
      <c r="M39" s="46">
        <v>100</v>
      </c>
      <c r="N39" s="46"/>
      <c r="O39" s="46"/>
      <c r="P39" s="46"/>
      <c r="Q39" s="46">
        <f t="shared" si="1"/>
        <v>0</v>
      </c>
      <c r="R39" s="46" t="str">
        <f t="shared" si="2"/>
        <v>INTENALCO|Gestión del conocimiento 01</v>
      </c>
      <c r="S39" s="152"/>
      <c r="U39"/>
      <c r="V39"/>
      <c r="W39"/>
      <c r="X39"/>
      <c r="Y39"/>
      <c r="Z39"/>
      <c r="AA39"/>
      <c r="AB39"/>
    </row>
    <row r="40" spans="1:34" ht="65.25" customHeight="1" outlineLevel="1">
      <c r="A40" s="46">
        <v>13</v>
      </c>
      <c r="B40" s="46" t="s">
        <v>45</v>
      </c>
      <c r="C40" s="111" t="str">
        <f t="shared" si="3"/>
        <v>Ejecutar las acciones definidas en el plan de trabajo para fortalecer la gestión del conocimiento, garantizando la participación activa y el uso de herramientas tecnológicas.</v>
      </c>
      <c r="D40" s="46" t="s">
        <v>187</v>
      </c>
      <c r="E40" s="46" t="s">
        <v>19</v>
      </c>
      <c r="F40" s="47" t="s">
        <v>188</v>
      </c>
      <c r="G40" s="47" t="s">
        <v>80</v>
      </c>
      <c r="H40" s="46" t="s">
        <v>17</v>
      </c>
      <c r="I40" s="46" t="s">
        <v>30</v>
      </c>
      <c r="J40" s="152"/>
      <c r="K40" s="152"/>
      <c r="L40" s="46">
        <v>100</v>
      </c>
      <c r="M40" s="46">
        <v>25</v>
      </c>
      <c r="N40" s="46">
        <v>25</v>
      </c>
      <c r="O40" s="46">
        <v>25</v>
      </c>
      <c r="P40" s="46">
        <v>25</v>
      </c>
      <c r="Q40" s="46">
        <f t="shared" si="1"/>
        <v>0</v>
      </c>
      <c r="R40" s="46" t="str">
        <f t="shared" si="2"/>
        <v>INTENALCO|Gestión del conocimiento 02</v>
      </c>
      <c r="S40" s="152"/>
      <c r="U40"/>
      <c r="V40"/>
      <c r="W40"/>
      <c r="X40"/>
      <c r="Y40"/>
      <c r="Z40"/>
      <c r="AA40"/>
      <c r="AB40"/>
    </row>
    <row r="41" spans="1:34" ht="65.25" customHeight="1" outlineLevel="1">
      <c r="A41" s="46">
        <v>14</v>
      </c>
      <c r="B41" s="46" t="s">
        <v>45</v>
      </c>
      <c r="C41" s="111" t="str">
        <f t="shared" si="3"/>
        <v>Realizar la evaluación del plan de trabajo implementado, midiendo el impacto en la captura, organización y transferencia del conocimiento institucional.</v>
      </c>
      <c r="D41" s="46" t="s">
        <v>189</v>
      </c>
      <c r="E41" s="46" t="s">
        <v>40</v>
      </c>
      <c r="F41" s="47" t="s">
        <v>190</v>
      </c>
      <c r="G41" s="47" t="s">
        <v>52</v>
      </c>
      <c r="H41" s="46" t="s">
        <v>17</v>
      </c>
      <c r="I41" s="46" t="s">
        <v>30</v>
      </c>
      <c r="J41" s="152"/>
      <c r="K41" s="152"/>
      <c r="L41" s="46">
        <v>100</v>
      </c>
      <c r="M41" s="46"/>
      <c r="N41" s="46"/>
      <c r="O41" s="46"/>
      <c r="P41" s="46">
        <v>100</v>
      </c>
      <c r="Q41" s="46">
        <f t="shared" si="1"/>
        <v>0</v>
      </c>
      <c r="R41" s="46" t="str">
        <f t="shared" si="2"/>
        <v>INTENALCO|Gestión del conocimiento 03</v>
      </c>
      <c r="S41" s="152"/>
      <c r="U41"/>
      <c r="V41"/>
      <c r="W41"/>
      <c r="X41"/>
      <c r="Y41"/>
      <c r="Z41"/>
      <c r="AA41"/>
      <c r="AB41"/>
    </row>
    <row r="42" spans="1:34">
      <c r="A42" s="86"/>
      <c r="B42" s="76"/>
      <c r="C42" s="76"/>
      <c r="D42" s="76"/>
      <c r="E42" s="76"/>
      <c r="F42" s="76"/>
      <c r="G42" s="76"/>
      <c r="H42" s="76"/>
      <c r="I42" s="76"/>
      <c r="J42" s="76"/>
      <c r="K42" s="76"/>
      <c r="L42" s="76"/>
      <c r="M42" s="76"/>
      <c r="N42" s="76"/>
      <c r="O42" s="76"/>
      <c r="P42" s="76"/>
      <c r="Q42" s="76"/>
      <c r="R42" s="76"/>
      <c r="S42" s="76"/>
      <c r="T42" s="76"/>
      <c r="AB42" s="40"/>
      <c r="AC42" s="40"/>
      <c r="AD42" s="40"/>
      <c r="AE42" s="40"/>
      <c r="AF42" s="40"/>
      <c r="AG42" s="40"/>
      <c r="AH42" s="21" t="e">
        <f t="shared" ref="AH42" si="4">ROUND(AVERAGE(AB42:AG42)/5*100,0)</f>
        <v>#DIV/0!</v>
      </c>
    </row>
    <row r="43" spans="1:34" s="452" customFormat="1" ht="45.75" customHeight="1">
      <c r="A43" s="452" t="s">
        <v>191</v>
      </c>
    </row>
    <row r="44" spans="1:34" outlineLevel="1">
      <c r="A44" s="79"/>
      <c r="B44" s="76"/>
      <c r="C44" s="76"/>
      <c r="D44" s="76"/>
      <c r="E44" s="76"/>
      <c r="F44" s="76"/>
      <c r="G44" s="76"/>
      <c r="H44" s="76"/>
      <c r="I44" s="76"/>
      <c r="J44" s="76"/>
      <c r="K44" s="76"/>
      <c r="L44" s="76"/>
      <c r="M44" s="76"/>
      <c r="N44" s="76"/>
      <c r="O44" s="76"/>
      <c r="P44" s="76"/>
      <c r="Q44" s="76"/>
      <c r="R44" s="76"/>
      <c r="S44" s="76"/>
      <c r="T44" s="76"/>
    </row>
    <row r="45" spans="1:34" ht="26.25" outlineLevel="1">
      <c r="A45" s="80" t="s">
        <v>192</v>
      </c>
      <c r="B45" s="81" t="str">
        <f>B10</f>
        <v>Cultura organizacional</v>
      </c>
      <c r="H45" s="453" t="s">
        <v>193</v>
      </c>
      <c r="I45" s="453"/>
      <c r="J45" s="453"/>
      <c r="K45" s="453"/>
      <c r="L45" s="453"/>
      <c r="M45" s="453"/>
      <c r="N45" s="453"/>
      <c r="T45" s="76"/>
    </row>
    <row r="46" spans="1:34" ht="60.75" outlineLevel="2" thickBot="1">
      <c r="A46" s="128" t="s">
        <v>28</v>
      </c>
      <c r="B46" s="129" t="s">
        <v>194</v>
      </c>
      <c r="C46" s="129" t="s">
        <v>195</v>
      </c>
      <c r="D46" s="129" t="s">
        <v>196</v>
      </c>
      <c r="E46" s="129" t="s">
        <v>197</v>
      </c>
      <c r="F46" s="129" t="s">
        <v>198</v>
      </c>
      <c r="G46" s="129" t="s">
        <v>199</v>
      </c>
      <c r="H46" s="175" t="s">
        <v>200</v>
      </c>
      <c r="I46" s="175" t="s">
        <v>201</v>
      </c>
      <c r="J46" s="175" t="s">
        <v>202</v>
      </c>
      <c r="K46" s="175" t="s">
        <v>203</v>
      </c>
      <c r="L46" s="175" t="s">
        <v>204</v>
      </c>
      <c r="M46" s="175" t="s">
        <v>205</v>
      </c>
      <c r="N46" s="175" t="s">
        <v>206</v>
      </c>
      <c r="O46" s="129" t="s">
        <v>207</v>
      </c>
      <c r="P46" s="129" t="s">
        <v>208</v>
      </c>
      <c r="Q46" s="129" t="s">
        <v>209</v>
      </c>
      <c r="R46" s="129" t="s">
        <v>210</v>
      </c>
      <c r="S46" s="129" t="s">
        <v>184</v>
      </c>
      <c r="T46" s="76"/>
      <c r="AB46"/>
    </row>
    <row r="47" spans="1:34" s="21" customFormat="1" ht="215.25" customHeight="1" outlineLevel="2" thickTop="1" thickBot="1">
      <c r="A47" s="6">
        <v>1</v>
      </c>
      <c r="B47" s="106" t="str">
        <f>C10</f>
        <v>Realizar la evaluación integral del modelo de cultura organizacional implementado en la entidad, identificando fortalezas y áreas de mejora mediante instrumentos de medición y análisis participativo.</v>
      </c>
      <c r="C47" s="5" t="s">
        <v>59</v>
      </c>
      <c r="D47" s="178">
        <f t="shared" ref="D47:E52" si="5">Q47</f>
        <v>32.5</v>
      </c>
      <c r="E47" s="178">
        <f t="shared" si="5"/>
        <v>32.5</v>
      </c>
      <c r="F47" s="5">
        <f>M28</f>
        <v>100</v>
      </c>
      <c r="G47" s="153" t="s">
        <v>211</v>
      </c>
      <c r="H47" s="174">
        <v>5</v>
      </c>
      <c r="I47" s="174">
        <v>3</v>
      </c>
      <c r="J47" s="174">
        <v>3</v>
      </c>
      <c r="K47" s="174">
        <v>0</v>
      </c>
      <c r="L47" s="174">
        <v>3</v>
      </c>
      <c r="M47" s="174">
        <v>3</v>
      </c>
      <c r="N47" s="174">
        <v>3</v>
      </c>
      <c r="O47" s="5">
        <f t="shared" ref="O47" si="6">ROUND((SUM(H47:N47)/35)*100,0)</f>
        <v>57</v>
      </c>
      <c r="P47" s="5">
        <f>(INTENALCO!$O47/100)*100</f>
        <v>56.999999999999993</v>
      </c>
      <c r="Q47" s="5">
        <f t="shared" ref="Q47:Q52" si="7">IFERROR(ROUND(O47*P47/100,1),"")</f>
        <v>32.5</v>
      </c>
      <c r="R47" s="5">
        <f>Q47</f>
        <v>32.5</v>
      </c>
      <c r="S47" s="483" t="s">
        <v>451</v>
      </c>
      <c r="T47" s="76"/>
    </row>
    <row r="48" spans="1:34" ht="215.25" customHeight="1" outlineLevel="2" thickTop="1" thickBot="1">
      <c r="A48" s="7">
        <v>2</v>
      </c>
      <c r="B48" s="107" t="str">
        <f>C11</f>
        <v>Analizar los resultados de la evaluación para determinar brechas en prácticas, comportamientos y procesos relacionados con la cultura organizacional, priorizando acciones correctivas.</v>
      </c>
      <c r="C48" s="22" t="s">
        <v>59</v>
      </c>
      <c r="D48" s="177">
        <f t="shared" si="5"/>
        <v>32.5</v>
      </c>
      <c r="E48" s="177">
        <f t="shared" si="5"/>
        <v>32.5</v>
      </c>
      <c r="F48" s="22">
        <f>M29</f>
        <v>100</v>
      </c>
      <c r="G48" s="154" t="s">
        <v>211</v>
      </c>
      <c r="H48" s="174">
        <v>3</v>
      </c>
      <c r="I48" s="174">
        <v>5</v>
      </c>
      <c r="J48" s="174">
        <v>3</v>
      </c>
      <c r="K48" s="174">
        <v>0</v>
      </c>
      <c r="L48" s="174">
        <v>3</v>
      </c>
      <c r="M48" s="174">
        <v>3</v>
      </c>
      <c r="N48" s="174">
        <v>3</v>
      </c>
      <c r="O48" s="22">
        <f>ROUND((SUM(H48:N48)/35)*100,0)</f>
        <v>57</v>
      </c>
      <c r="P48" s="22">
        <f>(INTENALCO!$O48/100)*100</f>
        <v>56.999999999999993</v>
      </c>
      <c r="Q48" s="22">
        <f t="shared" si="7"/>
        <v>32.5</v>
      </c>
      <c r="R48" s="22">
        <f>Q48</f>
        <v>32.5</v>
      </c>
      <c r="S48" s="484"/>
      <c r="T48" s="76"/>
      <c r="AB48"/>
    </row>
    <row r="49" spans="1:28" ht="215.25" customHeight="1" outlineLevel="2" thickTop="1" thickBot="1">
      <c r="A49" s="6">
        <v>3</v>
      </c>
      <c r="B49" s="106" t="str">
        <f>C12</f>
        <v>Diseñar el plan de trabajo que consolide acciones estratégicas para fortalecer la cultura organizacional, basado en el diagnóstico y brechas identificadas.</v>
      </c>
      <c r="C49" s="5" t="s">
        <v>59</v>
      </c>
      <c r="D49" s="178">
        <f t="shared" si="5"/>
        <v>39.700000000000003</v>
      </c>
      <c r="E49" s="178">
        <f t="shared" si="5"/>
        <v>39.700000000000003</v>
      </c>
      <c r="F49" s="5">
        <f>M30</f>
        <v>100</v>
      </c>
      <c r="G49" s="153" t="s">
        <v>211</v>
      </c>
      <c r="H49" s="174">
        <v>3</v>
      </c>
      <c r="I49" s="174">
        <v>5</v>
      </c>
      <c r="J49" s="174">
        <v>5</v>
      </c>
      <c r="K49" s="174">
        <v>0</v>
      </c>
      <c r="L49" s="174">
        <v>3</v>
      </c>
      <c r="M49" s="174">
        <v>3</v>
      </c>
      <c r="N49" s="174">
        <v>3</v>
      </c>
      <c r="O49" s="5">
        <f t="shared" ref="O49" si="8">ROUND((SUM(H49:N49)/35)*100,0)</f>
        <v>63</v>
      </c>
      <c r="P49" s="5">
        <f>(INTENALCO!$O49/100)*100</f>
        <v>63</v>
      </c>
      <c r="Q49" s="5">
        <f t="shared" si="7"/>
        <v>39.700000000000003</v>
      </c>
      <c r="R49" s="5">
        <f>Q49</f>
        <v>39.700000000000003</v>
      </c>
      <c r="S49" s="485"/>
      <c r="T49" s="76"/>
      <c r="AB49"/>
    </row>
    <row r="50" spans="1:28" ht="87.75" customHeight="1" outlineLevel="2" thickTop="1" thickBot="1">
      <c r="A50" s="454">
        <v>4</v>
      </c>
      <c r="B50" s="456" t="str">
        <f>C13</f>
        <v>Implementar las acciones definidas en el plan de trabajo, asegurando la participación activa del personal y el seguimiento a los resultados esperados.</v>
      </c>
      <c r="C50" s="23" t="s">
        <v>64</v>
      </c>
      <c r="D50" s="177">
        <f t="shared" si="5"/>
        <v>10.8</v>
      </c>
      <c r="E50" s="177">
        <f t="shared" si="5"/>
        <v>10.8</v>
      </c>
      <c r="F50" s="22">
        <f>N31</f>
        <v>30</v>
      </c>
      <c r="G50" s="154" t="s">
        <v>211</v>
      </c>
      <c r="H50" s="174">
        <v>3</v>
      </c>
      <c r="I50" s="174">
        <v>3</v>
      </c>
      <c r="J50" s="174">
        <v>3</v>
      </c>
      <c r="K50" s="174">
        <v>3</v>
      </c>
      <c r="L50" s="174">
        <v>3</v>
      </c>
      <c r="M50" s="174">
        <v>3</v>
      </c>
      <c r="N50" s="174">
        <v>3</v>
      </c>
      <c r="O50" s="22">
        <f t="shared" ref="O50:O52" si="9">ROUND((SUM(H50:N50)/35)*100,0)</f>
        <v>60</v>
      </c>
      <c r="P50" s="22">
        <f>(INTENALCO!$O50/100)*30</f>
        <v>18</v>
      </c>
      <c r="Q50" s="22">
        <f t="shared" si="7"/>
        <v>10.8</v>
      </c>
      <c r="R50" s="22">
        <f>Q50</f>
        <v>10.8</v>
      </c>
      <c r="S50" s="416" t="s">
        <v>452</v>
      </c>
      <c r="T50" s="76"/>
      <c r="AB50"/>
    </row>
    <row r="51" spans="1:28" ht="149.25" customHeight="1" outlineLevel="2" thickTop="1" thickBot="1">
      <c r="A51" s="455"/>
      <c r="B51" s="457"/>
      <c r="C51" s="24" t="s">
        <v>69</v>
      </c>
      <c r="D51" s="177">
        <f t="shared" si="5"/>
        <v>23.8</v>
      </c>
      <c r="E51" s="177">
        <f t="shared" si="5"/>
        <v>34.6</v>
      </c>
      <c r="F51" s="22">
        <f>O31</f>
        <v>30</v>
      </c>
      <c r="G51" s="154" t="s">
        <v>211</v>
      </c>
      <c r="H51" s="174">
        <v>5</v>
      </c>
      <c r="I51" s="174">
        <v>5</v>
      </c>
      <c r="J51" s="174">
        <v>3</v>
      </c>
      <c r="K51" s="174">
        <v>5</v>
      </c>
      <c r="L51" s="174">
        <v>3</v>
      </c>
      <c r="M51" s="174">
        <v>5</v>
      </c>
      <c r="N51" s="174">
        <v>5</v>
      </c>
      <c r="O51" s="23">
        <f t="shared" si="9"/>
        <v>89</v>
      </c>
      <c r="P51" s="23">
        <f>(INTENALCO!$O51/100)*30</f>
        <v>26.7</v>
      </c>
      <c r="Q51" s="23">
        <f t="shared" si="7"/>
        <v>23.8</v>
      </c>
      <c r="R51" s="23">
        <f>R50+Q51</f>
        <v>34.6</v>
      </c>
      <c r="S51" s="417" t="s">
        <v>453</v>
      </c>
      <c r="T51" s="76"/>
      <c r="AB51"/>
    </row>
    <row r="52" spans="1:28" ht="20.25" customHeight="1" outlineLevel="2" thickTop="1">
      <c r="A52" s="455"/>
      <c r="B52" s="457"/>
      <c r="C52" s="24" t="s">
        <v>74</v>
      </c>
      <c r="D52" s="177">
        <f t="shared" si="5"/>
        <v>0</v>
      </c>
      <c r="E52" s="177">
        <f t="shared" si="5"/>
        <v>34.6</v>
      </c>
      <c r="F52" s="22">
        <f>P31</f>
        <v>40</v>
      </c>
      <c r="G52" s="154"/>
      <c r="H52" s="174"/>
      <c r="I52" s="174"/>
      <c r="J52" s="174"/>
      <c r="K52" s="174"/>
      <c r="L52" s="174"/>
      <c r="M52" s="174"/>
      <c r="N52" s="174"/>
      <c r="O52" s="24">
        <f t="shared" si="9"/>
        <v>0</v>
      </c>
      <c r="P52" s="24">
        <f>(INTENALCO!$O52/100)*40</f>
        <v>0</v>
      </c>
      <c r="Q52" s="24">
        <f t="shared" si="7"/>
        <v>0</v>
      </c>
      <c r="R52" s="24">
        <f>R51+Q52</f>
        <v>34.6</v>
      </c>
      <c r="S52" s="155"/>
      <c r="T52" s="76"/>
      <c r="AB52"/>
    </row>
    <row r="53" spans="1:28" ht="45.75" customHeight="1" outlineLevel="1">
      <c r="G53" s="156"/>
      <c r="H53" s="156"/>
      <c r="I53" s="156"/>
      <c r="J53" s="156"/>
      <c r="K53" s="156"/>
      <c r="L53" s="156"/>
      <c r="M53" s="156"/>
      <c r="N53" s="156"/>
      <c r="Q53" s="129" t="s">
        <v>215</v>
      </c>
      <c r="R53" s="130">
        <f>AVERAGE(R47:R49,R52)/100</f>
        <v>0.34825</v>
      </c>
      <c r="S53" s="156"/>
      <c r="T53" s="76"/>
    </row>
    <row r="54" spans="1:28" ht="26.25" outlineLevel="1">
      <c r="A54" s="82" t="s">
        <v>216</v>
      </c>
      <c r="B54" s="124" t="s">
        <v>25</v>
      </c>
      <c r="G54" s="156"/>
      <c r="H54" s="435" t="s">
        <v>193</v>
      </c>
      <c r="I54" s="435"/>
      <c r="J54" s="435"/>
      <c r="K54" s="435"/>
      <c r="L54" s="435"/>
      <c r="M54" s="435"/>
      <c r="N54" s="435"/>
      <c r="S54" s="156"/>
      <c r="T54" s="76"/>
    </row>
    <row r="55" spans="1:28" ht="73.5" customHeight="1" outlineLevel="2" thickBot="1">
      <c r="A55" s="131" t="s">
        <v>28</v>
      </c>
      <c r="B55" s="132" t="s">
        <v>194</v>
      </c>
      <c r="C55" s="132" t="s">
        <v>195</v>
      </c>
      <c r="D55" s="132" t="s">
        <v>196</v>
      </c>
      <c r="E55" s="132" t="s">
        <v>217</v>
      </c>
      <c r="F55" s="132" t="s">
        <v>198</v>
      </c>
      <c r="G55" s="157" t="s">
        <v>199</v>
      </c>
      <c r="H55" s="175" t="s">
        <v>200</v>
      </c>
      <c r="I55" s="175" t="s">
        <v>201</v>
      </c>
      <c r="J55" s="175" t="s">
        <v>202</v>
      </c>
      <c r="K55" s="175" t="s">
        <v>203</v>
      </c>
      <c r="L55" s="175" t="s">
        <v>204</v>
      </c>
      <c r="M55" s="175" t="s">
        <v>205</v>
      </c>
      <c r="N55" s="175" t="s">
        <v>206</v>
      </c>
      <c r="O55" s="132" t="s">
        <v>207</v>
      </c>
      <c r="P55" s="132" t="s">
        <v>218</v>
      </c>
      <c r="Q55" s="132" t="s">
        <v>209</v>
      </c>
      <c r="R55" s="132" t="s">
        <v>210</v>
      </c>
      <c r="S55" s="157" t="s">
        <v>184</v>
      </c>
      <c r="T55" s="76"/>
      <c r="AB55"/>
    </row>
    <row r="56" spans="1:28" ht="90.75" customHeight="1" outlineLevel="2" thickTop="1" thickBot="1">
      <c r="A56" s="8">
        <v>1</v>
      </c>
      <c r="B56" s="105" t="str">
        <f>C14</f>
        <v>Realizar un diagnóstico participativo de los grupos focales para identificar oportunidades de mejora en la experiencia de servicio de la entidad, consolidando hallazgos y recomendaciones.</v>
      </c>
      <c r="C56" s="25" t="s">
        <v>59</v>
      </c>
      <c r="D56" s="178">
        <f>Q56</f>
        <v>54.8</v>
      </c>
      <c r="E56" s="178">
        <f>R56</f>
        <v>54.8</v>
      </c>
      <c r="F56" s="25">
        <f>M32</f>
        <v>100</v>
      </c>
      <c r="G56" s="158" t="s">
        <v>263</v>
      </c>
      <c r="H56" s="174">
        <v>5</v>
      </c>
      <c r="I56" s="174">
        <v>5</v>
      </c>
      <c r="J56" s="174">
        <v>3</v>
      </c>
      <c r="K56" s="174">
        <v>0</v>
      </c>
      <c r="L56" s="174">
        <v>3</v>
      </c>
      <c r="M56" s="174">
        <v>5</v>
      </c>
      <c r="N56" s="174">
        <v>5</v>
      </c>
      <c r="O56" s="25">
        <f t="shared" ref="O56:O65" si="10">ROUND((SUM(H56:N56)/35)*100,0)</f>
        <v>74</v>
      </c>
      <c r="P56" s="25">
        <f>(INTENALCO!$O56/100)*100</f>
        <v>74</v>
      </c>
      <c r="Q56" s="25">
        <f t="shared" ref="Q56:Q65" si="11">IFERROR(ROUND(O56*P56/100,1),"")</f>
        <v>54.8</v>
      </c>
      <c r="R56" s="25">
        <f>Q56</f>
        <v>54.8</v>
      </c>
      <c r="S56" s="158" t="s">
        <v>454</v>
      </c>
      <c r="T56" s="76"/>
      <c r="AB56"/>
    </row>
    <row r="57" spans="1:28" ht="82.5" customHeight="1" outlineLevel="2" thickTop="1" thickBot="1">
      <c r="A57" s="431">
        <v>2</v>
      </c>
      <c r="B57" s="433" t="str">
        <f>C15</f>
        <v>Diseñar, aplicar y analizar la encuesta de satisfacción de los servicios ofrecidos por la entidad, garantizando cobertura representativa y trazabilidad de resultados.</v>
      </c>
      <c r="C57" s="28" t="s">
        <v>64</v>
      </c>
      <c r="D57" s="178">
        <f>Q57</f>
        <v>7.8</v>
      </c>
      <c r="E57" s="178">
        <f>R57</f>
        <v>7.8</v>
      </c>
      <c r="F57" s="28">
        <f>N33</f>
        <v>30</v>
      </c>
      <c r="G57" s="159"/>
      <c r="H57" s="174">
        <v>3</v>
      </c>
      <c r="I57" s="174">
        <v>3</v>
      </c>
      <c r="J57" s="174">
        <v>0</v>
      </c>
      <c r="K57" s="174">
        <v>3</v>
      </c>
      <c r="L57" s="174">
        <v>3</v>
      </c>
      <c r="M57" s="174">
        <v>3</v>
      </c>
      <c r="N57" s="174">
        <v>3</v>
      </c>
      <c r="O57" s="28">
        <f t="shared" si="10"/>
        <v>51</v>
      </c>
      <c r="P57" s="28">
        <f>(INTENALCO!$O57/100)*30</f>
        <v>15.3</v>
      </c>
      <c r="Q57" s="28">
        <f t="shared" si="11"/>
        <v>7.8</v>
      </c>
      <c r="R57" s="28">
        <f>Q57</f>
        <v>7.8</v>
      </c>
      <c r="S57" s="391" t="s">
        <v>455</v>
      </c>
      <c r="T57" s="76"/>
      <c r="AB57"/>
    </row>
    <row r="58" spans="1:28" ht="22.5" customHeight="1" outlineLevel="2" thickTop="1" thickBot="1">
      <c r="A58" s="432"/>
      <c r="B58" s="434"/>
      <c r="C58" s="29" t="s">
        <v>69</v>
      </c>
      <c r="D58" s="178">
        <f t="shared" ref="D58:E65" si="12">Q58</f>
        <v>20.7</v>
      </c>
      <c r="E58" s="178">
        <f t="shared" si="12"/>
        <v>28.5</v>
      </c>
      <c r="F58" s="28">
        <f>O33</f>
        <v>30</v>
      </c>
      <c r="G58" s="159" t="s">
        <v>211</v>
      </c>
      <c r="H58" s="174">
        <v>5</v>
      </c>
      <c r="I58" s="174">
        <v>3</v>
      </c>
      <c r="J58" s="174">
        <v>3</v>
      </c>
      <c r="K58" s="174">
        <v>5</v>
      </c>
      <c r="L58" s="174">
        <v>3</v>
      </c>
      <c r="M58" s="174">
        <v>5</v>
      </c>
      <c r="N58" s="174">
        <v>5</v>
      </c>
      <c r="O58" s="29">
        <f t="shared" si="10"/>
        <v>83</v>
      </c>
      <c r="P58" s="29">
        <f>(INTENALCO!$O58/100)*30</f>
        <v>24.9</v>
      </c>
      <c r="Q58" s="29">
        <f t="shared" si="11"/>
        <v>20.7</v>
      </c>
      <c r="R58" s="29">
        <f>R57+Q58</f>
        <v>28.5</v>
      </c>
      <c r="S58" s="160"/>
      <c r="T58" s="76"/>
      <c r="AB58"/>
    </row>
    <row r="59" spans="1:28" ht="22.5" customHeight="1" outlineLevel="2" thickTop="1" thickBot="1">
      <c r="A59" s="458"/>
      <c r="B59" s="459"/>
      <c r="C59" s="30" t="s">
        <v>74</v>
      </c>
      <c r="D59" s="178">
        <f t="shared" si="12"/>
        <v>0</v>
      </c>
      <c r="E59" s="178">
        <f t="shared" si="12"/>
        <v>28.5</v>
      </c>
      <c r="F59" s="28">
        <f>P33</f>
        <v>40</v>
      </c>
      <c r="G59" s="159"/>
      <c r="H59" s="176"/>
      <c r="I59" s="176"/>
      <c r="J59" s="176"/>
      <c r="K59" s="176"/>
      <c r="L59" s="176"/>
      <c r="M59" s="176"/>
      <c r="N59" s="176"/>
      <c r="O59" s="30">
        <f t="shared" si="10"/>
        <v>0</v>
      </c>
      <c r="P59" s="30">
        <f>(INTENALCO!$O59/100)*40</f>
        <v>0</v>
      </c>
      <c r="Q59" s="30">
        <f t="shared" si="11"/>
        <v>0</v>
      </c>
      <c r="R59" s="30">
        <f>R58+Q59</f>
        <v>28.5</v>
      </c>
      <c r="S59" s="161"/>
      <c r="T59" s="76"/>
      <c r="AB59"/>
    </row>
    <row r="60" spans="1:28" ht="73.5" customHeight="1" outlineLevel="2" thickTop="1" thickBot="1">
      <c r="A60" s="440">
        <v>3</v>
      </c>
      <c r="B60" s="443" t="str">
        <f>C16</f>
        <v>Ejecutar las acciones de mejora derivadas del análisis de la encuesta de satisfacción, orientadas a optimizar la experiencia ciudadana y la relación con grupos de valor.</v>
      </c>
      <c r="C60" s="25" t="s">
        <v>64</v>
      </c>
      <c r="D60" s="178">
        <f t="shared" si="12"/>
        <v>7.8</v>
      </c>
      <c r="E60" s="178">
        <f t="shared" si="12"/>
        <v>7.8</v>
      </c>
      <c r="F60" s="25">
        <f>N34</f>
        <v>30</v>
      </c>
      <c r="G60" s="158"/>
      <c r="H60" s="176">
        <v>3</v>
      </c>
      <c r="I60" s="176">
        <v>3</v>
      </c>
      <c r="J60" s="176">
        <v>0</v>
      </c>
      <c r="K60" s="176">
        <v>3</v>
      </c>
      <c r="L60" s="176">
        <v>3</v>
      </c>
      <c r="M60" s="176">
        <v>3</v>
      </c>
      <c r="N60" s="176">
        <v>3</v>
      </c>
      <c r="O60" s="25">
        <f t="shared" si="10"/>
        <v>51</v>
      </c>
      <c r="P60" s="25">
        <f>(INTENALCO!$O60/100)*30</f>
        <v>15.3</v>
      </c>
      <c r="Q60" s="25">
        <f t="shared" si="11"/>
        <v>7.8</v>
      </c>
      <c r="R60" s="25">
        <f>Q60</f>
        <v>7.8</v>
      </c>
      <c r="S60" s="388" t="s">
        <v>456</v>
      </c>
      <c r="T60" s="76"/>
      <c r="AB60"/>
    </row>
    <row r="61" spans="1:28" ht="60" customHeight="1" outlineLevel="2" thickTop="1" thickBot="1">
      <c r="A61" s="441"/>
      <c r="B61" s="444"/>
      <c r="C61" s="26" t="s">
        <v>69</v>
      </c>
      <c r="D61" s="178">
        <f t="shared" si="12"/>
        <v>15.1</v>
      </c>
      <c r="E61" s="178">
        <f t="shared" si="12"/>
        <v>22.9</v>
      </c>
      <c r="F61" s="25">
        <f>O34</f>
        <v>30</v>
      </c>
      <c r="G61" s="158" t="s">
        <v>211</v>
      </c>
      <c r="H61" s="176">
        <v>5</v>
      </c>
      <c r="I61" s="176">
        <v>3</v>
      </c>
      <c r="J61" s="176">
        <v>3</v>
      </c>
      <c r="K61" s="176">
        <v>5</v>
      </c>
      <c r="L61" s="176">
        <v>3</v>
      </c>
      <c r="M61" s="176">
        <v>3</v>
      </c>
      <c r="N61" s="176">
        <v>3</v>
      </c>
      <c r="O61" s="26">
        <f t="shared" si="10"/>
        <v>71</v>
      </c>
      <c r="P61" s="26">
        <f>(INTENALCO!$O61/100)*30</f>
        <v>21.299999999999997</v>
      </c>
      <c r="Q61" s="26">
        <f t="shared" si="11"/>
        <v>15.1</v>
      </c>
      <c r="R61" s="26">
        <f>R60+Q61</f>
        <v>22.9</v>
      </c>
      <c r="S61" s="409" t="s">
        <v>457</v>
      </c>
      <c r="T61" s="76"/>
      <c r="AB61"/>
    </row>
    <row r="62" spans="1:28" ht="22.5" customHeight="1" outlineLevel="2" thickTop="1" thickBot="1">
      <c r="A62" s="442"/>
      <c r="B62" s="445"/>
      <c r="C62" s="27" t="s">
        <v>74</v>
      </c>
      <c r="D62" s="178">
        <f t="shared" si="12"/>
        <v>0</v>
      </c>
      <c r="E62" s="178">
        <f t="shared" si="12"/>
        <v>22.9</v>
      </c>
      <c r="F62" s="25">
        <f>P34</f>
        <v>40</v>
      </c>
      <c r="G62" s="158"/>
      <c r="H62" s="176"/>
      <c r="I62" s="176"/>
      <c r="J62" s="176"/>
      <c r="K62" s="176"/>
      <c r="L62" s="176"/>
      <c r="M62" s="176"/>
      <c r="N62" s="176"/>
      <c r="O62" s="27">
        <f t="shared" si="10"/>
        <v>0</v>
      </c>
      <c r="P62" s="27">
        <f>(INTENALCO!$O62/100)*40</f>
        <v>0</v>
      </c>
      <c r="Q62" s="27">
        <f t="shared" si="11"/>
        <v>0</v>
      </c>
      <c r="R62" s="27">
        <f>R61+Q62</f>
        <v>22.9</v>
      </c>
      <c r="S62" s="162"/>
      <c r="T62" s="76"/>
      <c r="AB62"/>
    </row>
    <row r="63" spans="1:28" ht="60.75" customHeight="1" outlineLevel="2" thickTop="1" thickBot="1">
      <c r="A63" s="431">
        <v>4</v>
      </c>
      <c r="B63" s="433" t="str">
        <f>C17</f>
        <v>Monitorear la implementación de las mejoras y lecciones aprendidas, evaluando su impacto en la experiencia ciudadana y ajustando acciones según resultados.</v>
      </c>
      <c r="C63" s="28" t="s">
        <v>64</v>
      </c>
      <c r="D63" s="178">
        <f t="shared" si="12"/>
        <v>15.1</v>
      </c>
      <c r="E63" s="178">
        <f t="shared" si="12"/>
        <v>15.1</v>
      </c>
      <c r="F63" s="28">
        <f>N35</f>
        <v>30</v>
      </c>
      <c r="G63" s="159"/>
      <c r="H63" s="174">
        <v>5</v>
      </c>
      <c r="I63" s="174">
        <v>3</v>
      </c>
      <c r="J63" s="174">
        <v>3</v>
      </c>
      <c r="K63" s="174">
        <v>3</v>
      </c>
      <c r="L63" s="174">
        <v>3</v>
      </c>
      <c r="M63" s="174">
        <v>3</v>
      </c>
      <c r="N63" s="174">
        <v>5</v>
      </c>
      <c r="O63" s="28">
        <f t="shared" si="10"/>
        <v>71</v>
      </c>
      <c r="P63" s="28">
        <f>(INTENALCO!$O63/100)*30</f>
        <v>21.299999999999997</v>
      </c>
      <c r="Q63" s="28">
        <f t="shared" si="11"/>
        <v>15.1</v>
      </c>
      <c r="R63" s="28">
        <f>Q63</f>
        <v>15.1</v>
      </c>
      <c r="S63" s="391" t="s">
        <v>458</v>
      </c>
      <c r="T63" s="76"/>
      <c r="AB63"/>
    </row>
    <row r="64" spans="1:28" ht="22.5" customHeight="1" outlineLevel="2" thickTop="1" thickBot="1">
      <c r="A64" s="432"/>
      <c r="B64" s="434"/>
      <c r="C64" s="29" t="s">
        <v>69</v>
      </c>
      <c r="D64" s="178">
        <f t="shared" si="12"/>
        <v>17.8</v>
      </c>
      <c r="E64" s="178">
        <f t="shared" si="12"/>
        <v>32.9</v>
      </c>
      <c r="F64" s="28">
        <f>O35</f>
        <v>30</v>
      </c>
      <c r="G64" s="159"/>
      <c r="H64" s="174">
        <v>5</v>
      </c>
      <c r="I64" s="174">
        <v>3</v>
      </c>
      <c r="J64" s="174">
        <v>3</v>
      </c>
      <c r="K64" s="174">
        <v>5</v>
      </c>
      <c r="L64" s="174">
        <v>3</v>
      </c>
      <c r="M64" s="174">
        <v>3</v>
      </c>
      <c r="N64" s="174">
        <v>5</v>
      </c>
      <c r="O64" s="29">
        <f t="shared" si="10"/>
        <v>77</v>
      </c>
      <c r="P64" s="29">
        <f>(INTENALCO!$O64/100)*30</f>
        <v>23.1</v>
      </c>
      <c r="Q64" s="29">
        <f t="shared" si="11"/>
        <v>17.8</v>
      </c>
      <c r="R64" s="29">
        <f>R63+Q64</f>
        <v>32.9</v>
      </c>
      <c r="S64" s="410" t="s">
        <v>459</v>
      </c>
      <c r="T64" s="76"/>
      <c r="AB64"/>
    </row>
    <row r="65" spans="1:28" ht="22.5" customHeight="1" outlineLevel="2" thickTop="1">
      <c r="A65" s="432"/>
      <c r="B65" s="434"/>
      <c r="C65" s="30" t="s">
        <v>74</v>
      </c>
      <c r="D65" s="178">
        <f t="shared" si="12"/>
        <v>0</v>
      </c>
      <c r="E65" s="178">
        <f t="shared" si="12"/>
        <v>32.9</v>
      </c>
      <c r="F65" s="28">
        <f>P35</f>
        <v>40</v>
      </c>
      <c r="G65" s="159"/>
      <c r="H65" s="174"/>
      <c r="I65" s="174"/>
      <c r="J65" s="174"/>
      <c r="K65" s="174"/>
      <c r="L65" s="174"/>
      <c r="M65" s="174"/>
      <c r="N65" s="174"/>
      <c r="O65" s="30">
        <f t="shared" si="10"/>
        <v>0</v>
      </c>
      <c r="P65" s="30">
        <f>(INTENALCO!$O65/100)*40</f>
        <v>0</v>
      </c>
      <c r="Q65" s="30">
        <f t="shared" si="11"/>
        <v>0</v>
      </c>
      <c r="R65" s="30">
        <f>R64+Q65</f>
        <v>32.9</v>
      </c>
      <c r="S65" s="161"/>
      <c r="T65" s="76"/>
      <c r="AB65"/>
    </row>
    <row r="66" spans="1:28" ht="45.75" customHeight="1" outlineLevel="1">
      <c r="G66" s="156"/>
      <c r="H66" s="156"/>
      <c r="I66" s="156"/>
      <c r="J66" s="156"/>
      <c r="K66" s="156"/>
      <c r="L66" s="156"/>
      <c r="M66" s="156"/>
      <c r="N66" s="156"/>
      <c r="Q66" s="132" t="s">
        <v>215</v>
      </c>
      <c r="R66" s="133">
        <f>AVERAGE(R56,R59,R62,R65)/100</f>
        <v>0.34775</v>
      </c>
      <c r="S66" s="156"/>
      <c r="T66" s="76"/>
    </row>
    <row r="67" spans="1:28" ht="26.25" outlineLevel="1">
      <c r="A67" s="83" t="s">
        <v>223</v>
      </c>
      <c r="B67" s="123" t="s">
        <v>35</v>
      </c>
      <c r="G67" s="156"/>
      <c r="H67" s="435" t="s">
        <v>193</v>
      </c>
      <c r="I67" s="435"/>
      <c r="J67" s="435"/>
      <c r="K67" s="435"/>
      <c r="L67" s="435"/>
      <c r="M67" s="435"/>
      <c r="N67" s="435"/>
      <c r="S67" s="156"/>
      <c r="T67" s="76"/>
    </row>
    <row r="68" spans="1:28" ht="60.75" outlineLevel="2" thickBot="1">
      <c r="A68" s="134" t="s">
        <v>28</v>
      </c>
      <c r="B68" s="135" t="s">
        <v>194</v>
      </c>
      <c r="C68" s="135" t="s">
        <v>195</v>
      </c>
      <c r="D68" s="135" t="s">
        <v>196</v>
      </c>
      <c r="E68" s="135" t="s">
        <v>217</v>
      </c>
      <c r="F68" s="135" t="s">
        <v>224</v>
      </c>
      <c r="G68" s="163" t="s">
        <v>199</v>
      </c>
      <c r="H68" s="175" t="s">
        <v>200</v>
      </c>
      <c r="I68" s="175" t="s">
        <v>201</v>
      </c>
      <c r="J68" s="175" t="s">
        <v>202</v>
      </c>
      <c r="K68" s="175" t="s">
        <v>203</v>
      </c>
      <c r="L68" s="175" t="s">
        <v>204</v>
      </c>
      <c r="M68" s="175" t="s">
        <v>205</v>
      </c>
      <c r="N68" s="175" t="s">
        <v>206</v>
      </c>
      <c r="O68" s="135" t="s">
        <v>207</v>
      </c>
      <c r="P68" s="135" t="s">
        <v>218</v>
      </c>
      <c r="Q68" s="135" t="s">
        <v>209</v>
      </c>
      <c r="R68" s="135" t="s">
        <v>210</v>
      </c>
      <c r="S68" s="163" t="s">
        <v>184</v>
      </c>
      <c r="T68" s="76"/>
      <c r="AB68"/>
    </row>
    <row r="69" spans="1:28" ht="75" customHeight="1" outlineLevel="2" thickTop="1" thickBot="1">
      <c r="A69" s="10">
        <v>1</v>
      </c>
      <c r="B69" s="68" t="str">
        <f>C18</f>
        <v>Realizar un diagnóstico integral del contexto institucional utilizando la herramienta del MEN, con el fin de identificar el nivel de madurez institucional y las áreas prioritarias de mejora.</v>
      </c>
      <c r="C69" s="31" t="s">
        <v>59</v>
      </c>
      <c r="D69" s="178">
        <f t="shared" ref="D69:E73" si="13">Q69</f>
        <v>74</v>
      </c>
      <c r="E69" s="178">
        <f t="shared" si="13"/>
        <v>74</v>
      </c>
      <c r="F69" s="28">
        <f>M36</f>
        <v>100</v>
      </c>
      <c r="G69" s="165"/>
      <c r="H69" s="174">
        <v>5</v>
      </c>
      <c r="I69" s="174">
        <v>5</v>
      </c>
      <c r="J69" s="174">
        <v>5</v>
      </c>
      <c r="K69" s="174">
        <v>0</v>
      </c>
      <c r="L69" s="174">
        <v>5</v>
      </c>
      <c r="M69" s="174">
        <v>5</v>
      </c>
      <c r="N69" s="174">
        <v>5</v>
      </c>
      <c r="O69" s="31">
        <f t="shared" ref="O69:O73" si="14">ROUND((SUM(H69:N69)/35)*100,0)</f>
        <v>86</v>
      </c>
      <c r="P69" s="31">
        <f>(INTENALCO!$O69/100)*100</f>
        <v>86</v>
      </c>
      <c r="Q69" s="31">
        <f t="shared" ref="Q69:Q73" si="15">IFERROR(ROUND(O69*P69/100,1),"")</f>
        <v>74</v>
      </c>
      <c r="R69" s="31">
        <f>Q69</f>
        <v>74</v>
      </c>
      <c r="S69" s="295" t="s">
        <v>460</v>
      </c>
      <c r="T69" s="76"/>
      <c r="AB69"/>
    </row>
    <row r="70" spans="1:28" ht="71.25" customHeight="1" outlineLevel="2" thickTop="1" thickBot="1">
      <c r="A70" s="9">
        <v>2</v>
      </c>
      <c r="B70" s="69" t="str">
        <f>C19</f>
        <v>Elaborar un plan de trabajo que consolide las acciones estratégicas derivadas del diagnóstico institucional, priorizando actividades para fortalecer la gestión operativa.</v>
      </c>
      <c r="C70" s="34" t="s">
        <v>59</v>
      </c>
      <c r="D70" s="178">
        <f t="shared" si="13"/>
        <v>74</v>
      </c>
      <c r="E70" s="178">
        <f t="shared" si="13"/>
        <v>74</v>
      </c>
      <c r="F70" s="34">
        <f>M37</f>
        <v>100</v>
      </c>
      <c r="G70" s="164"/>
      <c r="H70" s="174">
        <v>5</v>
      </c>
      <c r="I70" s="174">
        <v>5</v>
      </c>
      <c r="J70" s="174">
        <v>5</v>
      </c>
      <c r="K70" s="174">
        <v>0</v>
      </c>
      <c r="L70" s="174">
        <v>5</v>
      </c>
      <c r="M70" s="174">
        <v>5</v>
      </c>
      <c r="N70" s="174">
        <v>5</v>
      </c>
      <c r="O70" s="34">
        <f t="shared" si="14"/>
        <v>86</v>
      </c>
      <c r="P70" s="34">
        <f>(INTENALCO!$O70/100)*100</f>
        <v>86</v>
      </c>
      <c r="Q70" s="34">
        <f t="shared" si="15"/>
        <v>74</v>
      </c>
      <c r="R70" s="34">
        <f>Q70</f>
        <v>74</v>
      </c>
      <c r="S70" s="366" t="s">
        <v>461</v>
      </c>
      <c r="T70" s="76"/>
      <c r="AB70"/>
    </row>
    <row r="71" spans="1:28" ht="157.5" customHeight="1" outlineLevel="2" thickTop="1" thickBot="1">
      <c r="A71" s="436">
        <v>3</v>
      </c>
      <c r="B71" s="438" t="str">
        <f>C20</f>
        <v>Ejecutar las acciones definidas en el plan de trabajo, asegurando la adaptación de procesos y la mejora continua en la gestión institucional.</v>
      </c>
      <c r="C71" s="31" t="s">
        <v>64</v>
      </c>
      <c r="D71" s="178">
        <f t="shared" si="13"/>
        <v>17.8</v>
      </c>
      <c r="E71" s="178">
        <f t="shared" si="13"/>
        <v>17.8</v>
      </c>
      <c r="F71" s="31">
        <f>N38</f>
        <v>30</v>
      </c>
      <c r="G71" s="165"/>
      <c r="H71" s="174">
        <v>5</v>
      </c>
      <c r="I71" s="174">
        <v>5</v>
      </c>
      <c r="J71" s="174">
        <v>3</v>
      </c>
      <c r="K71" s="174">
        <v>3</v>
      </c>
      <c r="L71" s="174">
        <v>3</v>
      </c>
      <c r="M71" s="174">
        <v>3</v>
      </c>
      <c r="N71" s="174">
        <v>5</v>
      </c>
      <c r="O71" s="31">
        <f t="shared" si="14"/>
        <v>77</v>
      </c>
      <c r="P71" s="31">
        <f>(INTENALCO!$O71/100)*30</f>
        <v>23.1</v>
      </c>
      <c r="Q71" s="31">
        <f t="shared" si="15"/>
        <v>17.8</v>
      </c>
      <c r="R71" s="31">
        <f>Q71</f>
        <v>17.8</v>
      </c>
      <c r="S71" s="295" t="s">
        <v>462</v>
      </c>
      <c r="T71" s="76"/>
      <c r="AB71"/>
    </row>
    <row r="72" spans="1:28" ht="301.5" outlineLevel="2" thickTop="1" thickBot="1">
      <c r="A72" s="437"/>
      <c r="B72" s="439"/>
      <c r="C72" s="32" t="s">
        <v>69</v>
      </c>
      <c r="D72" s="178">
        <f t="shared" si="13"/>
        <v>20.7</v>
      </c>
      <c r="E72" s="178">
        <f t="shared" si="13"/>
        <v>38.5</v>
      </c>
      <c r="F72" s="31">
        <f>O38</f>
        <v>30</v>
      </c>
      <c r="G72" s="165"/>
      <c r="H72" s="176">
        <v>5</v>
      </c>
      <c r="I72" s="176">
        <v>5</v>
      </c>
      <c r="J72" s="176">
        <v>5</v>
      </c>
      <c r="K72" s="176">
        <v>3</v>
      </c>
      <c r="L72" s="176">
        <v>3</v>
      </c>
      <c r="M72" s="176">
        <v>3</v>
      </c>
      <c r="N72" s="176">
        <v>5</v>
      </c>
      <c r="O72" s="32">
        <f t="shared" si="14"/>
        <v>83</v>
      </c>
      <c r="P72" s="32">
        <f>(INTENALCO!$O72/100)*30</f>
        <v>24.9</v>
      </c>
      <c r="Q72" s="32">
        <f t="shared" si="15"/>
        <v>20.7</v>
      </c>
      <c r="R72" s="32">
        <f>R71+Q72</f>
        <v>38.5</v>
      </c>
      <c r="S72" s="382" t="s">
        <v>463</v>
      </c>
      <c r="T72" s="76"/>
      <c r="AB72"/>
    </row>
    <row r="73" spans="1:28" ht="19.5" outlineLevel="2" thickTop="1">
      <c r="A73" s="437"/>
      <c r="B73" s="439"/>
      <c r="C73" s="33" t="s">
        <v>74</v>
      </c>
      <c r="D73" s="178">
        <f t="shared" si="13"/>
        <v>0</v>
      </c>
      <c r="E73" s="178">
        <f t="shared" si="13"/>
        <v>38.5</v>
      </c>
      <c r="F73" s="31">
        <f>P38</f>
        <v>40</v>
      </c>
      <c r="G73" s="165"/>
      <c r="H73" s="174"/>
      <c r="I73" s="174"/>
      <c r="J73" s="174"/>
      <c r="K73" s="174"/>
      <c r="L73" s="174"/>
      <c r="M73" s="174"/>
      <c r="N73" s="174"/>
      <c r="O73" s="33">
        <f t="shared" si="14"/>
        <v>0</v>
      </c>
      <c r="P73" s="33">
        <f>(INTENALCO!$O73/100)*40</f>
        <v>0</v>
      </c>
      <c r="Q73" s="33">
        <f t="shared" si="15"/>
        <v>0</v>
      </c>
      <c r="R73" s="33">
        <f>R72+Q73</f>
        <v>38.5</v>
      </c>
      <c r="S73" s="383"/>
      <c r="T73" s="76"/>
      <c r="AB73"/>
    </row>
    <row r="74" spans="1:28" ht="45.75" customHeight="1" outlineLevel="1">
      <c r="A74" s="79"/>
      <c r="B74" s="76"/>
      <c r="C74" s="76"/>
      <c r="D74" s="76"/>
      <c r="E74" s="76"/>
      <c r="F74" s="76"/>
      <c r="G74" s="167"/>
      <c r="H74" s="167"/>
      <c r="I74" s="167"/>
      <c r="J74" s="167"/>
      <c r="K74" s="167"/>
      <c r="L74" s="167"/>
      <c r="M74" s="167"/>
      <c r="N74" s="167"/>
      <c r="O74" s="76"/>
      <c r="P74" s="76"/>
      <c r="Q74" s="135" t="s">
        <v>215</v>
      </c>
      <c r="R74" s="136">
        <f>AVERAGE(R69,R70,R73)/100</f>
        <v>0.62166666666666659</v>
      </c>
      <c r="S74" s="167"/>
      <c r="T74" s="76"/>
      <c r="AB74"/>
    </row>
    <row r="75" spans="1:28" ht="26.25" outlineLevel="1">
      <c r="A75" s="84" t="s">
        <v>229</v>
      </c>
      <c r="B75" s="85" t="s">
        <v>45</v>
      </c>
      <c r="G75" s="156"/>
      <c r="H75" s="435" t="s">
        <v>193</v>
      </c>
      <c r="I75" s="435"/>
      <c r="J75" s="435"/>
      <c r="K75" s="435"/>
      <c r="L75" s="435"/>
      <c r="M75" s="435"/>
      <c r="N75" s="435"/>
      <c r="S75" s="156"/>
      <c r="T75" s="76"/>
      <c r="AB75"/>
    </row>
    <row r="76" spans="1:28" ht="46.5" customHeight="1" outlineLevel="2" thickBot="1">
      <c r="A76" s="137" t="s">
        <v>28</v>
      </c>
      <c r="B76" s="138" t="s">
        <v>194</v>
      </c>
      <c r="C76" s="138" t="s">
        <v>195</v>
      </c>
      <c r="D76" s="138" t="s">
        <v>196</v>
      </c>
      <c r="E76" s="138" t="s">
        <v>217</v>
      </c>
      <c r="F76" s="138" t="s">
        <v>224</v>
      </c>
      <c r="G76" s="168" t="s">
        <v>199</v>
      </c>
      <c r="H76" s="175" t="s">
        <v>200</v>
      </c>
      <c r="I76" s="175" t="s">
        <v>201</v>
      </c>
      <c r="J76" s="175" t="s">
        <v>202</v>
      </c>
      <c r="K76" s="175" t="s">
        <v>203</v>
      </c>
      <c r="L76" s="175" t="s">
        <v>204</v>
      </c>
      <c r="M76" s="175" t="s">
        <v>205</v>
      </c>
      <c r="N76" s="175" t="s">
        <v>206</v>
      </c>
      <c r="O76" s="138" t="s">
        <v>207</v>
      </c>
      <c r="P76" s="138" t="s">
        <v>218</v>
      </c>
      <c r="Q76" s="138" t="s">
        <v>209</v>
      </c>
      <c r="R76" s="138" t="s">
        <v>210</v>
      </c>
      <c r="S76" s="168" t="s">
        <v>184</v>
      </c>
      <c r="T76" s="76"/>
      <c r="AB76"/>
    </row>
    <row r="77" spans="1:28" ht="85.5" customHeight="1" outlineLevel="2" thickTop="1" thickBot="1">
      <c r="A77" s="103">
        <v>1</v>
      </c>
      <c r="B77" s="121" t="str">
        <f>C21</f>
        <v>Elaborar un plan de trabajo que consolide acciones estratégicas para atender las necesidades identificadas en el diagnóstico, asegurando alineación con la política institucional.</v>
      </c>
      <c r="C77" s="35" t="s">
        <v>59</v>
      </c>
      <c r="D77" s="178">
        <f t="shared" ref="D77:E82" si="16">Q77</f>
        <v>100</v>
      </c>
      <c r="E77" s="178">
        <f t="shared" si="16"/>
        <v>100</v>
      </c>
      <c r="F77" s="35">
        <f>M39</f>
        <v>100</v>
      </c>
      <c r="G77" s="169" t="s">
        <v>211</v>
      </c>
      <c r="H77" s="174">
        <v>5</v>
      </c>
      <c r="I77" s="174">
        <v>5</v>
      </c>
      <c r="J77" s="174">
        <v>5</v>
      </c>
      <c r="K77" s="174">
        <v>5</v>
      </c>
      <c r="L77" s="174">
        <v>5</v>
      </c>
      <c r="M77" s="174">
        <v>5</v>
      </c>
      <c r="N77" s="174">
        <v>5</v>
      </c>
      <c r="O77" s="35">
        <f t="shared" ref="O77:O82" si="17">ROUND((SUM(H77:N77)/35)*100,0)</f>
        <v>100</v>
      </c>
      <c r="P77" s="35">
        <f>(INTENALCO!$O77/100)*100</f>
        <v>100</v>
      </c>
      <c r="Q77" s="35">
        <f t="shared" ref="Q77:Q82" si="18">IFERROR(ROUND(O77*P77/100,1),"")</f>
        <v>100</v>
      </c>
      <c r="R77" s="35">
        <f>Q77</f>
        <v>100</v>
      </c>
      <c r="S77" s="367" t="s">
        <v>273</v>
      </c>
      <c r="T77" s="76"/>
      <c r="AB77"/>
    </row>
    <row r="78" spans="1:28" ht="20.25" outlineLevel="2" thickTop="1" thickBot="1">
      <c r="A78" s="425">
        <v>2</v>
      </c>
      <c r="B78" s="428" t="str">
        <f>C22</f>
        <v>Ejecutar las acciones definidas en el plan de trabajo para fortalecer la gestión del conocimiento, garantizando la participación activa y el uso de herramientas tecnológicas.</v>
      </c>
      <c r="C78" s="37" t="s">
        <v>59</v>
      </c>
      <c r="D78" s="178">
        <f t="shared" si="16"/>
        <v>25</v>
      </c>
      <c r="E78" s="178">
        <f t="shared" si="16"/>
        <v>25</v>
      </c>
      <c r="F78" s="35">
        <f>M40</f>
        <v>25</v>
      </c>
      <c r="G78" s="170" t="s">
        <v>211</v>
      </c>
      <c r="H78" s="174">
        <v>5</v>
      </c>
      <c r="I78" s="174">
        <v>5</v>
      </c>
      <c r="J78" s="174">
        <v>5</v>
      </c>
      <c r="K78" s="174">
        <v>5</v>
      </c>
      <c r="L78" s="174">
        <v>5</v>
      </c>
      <c r="M78" s="174">
        <v>5</v>
      </c>
      <c r="N78" s="174">
        <v>5</v>
      </c>
      <c r="O78" s="37">
        <f t="shared" si="17"/>
        <v>100</v>
      </c>
      <c r="P78" s="37">
        <f>(INTENALCO!$O78/100)*25</f>
        <v>25</v>
      </c>
      <c r="Q78" s="37">
        <f t="shared" si="18"/>
        <v>25</v>
      </c>
      <c r="R78" s="37">
        <f>Q78</f>
        <v>25</v>
      </c>
      <c r="S78" s="170"/>
      <c r="T78" s="76"/>
      <c r="AB78"/>
    </row>
    <row r="79" spans="1:28" ht="60" outlineLevel="2">
      <c r="A79" s="426"/>
      <c r="B79" s="429"/>
      <c r="C79" s="38" t="s">
        <v>64</v>
      </c>
      <c r="D79" s="178">
        <f t="shared" si="16"/>
        <v>4.5999999999999996</v>
      </c>
      <c r="E79" s="178">
        <f t="shared" si="16"/>
        <v>29.6</v>
      </c>
      <c r="F79" s="35">
        <f>N40</f>
        <v>25</v>
      </c>
      <c r="G79" s="170" t="s">
        <v>211</v>
      </c>
      <c r="H79" s="174">
        <v>3</v>
      </c>
      <c r="I79" s="174">
        <v>0</v>
      </c>
      <c r="J79" s="174">
        <v>3</v>
      </c>
      <c r="K79" s="174">
        <v>3</v>
      </c>
      <c r="L79" s="174">
        <v>0</v>
      </c>
      <c r="M79" s="174">
        <v>3</v>
      </c>
      <c r="N79" s="174">
        <v>3</v>
      </c>
      <c r="O79" s="38">
        <f t="shared" si="17"/>
        <v>43</v>
      </c>
      <c r="P79" s="38">
        <f>(INTENALCO!$O79/100)*25</f>
        <v>10.75</v>
      </c>
      <c r="Q79" s="38">
        <f t="shared" si="18"/>
        <v>4.5999999999999996</v>
      </c>
      <c r="R79" s="38">
        <f>R78+Q79</f>
        <v>29.6</v>
      </c>
      <c r="S79" s="385" t="s">
        <v>464</v>
      </c>
      <c r="T79" s="76"/>
      <c r="AB79"/>
    </row>
    <row r="80" spans="1:28" ht="151.5" outlineLevel="2" thickTop="1" thickBot="1">
      <c r="A80" s="426"/>
      <c r="B80" s="429"/>
      <c r="C80" s="39" t="s">
        <v>69</v>
      </c>
      <c r="D80" s="178">
        <f t="shared" si="16"/>
        <v>25</v>
      </c>
      <c r="E80" s="178">
        <f t="shared" si="16"/>
        <v>54.6</v>
      </c>
      <c r="F80" s="35">
        <f>O40</f>
        <v>25</v>
      </c>
      <c r="G80" s="170"/>
      <c r="H80" s="174">
        <v>5</v>
      </c>
      <c r="I80" s="174">
        <v>5</v>
      </c>
      <c r="J80" s="174">
        <v>5</v>
      </c>
      <c r="K80" s="174">
        <v>5</v>
      </c>
      <c r="L80" s="174">
        <v>5</v>
      </c>
      <c r="M80" s="174">
        <v>5</v>
      </c>
      <c r="N80" s="174">
        <v>5</v>
      </c>
      <c r="O80" s="39">
        <f t="shared" si="17"/>
        <v>100</v>
      </c>
      <c r="P80" s="39">
        <f>(INTENALCO!$O80/100)*25</f>
        <v>25</v>
      </c>
      <c r="Q80" s="39">
        <f t="shared" si="18"/>
        <v>25</v>
      </c>
      <c r="R80" s="39">
        <f>R79+Q80</f>
        <v>54.6</v>
      </c>
      <c r="S80" s="386" t="s">
        <v>465</v>
      </c>
      <c r="T80" s="76"/>
      <c r="AB80"/>
    </row>
    <row r="81" spans="1:28 16374:16384" ht="20.25" outlineLevel="2" thickTop="1" thickBot="1">
      <c r="A81" s="427"/>
      <c r="B81" s="430"/>
      <c r="C81" s="38" t="s">
        <v>74</v>
      </c>
      <c r="D81" s="178">
        <f t="shared" si="16"/>
        <v>0</v>
      </c>
      <c r="E81" s="178">
        <f t="shared" si="16"/>
        <v>54.6</v>
      </c>
      <c r="F81" s="35">
        <f>P40</f>
        <v>25</v>
      </c>
      <c r="G81" s="170"/>
      <c r="H81" s="176"/>
      <c r="I81" s="176"/>
      <c r="J81" s="176"/>
      <c r="K81" s="176"/>
      <c r="L81" s="176"/>
      <c r="M81" s="176"/>
      <c r="N81" s="176"/>
      <c r="O81" s="38">
        <f t="shared" si="17"/>
        <v>0</v>
      </c>
      <c r="P81" s="38">
        <f>(INTENALCO!$O81/100)*25</f>
        <v>0</v>
      </c>
      <c r="Q81" s="38">
        <f t="shared" si="18"/>
        <v>0</v>
      </c>
      <c r="R81" s="38">
        <f>R80+Q81</f>
        <v>54.6</v>
      </c>
      <c r="S81" s="171"/>
      <c r="T81" s="76"/>
      <c r="AB81"/>
    </row>
    <row r="82" spans="1:28 16374:16384" ht="58.5" customHeight="1" outlineLevel="2" thickTop="1">
      <c r="A82" s="103">
        <v>3</v>
      </c>
      <c r="B82" s="104" t="str">
        <f>C23</f>
        <v>Realizar la evaluación del plan de trabajo implementado, midiendo el impacto en la captura, organización y transferencia del conocimiento institucional.</v>
      </c>
      <c r="C82" s="36" t="s">
        <v>74</v>
      </c>
      <c r="D82" s="178">
        <f t="shared" si="16"/>
        <v>0</v>
      </c>
      <c r="E82" s="178">
        <f t="shared" si="16"/>
        <v>0</v>
      </c>
      <c r="F82" s="35">
        <f>P41</f>
        <v>100</v>
      </c>
      <c r="G82" s="169"/>
      <c r="H82" s="174"/>
      <c r="I82" s="174"/>
      <c r="J82" s="174"/>
      <c r="K82" s="174"/>
      <c r="L82" s="174"/>
      <c r="M82" s="174"/>
      <c r="N82" s="174"/>
      <c r="O82" s="36">
        <f t="shared" si="17"/>
        <v>0</v>
      </c>
      <c r="P82" s="36">
        <f>(INTENALCO!$O82/100)*100</f>
        <v>0</v>
      </c>
      <c r="Q82" s="36">
        <f t="shared" si="18"/>
        <v>0</v>
      </c>
      <c r="R82" s="36">
        <f>Q82</f>
        <v>0</v>
      </c>
      <c r="S82" s="173"/>
      <c r="T82" s="76"/>
      <c r="AB82"/>
    </row>
    <row r="83" spans="1:28 16374:16384" ht="43.5" customHeight="1" outlineLevel="1">
      <c r="A83" s="79"/>
      <c r="B83" s="76"/>
      <c r="C83" s="76"/>
      <c r="D83" s="76"/>
      <c r="E83" s="76"/>
      <c r="F83" s="76"/>
      <c r="G83" s="76"/>
      <c r="H83" s="76"/>
      <c r="I83" s="76"/>
      <c r="J83" s="76"/>
      <c r="K83" s="76"/>
      <c r="L83" s="76"/>
      <c r="M83" s="76"/>
      <c r="N83" s="76"/>
      <c r="O83" s="76"/>
      <c r="P83" s="76"/>
      <c r="Q83" s="138" t="s">
        <v>215</v>
      </c>
      <c r="R83" s="139">
        <f>AVERAGE(R77,R81,R82)/100</f>
        <v>0.51533333333333331</v>
      </c>
      <c r="T83" s="76"/>
    </row>
    <row r="84" spans="1:28 16374:16384" ht="20.25" customHeight="1">
      <c r="A84" s="79"/>
      <c r="B84" s="76"/>
      <c r="C84" s="76"/>
      <c r="D84" s="76"/>
      <c r="E84" s="76"/>
      <c r="F84" s="76"/>
      <c r="G84" s="76"/>
      <c r="H84" s="76"/>
      <c r="I84" s="76"/>
      <c r="J84" s="76"/>
      <c r="K84" s="76"/>
      <c r="L84" s="76"/>
      <c r="M84" s="76"/>
      <c r="N84" s="76"/>
      <c r="O84" s="76"/>
      <c r="P84" s="76"/>
      <c r="Q84" s="76"/>
      <c r="R84" s="76"/>
      <c r="S84" s="76"/>
      <c r="T84" s="76"/>
      <c r="XET84" s="76"/>
      <c r="XEU84" s="76"/>
      <c r="XEV84" s="76"/>
      <c r="XEW84" s="76"/>
      <c r="XEX84" s="76"/>
      <c r="XEY84" s="76"/>
      <c r="XEZ84" s="76"/>
      <c r="XFA84" s="76"/>
      <c r="XFB84" s="76"/>
      <c r="XFC84" s="76"/>
      <c r="XFD84" s="76"/>
    </row>
    <row r="85" spans="1:28 16374:16384">
      <c r="A85" s="79"/>
      <c r="B85" s="76"/>
      <c r="C85" s="76"/>
      <c r="D85" s="76"/>
      <c r="E85" s="76"/>
      <c r="F85" s="76"/>
      <c r="G85" s="76"/>
      <c r="H85" s="76"/>
      <c r="I85" s="76"/>
      <c r="J85" s="76"/>
      <c r="K85" s="76"/>
      <c r="L85" s="76"/>
      <c r="M85" s="76"/>
      <c r="N85" s="76"/>
      <c r="O85" s="76"/>
      <c r="P85" s="76"/>
      <c r="Q85" s="76"/>
      <c r="R85" s="76"/>
      <c r="S85" s="76"/>
      <c r="T85" s="76"/>
      <c r="XET85" s="21"/>
      <c r="XEU85" s="21"/>
      <c r="XEV85" s="21"/>
      <c r="XEW85" s="21"/>
      <c r="XEX85" s="21"/>
      <c r="XEY85" s="21"/>
      <c r="XEZ85" s="21"/>
      <c r="XFA85" s="21"/>
      <c r="XFB85" s="21"/>
      <c r="XFC85" s="21"/>
      <c r="XFD85" s="21"/>
    </row>
  </sheetData>
  <autoFilter ref="A76:S76" xr:uid="{0AC41053-E55A-4328-84CC-6F9B1D5CF284}"/>
  <dataConsolidate/>
  <mergeCells count="42">
    <mergeCell ref="A1:B1"/>
    <mergeCell ref="A8:B8"/>
    <mergeCell ref="O9:R9"/>
    <mergeCell ref="T9:U9"/>
    <mergeCell ref="O10:R10"/>
    <mergeCell ref="T10:U10"/>
    <mergeCell ref="O14:R14"/>
    <mergeCell ref="O15:R15"/>
    <mergeCell ref="O16:R16"/>
    <mergeCell ref="O11:R11"/>
    <mergeCell ref="T11:U11"/>
    <mergeCell ref="O12:R12"/>
    <mergeCell ref="T12:U12"/>
    <mergeCell ref="O13:R13"/>
    <mergeCell ref="T13:U13"/>
    <mergeCell ref="O20:R20"/>
    <mergeCell ref="O21:R21"/>
    <mergeCell ref="O22:R22"/>
    <mergeCell ref="O17:R17"/>
    <mergeCell ref="O18:R18"/>
    <mergeCell ref="O19:R19"/>
    <mergeCell ref="A60:A62"/>
    <mergeCell ref="B60:B62"/>
    <mergeCell ref="O23:R23"/>
    <mergeCell ref="Q24:R24"/>
    <mergeCell ref="A26:S26"/>
    <mergeCell ref="A43:XFD43"/>
    <mergeCell ref="H45:N45"/>
    <mergeCell ref="A50:A52"/>
    <mergeCell ref="B50:B52"/>
    <mergeCell ref="H54:N54"/>
    <mergeCell ref="A57:A59"/>
    <mergeCell ref="B57:B59"/>
    <mergeCell ref="S47:S49"/>
    <mergeCell ref="A78:A81"/>
    <mergeCell ref="B78:B81"/>
    <mergeCell ref="A63:A65"/>
    <mergeCell ref="B63:B65"/>
    <mergeCell ref="H67:N67"/>
    <mergeCell ref="A71:A73"/>
    <mergeCell ref="B71:B73"/>
    <mergeCell ref="H75:N75"/>
  </mergeCells>
  <conditionalFormatting sqref="D47:D52">
    <cfRule type="colorScale" priority="5">
      <colorScale>
        <cfvo type="min"/>
        <cfvo type="percentile" val="50"/>
        <cfvo type="max"/>
        <color rgb="FFF4CCCC"/>
        <color rgb="FFFFE699"/>
        <color rgb="FFC6EFCE"/>
      </colorScale>
    </cfRule>
  </conditionalFormatting>
  <conditionalFormatting sqref="D56:D65">
    <cfRule type="colorScale" priority="2">
      <colorScale>
        <cfvo type="min"/>
        <cfvo type="percentile" val="50"/>
        <cfvo type="max"/>
        <color rgb="FFF4CCCC"/>
        <color rgb="FFFFE699"/>
        <color rgb="FFC6EFCE"/>
      </colorScale>
    </cfRule>
  </conditionalFormatting>
  <conditionalFormatting sqref="D69:D73">
    <cfRule type="colorScale" priority="9">
      <colorScale>
        <cfvo type="min"/>
        <cfvo type="percentile" val="50"/>
        <cfvo type="max"/>
        <color rgb="FFF4CCCC"/>
        <color rgb="FFFFE699"/>
        <color rgb="FFC6EFCE"/>
      </colorScale>
    </cfRule>
  </conditionalFormatting>
  <conditionalFormatting sqref="D77:D82">
    <cfRule type="colorScale" priority="11">
      <colorScale>
        <cfvo type="min"/>
        <cfvo type="percentile" val="50"/>
        <cfvo type="max"/>
        <color rgb="FFF4CCCC"/>
        <color rgb="FFFFE699"/>
        <color rgb="FFC6EFCE"/>
      </colorScale>
    </cfRule>
  </conditionalFormatting>
  <conditionalFormatting sqref="E47:E52">
    <cfRule type="colorScale" priority="3">
      <colorScale>
        <cfvo type="min"/>
        <cfvo type="percentile" val="50"/>
        <cfvo type="max"/>
        <color rgb="FFF4CCCC"/>
        <color rgb="FFFFE699"/>
        <color rgb="FFC6EFCE"/>
      </colorScale>
    </cfRule>
  </conditionalFormatting>
  <conditionalFormatting sqref="E56:E65">
    <cfRule type="colorScale" priority="1">
      <colorScale>
        <cfvo type="min"/>
        <cfvo type="percentile" val="50"/>
        <cfvo type="max"/>
        <color rgb="FFF4CCCC"/>
        <color rgb="FFFFE699"/>
        <color rgb="FFC6EFCE"/>
      </colorScale>
    </cfRule>
  </conditionalFormatting>
  <conditionalFormatting sqref="E69:E73">
    <cfRule type="colorScale" priority="10">
      <colorScale>
        <cfvo type="min"/>
        <cfvo type="percentile" val="50"/>
        <cfvo type="max"/>
        <color rgb="FFF4CCCC"/>
        <color rgb="FFFFE699"/>
        <color rgb="FFC6EFCE"/>
      </colorScale>
    </cfRule>
  </conditionalFormatting>
  <conditionalFormatting sqref="E77:E82">
    <cfRule type="colorScale" priority="12">
      <colorScale>
        <cfvo type="min"/>
        <cfvo type="percentile" val="50"/>
        <cfvo type="max"/>
        <color rgb="FFF4CCCC"/>
        <color rgb="FFFFE699"/>
        <color rgb="FFC6EFCE"/>
      </colorScale>
    </cfRule>
  </conditionalFormatting>
  <conditionalFormatting sqref="O47:O52">
    <cfRule type="colorScale" priority="6">
      <colorScale>
        <cfvo type="min"/>
        <cfvo type="percentile" val="50"/>
        <cfvo type="max"/>
        <color rgb="FFF4CCCC"/>
        <color rgb="FFFFE699"/>
        <color rgb="FFC6EFCE"/>
      </colorScale>
    </cfRule>
  </conditionalFormatting>
  <conditionalFormatting sqref="O56:O65">
    <cfRule type="colorScale" priority="7">
      <colorScale>
        <cfvo type="min"/>
        <cfvo type="percentile" val="50"/>
        <cfvo type="max"/>
        <color rgb="FFF4CCCC"/>
        <color rgb="FFFFE699"/>
        <color rgb="FFC6EFCE"/>
      </colorScale>
    </cfRule>
  </conditionalFormatting>
  <conditionalFormatting sqref="O69:O73">
    <cfRule type="colorScale" priority="8">
      <colorScale>
        <cfvo type="min"/>
        <cfvo type="percentile" val="50"/>
        <cfvo type="max"/>
        <color rgb="FFF4CCCC"/>
        <color rgb="FFFFE699"/>
        <color rgb="FFC6EFCE"/>
      </colorScale>
    </cfRule>
  </conditionalFormatting>
  <conditionalFormatting sqref="O77:O82">
    <cfRule type="colorScale" priority="13">
      <colorScale>
        <cfvo type="min"/>
        <cfvo type="percentile" val="50"/>
        <cfvo type="max"/>
        <color rgb="FFF4CCCC"/>
        <color rgb="FFFFE699"/>
        <color rgb="FFC6EFCE"/>
      </colorScale>
    </cfRule>
  </conditionalFormatting>
  <conditionalFormatting sqref="AH42 T28:T41">
    <cfRule type="iconSet" priority="4">
      <iconSet iconSet="3Symbols">
        <cfvo type="num" val="33"/>
        <cfvo type="num" val="66"/>
        <cfvo type="num" val="100"/>
      </iconSet>
    </cfRule>
  </conditionalFormatting>
  <dataValidations count="6">
    <dataValidation type="list" sqref="B28:B42" xr:uid="{83CBF28D-0AFD-4731-9D4A-E4B4CC00A88A}">
      <formula1>eje</formula1>
    </dataValidation>
    <dataValidation type="list" allowBlank="1" showInputMessage="1" showErrorMessage="1" sqref="G42 H28:H41" xr:uid="{8C7304BF-9AC6-46F7-8082-17C66FE833A6}">
      <formula1>"Nùmero,%,Dìas,Unidades"</formula1>
    </dataValidation>
    <dataValidation type="list" allowBlank="1" showInputMessage="1" showErrorMessage="1" sqref="C42" xr:uid="{6E7AD8F9-734F-4B84-98B8-F80EE04579D5}">
      <formula1>indicador</formula1>
    </dataValidation>
    <dataValidation type="list" sqref="D42 E28:E41" xr:uid="{0EDA7D04-CEE5-4F6F-8FD1-E2F3F3F49CCA}">
      <formula1>"Producto,Resultado,Gestión"</formula1>
    </dataValidation>
    <dataValidation type="list" allowBlank="1" showInputMessage="1" showErrorMessage="1" sqref="G47:G52 G56:G65 G69:G73 G77:G82" xr:uid="{9A2AC558-188A-461D-9834-D44525A1816D}">
      <formula1>"SI,NO"</formula1>
    </dataValidation>
    <dataValidation type="list" allowBlank="1" showInputMessage="1" showErrorMessage="1" sqref="H69:N73 AB42:AG42 H56:N65 H47:H52 J47:N52 I47 I49:I52 H77:N82" xr:uid="{247486BD-A8C0-45F1-A48C-4B05D98BB97F}">
      <formula1>"0,3,5"</formula1>
    </dataValidation>
  </dataValidations>
  <pageMargins left="0.7" right="0.7" top="0.75" bottom="0.75" header="0.3" footer="0.3"/>
  <drawing r:id="rId1"/>
  <tableParts count="2">
    <tablePart r:id="rId2"/>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2E0C8940-6B85-4B43-8A8D-0759F015044C}">
          <x14:formula1>
            <xm:f>Hoja2!$U$2:$U$19</xm:f>
          </x14:formula1>
          <xm:sqref>G28:G41</xm:sqref>
        </x14:dataValidation>
        <x14:dataValidation type="list" allowBlank="1" showInputMessage="1" showErrorMessage="1" xr:uid="{ACFC1D7C-2C76-46F0-8E77-4959D8DE9FB0}">
          <x14:formula1>
            <xm:f>Hoja2!$T$2:$T$19</xm:f>
          </x14:formula1>
          <xm:sqref>F28:F41</xm:sqref>
        </x14:dataValidation>
        <x14:dataValidation type="list" allowBlank="1" showInputMessage="1" showErrorMessage="1" xr:uid="{76D72C4A-81CB-4CE0-B8EC-448D0E04858E}">
          <x14:formula1>
            <xm:f>Hoja2!$R$2:$R$19</xm:f>
          </x14:formula1>
          <xm:sqref>D28:D41</xm:sqref>
        </x14:dataValidation>
        <x14:dataValidation type="list" allowBlank="1" showInputMessage="1" showErrorMessage="1" xr:uid="{BBA08B78-54F5-436A-8F16-E752E31E8F4B}">
          <x14:formula1>
            <xm:f>Hoja2!$M$2:$M$5</xm:f>
          </x14:formula1>
          <xm:sqref>I28:I41</xm:sqref>
        </x14:dataValidation>
        <x14:dataValidation type="list" allowBlank="1" showInputMessage="1" showErrorMessage="1" xr:uid="{AB3B8DAE-9978-40B6-B0C1-08565F11879B}">
          <x14:formula1>
            <xm:f>Hoja2!#REF!</xm:f>
          </x14:formula1>
          <xm:sqref>E42:F42</xm:sqref>
        </x14:dataValidation>
        <x14:dataValidation type="list" allowBlank="1" showInputMessage="1" showErrorMessage="1" xr:uid="{CA6A99EB-9BE9-4313-9C65-2CF96701E4CB}">
          <x14:formula1>
            <xm:f>Hoja2!$E$7:$E$10</xm:f>
          </x14:formula1>
          <xm:sqref>C47:C52 C56:C65 C69:C73 C77:C82</xm:sqref>
        </x14:dataValidation>
        <x14:dataValidation type="list" allowBlank="1" showInputMessage="1" showErrorMessage="1" xr:uid="{D3EF002C-C8E2-467F-9E31-9576B3086737}">
          <x14:formula1>
            <xm:f>Hoja2!$G$2:$G$5</xm:f>
          </x14:formula1>
          <xm:sqref>G10:G24</xm:sqref>
        </x14:dataValidation>
        <x14:dataValidation type="list" allowBlank="1" showInputMessage="1" showErrorMessage="1" xr:uid="{A03B452E-3578-459D-8304-FF68290F9F3A}">
          <x14:formula1>
            <xm:f>Hoja2!$C$2:$C$5</xm:f>
          </x14:formula1>
          <xm:sqref>B10:B24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1B1C3-5D7B-413B-9783-34901C5A9E49}">
  <sheetPr>
    <tabColor rgb="FF00B050"/>
  </sheetPr>
  <dimension ref="A1:XFD85"/>
  <sheetViews>
    <sheetView showGridLines="0" topLeftCell="A77" zoomScale="70" zoomScaleNormal="70" workbookViewId="0">
      <pane xSplit="3" topLeftCell="P1" activePane="topRight" state="frozen"/>
      <selection pane="topRight" activeCell="P13" sqref="P13"/>
      <selection activeCell="A40" sqref="A40"/>
    </sheetView>
  </sheetViews>
  <sheetFormatPr defaultColWidth="0" defaultRowHeight="15" customHeight="1" zeroHeight="1" outlineLevelRow="2"/>
  <cols>
    <col min="1" max="1" width="15.140625" customWidth="1"/>
    <col min="2" max="2" width="37.28515625" style="21" customWidth="1"/>
    <col min="3" max="3" width="50.140625" style="21" customWidth="1"/>
    <col min="4" max="4" width="43" style="21" customWidth="1"/>
    <col min="5" max="5" width="27.42578125" style="21" customWidth="1"/>
    <col min="6" max="6" width="32.7109375" style="21" customWidth="1"/>
    <col min="7" max="7" width="31.85546875" style="21" customWidth="1"/>
    <col min="8" max="14" width="20.28515625" style="21" customWidth="1"/>
    <col min="15" max="15" width="47" style="21" customWidth="1"/>
    <col min="16" max="16" width="24.28515625" style="21" customWidth="1"/>
    <col min="17" max="17" width="27.140625" style="21" customWidth="1"/>
    <col min="18" max="18" width="39.7109375" style="21" customWidth="1"/>
    <col min="19" max="19" width="93.140625" style="21" customWidth="1"/>
    <col min="20" max="20" width="38.85546875" style="21" customWidth="1"/>
    <col min="21" max="21" width="18.28515625" style="21" hidden="1" customWidth="1"/>
    <col min="22" max="22" width="16.7109375" style="21" hidden="1" customWidth="1"/>
    <col min="23" max="23" width="20.28515625" style="21" hidden="1" customWidth="1"/>
    <col min="24" max="24" width="17.140625" style="21" hidden="1" customWidth="1"/>
    <col min="25" max="25" width="17.5703125" style="21" hidden="1" customWidth="1"/>
    <col min="26" max="26" width="26.5703125" style="21" hidden="1" customWidth="1"/>
    <col min="27" max="27" width="30.85546875" style="21" hidden="1" customWidth="1"/>
    <col min="28" max="28" width="0" style="21" hidden="1" customWidth="1"/>
    <col min="29" max="34" width="0" hidden="1" customWidth="1"/>
    <col min="35" max="16384" width="11.42578125" hidden="1"/>
  </cols>
  <sheetData>
    <row r="1" spans="1:28" ht="21">
      <c r="A1" s="465" t="s">
        <v>105</v>
      </c>
      <c r="B1" s="465"/>
      <c r="C1" s="91" t="s">
        <v>106</v>
      </c>
      <c r="D1" s="91" t="s">
        <v>107</v>
      </c>
      <c r="F1" s="76"/>
      <c r="H1" s="76"/>
      <c r="I1" s="76"/>
      <c r="J1" s="76"/>
      <c r="L1" s="76"/>
      <c r="M1" s="76"/>
      <c r="N1" s="76"/>
      <c r="O1" s="76"/>
      <c r="Q1" s="76"/>
      <c r="R1" s="76"/>
      <c r="S1" s="76"/>
      <c r="AB1"/>
    </row>
    <row r="2" spans="1:28" ht="21">
      <c r="A2" s="90" t="s">
        <v>108</v>
      </c>
      <c r="B2" s="186" t="s">
        <v>68</v>
      </c>
      <c r="C2" s="76" t="s">
        <v>109</v>
      </c>
      <c r="D2" s="88">
        <f>R53</f>
        <v>0.88249999999999995</v>
      </c>
      <c r="E2" s="76"/>
      <c r="F2" s="76"/>
      <c r="G2" s="76"/>
      <c r="H2" s="76"/>
      <c r="I2" s="76"/>
      <c r="J2" s="76"/>
      <c r="K2" s="76"/>
      <c r="L2" s="76"/>
      <c r="M2" s="76"/>
      <c r="N2" s="76"/>
      <c r="O2" s="76"/>
      <c r="P2" s="76"/>
      <c r="Q2" s="76"/>
      <c r="R2" s="76"/>
      <c r="S2" s="76"/>
      <c r="AB2"/>
    </row>
    <row r="3" spans="1:28" ht="21">
      <c r="A3" s="90" t="s">
        <v>110</v>
      </c>
      <c r="B3" s="194">
        <v>46023</v>
      </c>
      <c r="C3" s="76" t="s">
        <v>111</v>
      </c>
      <c r="D3" s="87">
        <f>R66</f>
        <v>0.40325000000000005</v>
      </c>
      <c r="E3" s="76"/>
      <c r="F3" s="76"/>
      <c r="G3" s="76"/>
      <c r="H3" s="76"/>
      <c r="I3" s="76"/>
      <c r="J3" s="76"/>
      <c r="K3" s="76"/>
      <c r="L3" s="76"/>
      <c r="M3" s="76"/>
      <c r="N3" s="76"/>
      <c r="O3" s="76"/>
      <c r="P3" s="76"/>
      <c r="Q3" s="76"/>
      <c r="R3" s="76"/>
      <c r="S3" s="76"/>
      <c r="AB3"/>
    </row>
    <row r="4" spans="1:28" ht="21">
      <c r="A4" s="90" t="s">
        <v>112</v>
      </c>
      <c r="B4" s="194">
        <v>46387</v>
      </c>
      <c r="C4" s="76" t="s">
        <v>466</v>
      </c>
      <c r="D4" s="87">
        <f>R74</f>
        <v>0.8666666666666667</v>
      </c>
      <c r="E4" s="76"/>
      <c r="F4" s="76"/>
      <c r="G4" s="76"/>
      <c r="H4" s="76"/>
      <c r="I4" s="76"/>
      <c r="J4" s="76"/>
      <c r="K4" s="76"/>
      <c r="L4" s="76"/>
      <c r="M4" s="76"/>
      <c r="N4" s="76"/>
      <c r="O4" s="76"/>
      <c r="P4" s="76"/>
      <c r="Q4" s="76"/>
      <c r="R4" s="76"/>
      <c r="S4" s="76"/>
      <c r="AB4"/>
    </row>
    <row r="5" spans="1:28" ht="20.25" customHeight="1">
      <c r="A5" s="77"/>
      <c r="B5" s="78"/>
      <c r="C5" s="76" t="s">
        <v>114</v>
      </c>
      <c r="D5" s="87">
        <f>R83</f>
        <v>0.56600000000000006</v>
      </c>
      <c r="E5" s="76"/>
      <c r="F5" s="76"/>
      <c r="G5" s="76"/>
      <c r="H5" s="76"/>
      <c r="I5" s="76"/>
      <c r="J5" s="76"/>
      <c r="K5" s="76"/>
      <c r="L5" s="76"/>
      <c r="M5" s="76"/>
      <c r="N5" s="76"/>
      <c r="O5" s="76"/>
      <c r="P5" s="76"/>
      <c r="Q5" s="76"/>
      <c r="R5" s="76"/>
      <c r="S5" s="76"/>
      <c r="AB5"/>
    </row>
    <row r="6" spans="1:28">
      <c r="A6" s="77"/>
      <c r="B6" s="78"/>
      <c r="C6" s="76"/>
      <c r="D6" s="76"/>
      <c r="E6" s="76"/>
      <c r="F6" s="76"/>
      <c r="G6" s="76"/>
      <c r="H6" s="76"/>
      <c r="I6" s="76"/>
      <c r="J6" s="76"/>
      <c r="K6" s="76"/>
      <c r="L6" s="76"/>
      <c r="M6" s="76"/>
      <c r="N6" s="76"/>
      <c r="O6" s="76"/>
      <c r="P6" s="76"/>
      <c r="Q6" s="76"/>
      <c r="R6" s="76"/>
      <c r="S6" s="76"/>
      <c r="T6" s="76"/>
    </row>
    <row r="7" spans="1:28" ht="36" customHeight="1">
      <c r="A7" s="79"/>
      <c r="B7" s="76"/>
      <c r="C7" s="76"/>
      <c r="D7" s="76"/>
      <c r="E7" s="76"/>
      <c r="F7" s="76"/>
      <c r="G7" s="76"/>
      <c r="H7" s="76"/>
      <c r="I7" s="76"/>
      <c r="J7" s="76"/>
      <c r="K7" s="76"/>
      <c r="L7" s="76"/>
      <c r="M7" s="76"/>
      <c r="N7" s="76"/>
      <c r="O7" s="76"/>
      <c r="P7" s="76"/>
      <c r="Q7" s="76"/>
      <c r="R7" s="76"/>
      <c r="S7" s="76"/>
      <c r="T7" s="76"/>
    </row>
    <row r="8" spans="1:28" ht="30.75" customHeight="1" thickBot="1">
      <c r="A8" s="466" t="s">
        <v>115</v>
      </c>
      <c r="B8" s="466"/>
      <c r="C8" s="76"/>
      <c r="D8" s="76"/>
      <c r="E8" s="76"/>
      <c r="F8" s="76"/>
      <c r="G8" s="76"/>
      <c r="H8" s="76"/>
      <c r="I8" s="76"/>
      <c r="J8" s="76"/>
      <c r="K8" s="76"/>
      <c r="L8" s="76"/>
      <c r="M8" s="76"/>
      <c r="N8" s="76"/>
      <c r="O8" s="467" t="s">
        <v>127</v>
      </c>
      <c r="P8" s="468"/>
      <c r="Q8" s="468"/>
      <c r="R8" s="469"/>
      <c r="S8" s="76"/>
      <c r="T8" s="76"/>
      <c r="Y8"/>
      <c r="Z8"/>
      <c r="AA8"/>
      <c r="AB8"/>
    </row>
    <row r="9" spans="1:28" ht="16.5" outlineLevel="1" thickTop="1" thickBot="1">
      <c r="A9" s="125" t="s">
        <v>28</v>
      </c>
      <c r="B9" s="126" t="s">
        <v>8</v>
      </c>
      <c r="C9" s="126" t="s">
        <v>116</v>
      </c>
      <c r="D9" s="126" t="s">
        <v>40</v>
      </c>
      <c r="E9" s="126" t="s">
        <v>117</v>
      </c>
      <c r="F9" s="126" t="s">
        <v>118</v>
      </c>
      <c r="G9" s="126" t="s">
        <v>119</v>
      </c>
      <c r="H9" s="126" t="s">
        <v>120</v>
      </c>
      <c r="I9" s="126" t="s">
        <v>121</v>
      </c>
      <c r="J9" s="126" t="s">
        <v>122</v>
      </c>
      <c r="K9" s="126" t="s">
        <v>123</v>
      </c>
      <c r="L9" s="126" t="s">
        <v>124</v>
      </c>
      <c r="M9" s="126" t="s">
        <v>125</v>
      </c>
      <c r="N9" s="126" t="s">
        <v>126</v>
      </c>
      <c r="O9" s="126" t="s">
        <v>467</v>
      </c>
      <c r="P9" s="126" t="s">
        <v>468</v>
      </c>
      <c r="Q9" s="126" t="s">
        <v>469</v>
      </c>
      <c r="R9" s="126" t="s">
        <v>470</v>
      </c>
      <c r="S9" s="126" t="s">
        <v>128</v>
      </c>
      <c r="T9" s="467" t="s">
        <v>129</v>
      </c>
      <c r="U9" s="468"/>
      <c r="V9" s="76"/>
      <c r="W9" s="76"/>
      <c r="AB9"/>
    </row>
    <row r="10" spans="1:28" s="4" customFormat="1" ht="90.75" customHeight="1" outlineLevel="1" thickTop="1" thickBot="1">
      <c r="A10" s="58">
        <v>1</v>
      </c>
      <c r="B10" s="59" t="s">
        <v>13</v>
      </c>
      <c r="C10" s="112" t="s">
        <v>130</v>
      </c>
      <c r="D10" s="122" t="s">
        <v>131</v>
      </c>
      <c r="E10" s="140" t="s">
        <v>471</v>
      </c>
      <c r="F10" s="140" t="s">
        <v>472</v>
      </c>
      <c r="G10" s="140" t="s">
        <v>15</v>
      </c>
      <c r="H10" s="60">
        <v>46023</v>
      </c>
      <c r="I10" s="60">
        <v>46112</v>
      </c>
      <c r="J10" s="59">
        <v>100</v>
      </c>
      <c r="K10" s="61">
        <v>100</v>
      </c>
      <c r="L10" s="61"/>
      <c r="M10" s="61"/>
      <c r="N10" s="61"/>
      <c r="O10" s="403" t="s">
        <v>473</v>
      </c>
      <c r="P10" s="404"/>
      <c r="Q10" s="404"/>
      <c r="R10" s="404"/>
      <c r="S10" s="58" t="str">
        <f t="shared" ref="S10:S23" si="0">IF(SUM(K10:N10)=J10,"OK","Revisar")</f>
        <v>OK</v>
      </c>
      <c r="T10" s="481" t="s">
        <v>474</v>
      </c>
      <c r="U10" s="482"/>
      <c r="V10" s="76"/>
      <c r="W10" s="76"/>
      <c r="X10" s="21"/>
      <c r="Y10" s="21"/>
      <c r="Z10" s="21"/>
      <c r="AA10" s="21"/>
    </row>
    <row r="11" spans="1:28" ht="90.75" customHeight="1" outlineLevel="1" thickTop="1" thickBot="1">
      <c r="A11" s="62">
        <v>2</v>
      </c>
      <c r="B11" s="63" t="s">
        <v>13</v>
      </c>
      <c r="C11" s="113" t="s">
        <v>133</v>
      </c>
      <c r="D11" s="64" t="s">
        <v>134</v>
      </c>
      <c r="E11" s="141" t="s">
        <v>471</v>
      </c>
      <c r="F11" s="141" t="s">
        <v>472</v>
      </c>
      <c r="G11" s="141" t="s">
        <v>15</v>
      </c>
      <c r="H11" s="65">
        <v>46023</v>
      </c>
      <c r="I11" s="65">
        <v>46112</v>
      </c>
      <c r="J11" s="63">
        <v>100</v>
      </c>
      <c r="K11" s="63">
        <v>100</v>
      </c>
      <c r="L11" s="63"/>
      <c r="M11" s="63"/>
      <c r="N11" s="63"/>
      <c r="O11" s="403" t="s">
        <v>475</v>
      </c>
      <c r="P11" s="404"/>
      <c r="Q11" s="404"/>
      <c r="R11" s="404"/>
      <c r="S11" s="62" t="str">
        <f t="shared" si="0"/>
        <v>OK</v>
      </c>
      <c r="T11" s="481" t="s">
        <v>476</v>
      </c>
      <c r="U11" s="482"/>
      <c r="V11" s="76"/>
      <c r="W11" s="76"/>
      <c r="AB11"/>
    </row>
    <row r="12" spans="1:28" ht="60" customHeight="1" outlineLevel="1" thickTop="1" thickBot="1">
      <c r="A12" s="96">
        <v>3</v>
      </c>
      <c r="B12" s="66" t="s">
        <v>13</v>
      </c>
      <c r="C12" s="114" t="s">
        <v>136</v>
      </c>
      <c r="D12" s="67" t="s">
        <v>137</v>
      </c>
      <c r="E12" s="142" t="s">
        <v>471</v>
      </c>
      <c r="F12" s="142" t="s">
        <v>472</v>
      </c>
      <c r="G12" s="142" t="s">
        <v>15</v>
      </c>
      <c r="H12" s="60">
        <v>46023</v>
      </c>
      <c r="I12" s="60">
        <v>46112</v>
      </c>
      <c r="J12" s="66">
        <v>100</v>
      </c>
      <c r="K12" s="66">
        <v>100</v>
      </c>
      <c r="L12" s="66"/>
      <c r="M12" s="66"/>
      <c r="N12" s="66"/>
      <c r="O12" s="403" t="s">
        <v>477</v>
      </c>
      <c r="P12" s="404"/>
      <c r="Q12" s="404"/>
      <c r="R12" s="404"/>
      <c r="S12" s="96" t="str">
        <f t="shared" si="0"/>
        <v>OK</v>
      </c>
      <c r="T12" s="481" t="s">
        <v>478</v>
      </c>
      <c r="U12" s="482"/>
      <c r="V12" s="76"/>
      <c r="W12" s="76"/>
      <c r="AB12"/>
    </row>
    <row r="13" spans="1:28" ht="135.75" customHeight="1" outlineLevel="1" thickTop="1">
      <c r="A13" s="62">
        <v>4</v>
      </c>
      <c r="B13" s="63" t="s">
        <v>13</v>
      </c>
      <c r="C13" s="113" t="s">
        <v>139</v>
      </c>
      <c r="D13" s="64" t="s">
        <v>140</v>
      </c>
      <c r="E13" s="141" t="s">
        <v>471</v>
      </c>
      <c r="F13" s="141" t="s">
        <v>472</v>
      </c>
      <c r="G13" s="141" t="s">
        <v>15</v>
      </c>
      <c r="H13" s="65">
        <v>46113</v>
      </c>
      <c r="I13" s="65">
        <v>46387</v>
      </c>
      <c r="J13" s="63">
        <v>100</v>
      </c>
      <c r="K13" s="63"/>
      <c r="L13" s="63">
        <v>30</v>
      </c>
      <c r="M13" s="63">
        <v>30</v>
      </c>
      <c r="N13" s="63">
        <v>40</v>
      </c>
      <c r="O13" s="405" t="s">
        <v>479</v>
      </c>
      <c r="P13" s="406"/>
      <c r="Q13" s="406"/>
      <c r="R13" s="406"/>
      <c r="S13" s="62" t="str">
        <f t="shared" si="0"/>
        <v>OK</v>
      </c>
      <c r="T13" s="463" t="s">
        <v>480</v>
      </c>
      <c r="U13" s="464"/>
      <c r="V13" s="76"/>
      <c r="W13" s="76"/>
      <c r="AB13"/>
    </row>
    <row r="14" spans="1:28" ht="202.5" customHeight="1" outlineLevel="1">
      <c r="A14" s="97">
        <v>5</v>
      </c>
      <c r="B14" s="41" t="s">
        <v>25</v>
      </c>
      <c r="C14" s="115" t="s">
        <v>142</v>
      </c>
      <c r="D14" s="42" t="s">
        <v>143</v>
      </c>
      <c r="E14" s="143" t="s">
        <v>481</v>
      </c>
      <c r="F14" s="143" t="s">
        <v>482</v>
      </c>
      <c r="G14" s="143" t="s">
        <v>15</v>
      </c>
      <c r="H14" s="43">
        <v>46023</v>
      </c>
      <c r="I14" s="43">
        <v>46081</v>
      </c>
      <c r="J14" s="41">
        <v>100</v>
      </c>
      <c r="K14" s="41">
        <v>100</v>
      </c>
      <c r="L14" s="41"/>
      <c r="M14" s="41"/>
      <c r="N14" s="41"/>
      <c r="O14" s="403" t="s">
        <v>483</v>
      </c>
      <c r="P14" s="404"/>
      <c r="Q14" s="404"/>
      <c r="R14" s="404"/>
      <c r="S14" s="97" t="str">
        <f t="shared" si="0"/>
        <v>OK</v>
      </c>
      <c r="T14" s="41" t="s">
        <v>484</v>
      </c>
      <c r="U14" s="41"/>
      <c r="V14" s="76"/>
      <c r="W14" s="76"/>
      <c r="AB14"/>
    </row>
    <row r="15" spans="1:28" ht="46.5" customHeight="1" outlineLevel="1">
      <c r="A15" s="98">
        <v>6</v>
      </c>
      <c r="B15" s="18" t="s">
        <v>25</v>
      </c>
      <c r="C15" s="116" t="s">
        <v>145</v>
      </c>
      <c r="D15" s="19" t="s">
        <v>146</v>
      </c>
      <c r="E15" s="144" t="s">
        <v>481</v>
      </c>
      <c r="F15" s="144" t="s">
        <v>482</v>
      </c>
      <c r="G15" s="144" t="s">
        <v>15</v>
      </c>
      <c r="H15" s="20">
        <v>46113</v>
      </c>
      <c r="I15" s="20">
        <v>46387</v>
      </c>
      <c r="J15" s="18">
        <v>100</v>
      </c>
      <c r="K15" s="18"/>
      <c r="L15" s="18">
        <v>30</v>
      </c>
      <c r="M15" s="18">
        <v>30</v>
      </c>
      <c r="N15" s="18">
        <v>40</v>
      </c>
      <c r="O15" s="405" t="s">
        <v>485</v>
      </c>
      <c r="P15" s="407"/>
      <c r="Q15" s="407"/>
      <c r="R15" s="407"/>
      <c r="S15" s="98" t="str">
        <f t="shared" si="0"/>
        <v>OK</v>
      </c>
      <c r="T15" s="18" t="s">
        <v>486</v>
      </c>
      <c r="U15" s="18"/>
      <c r="V15" s="76"/>
      <c r="W15" s="76"/>
      <c r="AB15"/>
    </row>
    <row r="16" spans="1:28" ht="61.5" customHeight="1" outlineLevel="1">
      <c r="A16" s="97">
        <v>7</v>
      </c>
      <c r="B16" s="41" t="s">
        <v>25</v>
      </c>
      <c r="C16" s="115" t="s">
        <v>148</v>
      </c>
      <c r="D16" s="42" t="s">
        <v>149</v>
      </c>
      <c r="E16" s="143" t="s">
        <v>481</v>
      </c>
      <c r="F16" s="143" t="s">
        <v>482</v>
      </c>
      <c r="G16" s="143" t="s">
        <v>15</v>
      </c>
      <c r="H16" s="20">
        <v>46113</v>
      </c>
      <c r="I16" s="20">
        <v>46387</v>
      </c>
      <c r="J16" s="41">
        <v>100</v>
      </c>
      <c r="K16" s="41"/>
      <c r="L16" s="41">
        <v>30</v>
      </c>
      <c r="M16" s="41">
        <v>30</v>
      </c>
      <c r="N16" s="41">
        <v>40</v>
      </c>
      <c r="O16" s="405" t="s">
        <v>487</v>
      </c>
      <c r="P16" s="406"/>
      <c r="Q16" s="406"/>
      <c r="R16" s="406"/>
      <c r="S16" s="97" t="str">
        <f t="shared" si="0"/>
        <v>OK</v>
      </c>
      <c r="T16" s="41" t="s">
        <v>488</v>
      </c>
      <c r="U16" s="41"/>
      <c r="V16" s="76"/>
      <c r="W16" s="76"/>
      <c r="AB16"/>
    </row>
    <row r="17" spans="1:28" ht="60" customHeight="1" outlineLevel="1">
      <c r="A17" s="98">
        <v>8</v>
      </c>
      <c r="B17" s="18" t="s">
        <v>25</v>
      </c>
      <c r="C17" s="116" t="s">
        <v>151</v>
      </c>
      <c r="D17" s="19" t="s">
        <v>152</v>
      </c>
      <c r="E17" s="144" t="s">
        <v>481</v>
      </c>
      <c r="F17" s="144" t="s">
        <v>482</v>
      </c>
      <c r="G17" s="144" t="s">
        <v>15</v>
      </c>
      <c r="H17" s="20">
        <v>46113</v>
      </c>
      <c r="I17" s="20">
        <v>46387</v>
      </c>
      <c r="J17" s="18">
        <v>100</v>
      </c>
      <c r="K17" s="18"/>
      <c r="L17" s="18">
        <v>30</v>
      </c>
      <c r="M17" s="18">
        <v>30</v>
      </c>
      <c r="N17" s="18">
        <v>40</v>
      </c>
      <c r="O17" s="405" t="s">
        <v>487</v>
      </c>
      <c r="P17" s="406"/>
      <c r="Q17" s="406"/>
      <c r="R17" s="406"/>
      <c r="S17" s="98" t="str">
        <f t="shared" si="0"/>
        <v>OK</v>
      </c>
      <c r="T17" s="18" t="s">
        <v>489</v>
      </c>
      <c r="U17" s="18"/>
      <c r="V17" s="76"/>
      <c r="W17" s="76"/>
      <c r="AB17"/>
    </row>
    <row r="18" spans="1:28" ht="61.5" customHeight="1" outlineLevel="1">
      <c r="A18" s="99">
        <v>9</v>
      </c>
      <c r="B18" s="52" t="s">
        <v>35</v>
      </c>
      <c r="C18" s="117" t="s">
        <v>154</v>
      </c>
      <c r="D18" s="53" t="s">
        <v>155</v>
      </c>
      <c r="E18" s="145" t="s">
        <v>481</v>
      </c>
      <c r="F18" s="145" t="s">
        <v>490</v>
      </c>
      <c r="G18" s="145" t="s">
        <v>15</v>
      </c>
      <c r="H18" s="54">
        <v>46023</v>
      </c>
      <c r="I18" s="54">
        <v>46112</v>
      </c>
      <c r="J18" s="52">
        <v>100</v>
      </c>
      <c r="K18" s="52">
        <v>100</v>
      </c>
      <c r="L18" s="52"/>
      <c r="M18" s="52"/>
      <c r="N18" s="52"/>
      <c r="O18" s="403" t="s">
        <v>491</v>
      </c>
      <c r="P18" s="404"/>
      <c r="Q18" s="404"/>
      <c r="R18" s="404"/>
      <c r="S18" s="99" t="str">
        <f t="shared" si="0"/>
        <v>OK</v>
      </c>
      <c r="T18" s="52" t="s">
        <v>492</v>
      </c>
      <c r="U18" s="52"/>
      <c r="V18" s="76"/>
      <c r="W18" s="76"/>
      <c r="AB18"/>
    </row>
    <row r="19" spans="1:28" ht="61.5" customHeight="1" outlineLevel="1">
      <c r="A19" s="100">
        <v>10</v>
      </c>
      <c r="B19" s="55" t="s">
        <v>35</v>
      </c>
      <c r="C19" s="118" t="s">
        <v>157</v>
      </c>
      <c r="D19" s="56" t="s">
        <v>158</v>
      </c>
      <c r="E19" s="146" t="s">
        <v>481</v>
      </c>
      <c r="F19" s="146" t="s">
        <v>490</v>
      </c>
      <c r="G19" s="146" t="s">
        <v>15</v>
      </c>
      <c r="H19" s="57">
        <v>46113</v>
      </c>
      <c r="I19" s="57">
        <v>46387</v>
      </c>
      <c r="J19" s="55">
        <v>100</v>
      </c>
      <c r="K19" s="55"/>
      <c r="L19" s="55">
        <v>30</v>
      </c>
      <c r="M19" s="55">
        <v>30</v>
      </c>
      <c r="N19" s="55">
        <v>40</v>
      </c>
      <c r="O19" s="405" t="s">
        <v>493</v>
      </c>
      <c r="P19" s="406"/>
      <c r="Q19" s="406"/>
      <c r="R19" s="406"/>
      <c r="S19" s="100" t="str">
        <f t="shared" si="0"/>
        <v>OK</v>
      </c>
      <c r="T19" s="55" t="s">
        <v>494</v>
      </c>
      <c r="U19" s="55"/>
      <c r="V19" s="76"/>
      <c r="W19" s="76"/>
      <c r="AB19"/>
    </row>
    <row r="20" spans="1:28" ht="72" customHeight="1" outlineLevel="1">
      <c r="A20" s="99">
        <v>11</v>
      </c>
      <c r="B20" s="52" t="s">
        <v>35</v>
      </c>
      <c r="C20" s="117" t="s">
        <v>160</v>
      </c>
      <c r="D20" s="53" t="s">
        <v>161</v>
      </c>
      <c r="E20" s="145" t="s">
        <v>481</v>
      </c>
      <c r="F20" s="145" t="s">
        <v>490</v>
      </c>
      <c r="G20" s="145" t="s">
        <v>15</v>
      </c>
      <c r="H20" s="54">
        <v>46113</v>
      </c>
      <c r="I20" s="54">
        <v>46377</v>
      </c>
      <c r="J20" s="52">
        <v>100</v>
      </c>
      <c r="K20" s="52"/>
      <c r="L20" s="52">
        <v>30</v>
      </c>
      <c r="M20" s="52">
        <v>30</v>
      </c>
      <c r="N20" s="52">
        <v>40</v>
      </c>
      <c r="O20" s="405" t="s">
        <v>495</v>
      </c>
      <c r="P20" s="406"/>
      <c r="Q20" s="406"/>
      <c r="R20" s="406"/>
      <c r="S20" s="99" t="str">
        <f t="shared" si="0"/>
        <v>OK</v>
      </c>
      <c r="T20" s="52" t="s">
        <v>496</v>
      </c>
      <c r="U20" s="52"/>
      <c r="V20" s="76"/>
      <c r="W20" s="76"/>
      <c r="AB20"/>
    </row>
    <row r="21" spans="1:28" ht="61.5" customHeight="1" outlineLevel="1">
      <c r="A21" s="101">
        <v>12</v>
      </c>
      <c r="B21" s="70" t="s">
        <v>45</v>
      </c>
      <c r="C21" s="119" t="s">
        <v>163</v>
      </c>
      <c r="D21" s="71" t="s">
        <v>164</v>
      </c>
      <c r="E21" s="147" t="s">
        <v>481</v>
      </c>
      <c r="F21" s="147" t="s">
        <v>497</v>
      </c>
      <c r="G21" s="147" t="s">
        <v>15</v>
      </c>
      <c r="H21" s="72">
        <v>46024</v>
      </c>
      <c r="I21" s="72">
        <v>46081</v>
      </c>
      <c r="J21" s="70">
        <v>100</v>
      </c>
      <c r="K21" s="70">
        <v>100</v>
      </c>
      <c r="L21" s="70"/>
      <c r="M21" s="70"/>
      <c r="N21" s="70"/>
      <c r="O21" s="403" t="s">
        <v>498</v>
      </c>
      <c r="P21" s="404"/>
      <c r="Q21" s="404"/>
      <c r="R21" s="404"/>
      <c r="S21" s="101" t="str">
        <f t="shared" si="0"/>
        <v>OK</v>
      </c>
      <c r="T21" s="70" t="s">
        <v>499</v>
      </c>
      <c r="U21" s="70"/>
      <c r="V21" s="76"/>
      <c r="W21" s="76"/>
      <c r="AB21"/>
    </row>
    <row r="22" spans="1:28" ht="60" customHeight="1" outlineLevel="1">
      <c r="A22" s="102">
        <v>13</v>
      </c>
      <c r="B22" s="73" t="s">
        <v>45</v>
      </c>
      <c r="C22" s="120" t="s">
        <v>166</v>
      </c>
      <c r="D22" s="74" t="s">
        <v>167</v>
      </c>
      <c r="E22" s="148" t="s">
        <v>481</v>
      </c>
      <c r="F22" s="148" t="s">
        <v>497</v>
      </c>
      <c r="G22" s="148" t="s">
        <v>15</v>
      </c>
      <c r="H22" s="75">
        <v>46066</v>
      </c>
      <c r="I22" s="75">
        <v>46387</v>
      </c>
      <c r="J22" s="73">
        <v>100</v>
      </c>
      <c r="K22" s="73">
        <v>25</v>
      </c>
      <c r="L22" s="73">
        <v>25</v>
      </c>
      <c r="M22" s="73">
        <v>25</v>
      </c>
      <c r="N22" s="73">
        <v>25</v>
      </c>
      <c r="O22" s="403" t="s">
        <v>500</v>
      </c>
      <c r="P22" s="404"/>
      <c r="Q22" s="404"/>
      <c r="R22" s="404"/>
      <c r="S22" s="102" t="str">
        <f t="shared" si="0"/>
        <v>OK</v>
      </c>
      <c r="T22" s="73" t="s">
        <v>501</v>
      </c>
      <c r="U22" s="73"/>
      <c r="V22" s="76"/>
      <c r="W22" s="76"/>
      <c r="AB22"/>
    </row>
    <row r="23" spans="1:28" ht="60" outlineLevel="1">
      <c r="A23" s="101">
        <v>14</v>
      </c>
      <c r="B23" s="70" t="s">
        <v>45</v>
      </c>
      <c r="C23" s="119" t="s">
        <v>169</v>
      </c>
      <c r="D23" s="71" t="s">
        <v>170</v>
      </c>
      <c r="E23" s="147" t="s">
        <v>481</v>
      </c>
      <c r="F23" s="147" t="s">
        <v>497</v>
      </c>
      <c r="G23" s="147" t="s">
        <v>15</v>
      </c>
      <c r="H23" s="72">
        <v>46357</v>
      </c>
      <c r="I23" s="72">
        <v>46387</v>
      </c>
      <c r="J23" s="70">
        <v>100</v>
      </c>
      <c r="K23" s="70"/>
      <c r="L23" s="70"/>
      <c r="M23" s="70"/>
      <c r="N23" s="70">
        <v>100</v>
      </c>
      <c r="O23" s="408"/>
      <c r="P23" s="404"/>
      <c r="Q23" s="404"/>
      <c r="R23" s="404"/>
      <c r="S23" s="101" t="str">
        <f t="shared" si="0"/>
        <v>OK</v>
      </c>
      <c r="T23" s="70" t="s">
        <v>502</v>
      </c>
      <c r="U23" s="70"/>
      <c r="V23" s="76"/>
      <c r="W23" s="76"/>
      <c r="AB23"/>
    </row>
    <row r="24" spans="1:28" outlineLevel="1">
      <c r="A24" s="92"/>
      <c r="B24" s="93"/>
      <c r="C24" s="94"/>
      <c r="D24" s="94"/>
      <c r="E24" s="93"/>
      <c r="F24" s="93"/>
      <c r="G24" s="93"/>
      <c r="H24" s="95"/>
      <c r="I24" s="95"/>
      <c r="J24" s="93"/>
      <c r="K24" s="93"/>
      <c r="L24" s="93"/>
      <c r="M24" s="93"/>
      <c r="N24" s="93"/>
      <c r="O24" s="402"/>
      <c r="P24" s="402"/>
      <c r="Q24" s="449"/>
      <c r="R24" s="450"/>
      <c r="Y24"/>
      <c r="Z24"/>
      <c r="AA24"/>
      <c r="AB24"/>
    </row>
    <row r="25" spans="1:28">
      <c r="A25" s="79"/>
      <c r="B25" s="76"/>
      <c r="C25" s="76"/>
      <c r="D25" s="76"/>
      <c r="E25" s="76"/>
      <c r="F25" s="76"/>
      <c r="G25" s="76"/>
      <c r="H25" s="76"/>
      <c r="I25" s="76"/>
      <c r="J25" s="76"/>
      <c r="K25" s="76"/>
      <c r="L25" s="76"/>
      <c r="M25" s="76"/>
      <c r="N25" s="76"/>
      <c r="O25" s="76"/>
      <c r="P25" s="76"/>
      <c r="Q25" s="76"/>
      <c r="R25" s="76"/>
      <c r="S25" s="76"/>
      <c r="T25" s="76"/>
    </row>
    <row r="26" spans="1:28" ht="23.25" customHeight="1">
      <c r="A26" s="451" t="s">
        <v>172</v>
      </c>
      <c r="B26" s="451"/>
      <c r="C26" s="451"/>
      <c r="D26" s="451"/>
      <c r="E26" s="451"/>
      <c r="F26" s="451"/>
      <c r="G26" s="451"/>
      <c r="H26" s="451"/>
      <c r="I26" s="451"/>
      <c r="J26" s="451"/>
      <c r="K26" s="451"/>
      <c r="L26" s="451"/>
      <c r="M26" s="451"/>
      <c r="N26" s="451"/>
      <c r="O26" s="451"/>
      <c r="P26" s="451"/>
      <c r="Q26" s="451"/>
      <c r="R26" s="451"/>
      <c r="S26" s="451"/>
    </row>
    <row r="27" spans="1:28" outlineLevel="1">
      <c r="A27" s="127" t="s">
        <v>28</v>
      </c>
      <c r="B27" s="127" t="s">
        <v>8</v>
      </c>
      <c r="C27" s="127" t="s">
        <v>173</v>
      </c>
      <c r="D27" s="127" t="s">
        <v>9</v>
      </c>
      <c r="E27" s="127" t="s">
        <v>7</v>
      </c>
      <c r="F27" s="127" t="s">
        <v>10</v>
      </c>
      <c r="G27" s="127" t="s">
        <v>174</v>
      </c>
      <c r="H27" s="127" t="s">
        <v>5</v>
      </c>
      <c r="I27" s="127" t="s">
        <v>175</v>
      </c>
      <c r="J27" s="127" t="s">
        <v>176</v>
      </c>
      <c r="K27" s="127" t="s">
        <v>177</v>
      </c>
      <c r="L27" s="127" t="s">
        <v>178</v>
      </c>
      <c r="M27" s="127" t="s">
        <v>179</v>
      </c>
      <c r="N27" s="127" t="s">
        <v>180</v>
      </c>
      <c r="O27" s="127" t="s">
        <v>181</v>
      </c>
      <c r="P27" s="127" t="s">
        <v>182</v>
      </c>
      <c r="Q27" s="127" t="s">
        <v>183</v>
      </c>
      <c r="R27" s="127" t="s">
        <v>129</v>
      </c>
      <c r="S27" s="127" t="s">
        <v>184</v>
      </c>
      <c r="U27"/>
      <c r="V27"/>
      <c r="W27"/>
      <c r="X27"/>
      <c r="Y27"/>
      <c r="Z27"/>
      <c r="AA27"/>
      <c r="AB27"/>
    </row>
    <row r="28" spans="1:28" ht="65.25" customHeight="1" outlineLevel="1">
      <c r="A28" s="44">
        <v>1</v>
      </c>
      <c r="B28" s="44" t="str">
        <f>B10</f>
        <v>Cultura organizacional</v>
      </c>
      <c r="C28" s="108" t="str">
        <f>C10</f>
        <v>Realizar la evaluación integral del modelo de cultura organizacional implementado en la entidad, identificando fortalezas y áreas de mejora mediante instrumentos de medición y análisis participativo.</v>
      </c>
      <c r="D28" s="45" t="s">
        <v>50</v>
      </c>
      <c r="E28" s="44" t="s">
        <v>40</v>
      </c>
      <c r="F28" s="45" t="s">
        <v>22</v>
      </c>
      <c r="G28" s="45" t="s">
        <v>52</v>
      </c>
      <c r="H28" s="44" t="s">
        <v>17</v>
      </c>
      <c r="I28" s="44" t="s">
        <v>30</v>
      </c>
      <c r="J28" s="149"/>
      <c r="K28" s="149"/>
      <c r="L28" s="44">
        <v>100</v>
      </c>
      <c r="M28" s="44">
        <v>100</v>
      </c>
      <c r="N28" s="44"/>
      <c r="O28" s="44"/>
      <c r="P28" s="44"/>
      <c r="Q28" s="45" t="str">
        <f t="shared" ref="Q28:Q41" si="1">F10</f>
        <v>Martha Ximena Martínez Vidarte</v>
      </c>
      <c r="R28" s="44" t="str">
        <f t="shared" ref="R28:R41" si="2">T10</f>
        <v>UAPA|Cultura organizacional	01</v>
      </c>
      <c r="S28" s="149"/>
      <c r="U28"/>
      <c r="V28"/>
      <c r="W28"/>
      <c r="X28"/>
      <c r="Y28"/>
      <c r="Z28"/>
      <c r="AA28"/>
      <c r="AB28"/>
    </row>
    <row r="29" spans="1:28" ht="65.25" customHeight="1" outlineLevel="1">
      <c r="A29" s="44">
        <v>2</v>
      </c>
      <c r="B29" s="44" t="s">
        <v>13</v>
      </c>
      <c r="C29" s="108" t="str">
        <f t="shared" ref="C29:C41" si="3">C11</f>
        <v>Analizar los resultados de la evaluación para determinar brechas en prácticas, comportamientos y procesos relacionados con la cultura organizacional, priorizando acciones correctivas.</v>
      </c>
      <c r="D29" s="45" t="s">
        <v>55</v>
      </c>
      <c r="E29" s="44" t="s">
        <v>21</v>
      </c>
      <c r="F29" s="45" t="s">
        <v>56</v>
      </c>
      <c r="G29" s="45" t="s">
        <v>57</v>
      </c>
      <c r="H29" s="44" t="s">
        <v>17</v>
      </c>
      <c r="I29" s="44" t="s">
        <v>30</v>
      </c>
      <c r="J29" s="149"/>
      <c r="K29" s="149"/>
      <c r="L29" s="44">
        <v>100</v>
      </c>
      <c r="M29" s="44">
        <v>100</v>
      </c>
      <c r="N29" s="44"/>
      <c r="O29" s="44"/>
      <c r="P29" s="44"/>
      <c r="Q29" s="45" t="str">
        <f t="shared" si="1"/>
        <v>Martha Ximena Martínez Vidarte</v>
      </c>
      <c r="R29" s="44" t="str">
        <f t="shared" si="2"/>
        <v>UAPA|Cultura organizacional	02</v>
      </c>
      <c r="S29" s="149"/>
      <c r="U29"/>
      <c r="V29"/>
      <c r="W29"/>
      <c r="X29"/>
      <c r="Y29"/>
      <c r="Z29"/>
      <c r="AA29"/>
      <c r="AB29"/>
    </row>
    <row r="30" spans="1:28" ht="65.25" customHeight="1" outlineLevel="1">
      <c r="A30" s="44">
        <v>3</v>
      </c>
      <c r="B30" s="44" t="s">
        <v>13</v>
      </c>
      <c r="C30" s="108" t="str">
        <f t="shared" si="3"/>
        <v>Diseñar el plan de trabajo que consolide acciones estratégicas para fortalecer la cultura organizacional, basado en el diagnóstico y brechas identificadas.</v>
      </c>
      <c r="D30" s="45" t="s">
        <v>60</v>
      </c>
      <c r="E30" s="44" t="s">
        <v>40</v>
      </c>
      <c r="F30" s="45" t="s">
        <v>61</v>
      </c>
      <c r="G30" s="45" t="s">
        <v>62</v>
      </c>
      <c r="H30" s="44" t="s">
        <v>17</v>
      </c>
      <c r="I30" s="44" t="s">
        <v>30</v>
      </c>
      <c r="J30" s="149"/>
      <c r="K30" s="149"/>
      <c r="L30" s="44">
        <v>100</v>
      </c>
      <c r="M30" s="44">
        <v>100</v>
      </c>
      <c r="N30" s="44"/>
      <c r="O30" s="44"/>
      <c r="P30" s="44"/>
      <c r="Q30" s="45" t="str">
        <f t="shared" si="1"/>
        <v>Martha Ximena Martínez Vidarte</v>
      </c>
      <c r="R30" s="44" t="str">
        <f t="shared" si="2"/>
        <v>UAPA|Cultura organizacional	03</v>
      </c>
      <c r="S30" s="149"/>
      <c r="U30"/>
      <c r="V30"/>
      <c r="W30"/>
      <c r="X30"/>
      <c r="Y30"/>
      <c r="Z30"/>
      <c r="AA30"/>
      <c r="AB30"/>
    </row>
    <row r="31" spans="1:28" ht="65.25" customHeight="1" outlineLevel="1">
      <c r="A31" s="44">
        <v>4</v>
      </c>
      <c r="B31" s="44" t="s">
        <v>13</v>
      </c>
      <c r="C31" s="108" t="str">
        <f t="shared" si="3"/>
        <v>Implementar las acciones definidas en el plan de trabajo, asegurando la participación activa del personal y el seguimiento a los resultados esperados.</v>
      </c>
      <c r="D31" s="45" t="s">
        <v>65</v>
      </c>
      <c r="E31" s="44" t="s">
        <v>19</v>
      </c>
      <c r="F31" s="45" t="s">
        <v>66</v>
      </c>
      <c r="G31" s="45" t="s">
        <v>67</v>
      </c>
      <c r="H31" s="44" t="s">
        <v>17</v>
      </c>
      <c r="I31" s="44" t="s">
        <v>49</v>
      </c>
      <c r="J31" s="149"/>
      <c r="K31" s="149"/>
      <c r="L31" s="44">
        <v>100</v>
      </c>
      <c r="M31" s="44"/>
      <c r="N31" s="44">
        <v>30</v>
      </c>
      <c r="O31" s="44">
        <v>30</v>
      </c>
      <c r="P31" s="44">
        <v>40</v>
      </c>
      <c r="Q31" s="45" t="str">
        <f t="shared" si="1"/>
        <v>Martha Ximena Martínez Vidarte</v>
      </c>
      <c r="R31" s="44" t="str">
        <f t="shared" si="2"/>
        <v>UAPA|Cultura organizacional	04</v>
      </c>
      <c r="S31" s="149"/>
      <c r="U31"/>
      <c r="V31"/>
      <c r="W31"/>
      <c r="X31"/>
      <c r="Y31"/>
      <c r="Z31"/>
      <c r="AA31"/>
      <c r="AB31"/>
    </row>
    <row r="32" spans="1:28" ht="65.25" customHeight="1" outlineLevel="1">
      <c r="A32" s="50">
        <v>5</v>
      </c>
      <c r="B32" s="50" t="s">
        <v>25</v>
      </c>
      <c r="C32" s="109" t="str">
        <f t="shared" si="3"/>
        <v>Realizar un diagnóstico participativo de los grupos focales para identificar oportunidades de mejora en la experiencia de servicio de la entidad, consolidando hallazgos y recomendaciones.</v>
      </c>
      <c r="D32" s="51" t="s">
        <v>70</v>
      </c>
      <c r="E32" s="50" t="s">
        <v>40</v>
      </c>
      <c r="F32" s="51" t="s">
        <v>71</v>
      </c>
      <c r="G32" s="51" t="s">
        <v>72</v>
      </c>
      <c r="H32" s="50" t="s">
        <v>17</v>
      </c>
      <c r="I32" s="50" t="s">
        <v>30</v>
      </c>
      <c r="J32" s="150"/>
      <c r="K32" s="150"/>
      <c r="L32" s="50">
        <v>100</v>
      </c>
      <c r="M32" s="50">
        <v>100</v>
      </c>
      <c r="N32" s="50"/>
      <c r="O32" s="50"/>
      <c r="P32" s="50"/>
      <c r="Q32" s="51" t="str">
        <f t="shared" si="1"/>
        <v>Karina Paola Tapia Pérez</v>
      </c>
      <c r="R32" s="50" t="str">
        <f t="shared" si="2"/>
        <v>UAPA|Modelo de voz de la ciudadanía 01</v>
      </c>
      <c r="S32" s="150"/>
      <c r="U32"/>
      <c r="V32"/>
      <c r="W32"/>
      <c r="X32"/>
      <c r="Y32"/>
      <c r="Z32"/>
      <c r="AA32"/>
      <c r="AB32"/>
    </row>
    <row r="33" spans="1:34" ht="65.25" customHeight="1" outlineLevel="1">
      <c r="A33" s="50">
        <v>6</v>
      </c>
      <c r="B33" s="50" t="s">
        <v>25</v>
      </c>
      <c r="C33" s="109" t="str">
        <f t="shared" si="3"/>
        <v>Diseñar, aplicar y analizar la encuesta de satisfacción de los servicios ofrecidos por la entidad, garantizando cobertura representativa y trazabilidad de resultados.</v>
      </c>
      <c r="D33" s="51" t="s">
        <v>75</v>
      </c>
      <c r="E33" s="50" t="s">
        <v>40</v>
      </c>
      <c r="F33" s="51" t="s">
        <v>76</v>
      </c>
      <c r="G33" s="51" t="s">
        <v>77</v>
      </c>
      <c r="H33" s="50" t="s">
        <v>17</v>
      </c>
      <c r="I33" s="50" t="s">
        <v>49</v>
      </c>
      <c r="J33" s="150"/>
      <c r="K33" s="150"/>
      <c r="L33" s="50">
        <v>100</v>
      </c>
      <c r="M33" s="50"/>
      <c r="N33" s="50">
        <v>30</v>
      </c>
      <c r="O33" s="50">
        <v>30</v>
      </c>
      <c r="P33" s="50">
        <v>40</v>
      </c>
      <c r="Q33" s="51" t="str">
        <f t="shared" si="1"/>
        <v>Karina Paola Tapia Pérez</v>
      </c>
      <c r="R33" s="50" t="str">
        <f t="shared" si="2"/>
        <v>UAPA|Modelo de voz de la ciudadanía 02</v>
      </c>
      <c r="S33" s="150"/>
      <c r="U33"/>
      <c r="V33"/>
      <c r="W33"/>
      <c r="X33"/>
      <c r="Y33"/>
      <c r="Z33"/>
      <c r="AA33"/>
      <c r="AB33"/>
    </row>
    <row r="34" spans="1:34" ht="65.25" customHeight="1" outlineLevel="1">
      <c r="A34" s="50">
        <v>7</v>
      </c>
      <c r="B34" s="50" t="s">
        <v>25</v>
      </c>
      <c r="C34" s="109" t="str">
        <f t="shared" si="3"/>
        <v>Ejecutar las acciones de mejora derivadas del análisis de la encuesta de satisfacción, orientadas a optimizar la experiencia ciudadana y la relación con grupos de valor.</v>
      </c>
      <c r="D34" s="51" t="s">
        <v>78</v>
      </c>
      <c r="E34" s="50" t="s">
        <v>19</v>
      </c>
      <c r="F34" s="51" t="s">
        <v>79</v>
      </c>
      <c r="G34" s="51" t="s">
        <v>80</v>
      </c>
      <c r="H34" s="50" t="s">
        <v>17</v>
      </c>
      <c r="I34" s="50" t="s">
        <v>49</v>
      </c>
      <c r="J34" s="150"/>
      <c r="K34" s="150"/>
      <c r="L34" s="50">
        <v>100</v>
      </c>
      <c r="M34" s="50"/>
      <c r="N34" s="50">
        <v>30</v>
      </c>
      <c r="O34" s="50">
        <v>30</v>
      </c>
      <c r="P34" s="50">
        <v>40</v>
      </c>
      <c r="Q34" s="51" t="str">
        <f t="shared" si="1"/>
        <v>Karina Paola Tapia Pérez</v>
      </c>
      <c r="R34" s="50" t="str">
        <f t="shared" si="2"/>
        <v>UAPA|Modelo de voz de la ciudadanía 03</v>
      </c>
      <c r="S34" s="150"/>
      <c r="U34"/>
      <c r="V34"/>
      <c r="W34"/>
      <c r="X34"/>
      <c r="Y34"/>
      <c r="Z34"/>
      <c r="AA34"/>
      <c r="AB34"/>
    </row>
    <row r="35" spans="1:34" ht="65.25" customHeight="1" outlineLevel="1">
      <c r="A35" s="50">
        <v>8</v>
      </c>
      <c r="B35" s="50" t="s">
        <v>25</v>
      </c>
      <c r="C35" s="109" t="str">
        <f t="shared" si="3"/>
        <v>Monitorear la implementación de las mejoras y lecciones aprendidas, evaluando su impacto en la experiencia ciudadana y ajustando acciones según resultados.</v>
      </c>
      <c r="D35" s="51" t="s">
        <v>81</v>
      </c>
      <c r="E35" s="50" t="s">
        <v>19</v>
      </c>
      <c r="F35" s="51" t="s">
        <v>82</v>
      </c>
      <c r="G35" s="51" t="s">
        <v>83</v>
      </c>
      <c r="H35" s="50" t="s">
        <v>17</v>
      </c>
      <c r="I35" s="50" t="s">
        <v>49</v>
      </c>
      <c r="J35" s="150"/>
      <c r="K35" s="150"/>
      <c r="L35" s="50">
        <v>100</v>
      </c>
      <c r="M35" s="50"/>
      <c r="N35" s="50">
        <v>30</v>
      </c>
      <c r="O35" s="50">
        <v>30</v>
      </c>
      <c r="P35" s="50">
        <v>40</v>
      </c>
      <c r="Q35" s="51" t="str">
        <f t="shared" si="1"/>
        <v>Karina Paola Tapia Pérez</v>
      </c>
      <c r="R35" s="50" t="str">
        <f t="shared" si="2"/>
        <v>UAPA|Modelo de voz de la ciudadanía 04</v>
      </c>
      <c r="S35" s="150"/>
      <c r="U35"/>
      <c r="V35"/>
      <c r="W35"/>
      <c r="X35"/>
      <c r="Y35"/>
      <c r="Z35"/>
      <c r="AA35"/>
      <c r="AB35"/>
    </row>
    <row r="36" spans="1:34" ht="65.25" customHeight="1" outlineLevel="1">
      <c r="A36" s="48">
        <v>9</v>
      </c>
      <c r="B36" s="48" t="s">
        <v>35</v>
      </c>
      <c r="C36" s="110" t="str">
        <f t="shared" si="3"/>
        <v>Realizar un diagnóstico integral del contexto institucional utilizando la herramienta del MEN, con el fin de identificar el nivel de madurez institucional y las áreas prioritarias de mejora.</v>
      </c>
      <c r="D36" s="49" t="s">
        <v>84</v>
      </c>
      <c r="E36" s="48" t="s">
        <v>40</v>
      </c>
      <c r="F36" s="49" t="s">
        <v>85</v>
      </c>
      <c r="G36" s="49" t="s">
        <v>86</v>
      </c>
      <c r="H36" s="48" t="s">
        <v>17</v>
      </c>
      <c r="I36" s="48" t="s">
        <v>30</v>
      </c>
      <c r="J36" s="151"/>
      <c r="K36" s="151"/>
      <c r="L36" s="48">
        <v>100</v>
      </c>
      <c r="M36" s="48">
        <v>100</v>
      </c>
      <c r="N36" s="48"/>
      <c r="O36" s="48"/>
      <c r="P36" s="48"/>
      <c r="Q36" s="49" t="str">
        <f t="shared" si="1"/>
        <v>Fabián Enrique González Hernández</v>
      </c>
      <c r="R36" s="48" t="str">
        <f t="shared" si="2"/>
        <v>UAPA|Modelos operativos flexibles 01</v>
      </c>
      <c r="S36" s="151"/>
      <c r="U36"/>
      <c r="V36"/>
      <c r="W36"/>
      <c r="X36"/>
      <c r="Y36"/>
      <c r="Z36"/>
      <c r="AA36"/>
      <c r="AB36"/>
    </row>
    <row r="37" spans="1:34" ht="65.25" customHeight="1" outlineLevel="1">
      <c r="A37" s="48">
        <v>10</v>
      </c>
      <c r="B37" s="48" t="s">
        <v>35</v>
      </c>
      <c r="C37" s="110" t="str">
        <f t="shared" si="3"/>
        <v>Elaborar un plan de trabajo que consolide las acciones estratégicas derivadas del diagnóstico institucional, priorizando actividades para fortalecer la gestión operativa.</v>
      </c>
      <c r="D37" s="49" t="s">
        <v>90</v>
      </c>
      <c r="E37" s="48" t="s">
        <v>40</v>
      </c>
      <c r="F37" s="49" t="s">
        <v>91</v>
      </c>
      <c r="G37" s="89" t="s">
        <v>92</v>
      </c>
      <c r="H37" s="48" t="s">
        <v>185</v>
      </c>
      <c r="I37" s="48" t="s">
        <v>30</v>
      </c>
      <c r="J37" s="151"/>
      <c r="K37" s="151"/>
      <c r="L37" s="48">
        <v>100</v>
      </c>
      <c r="M37" s="48">
        <v>100</v>
      </c>
      <c r="N37" s="48"/>
      <c r="O37" s="48"/>
      <c r="P37" s="48"/>
      <c r="Q37" s="49" t="str">
        <f t="shared" si="1"/>
        <v>Fabián Enrique González Hernández</v>
      </c>
      <c r="R37" s="48" t="str">
        <f t="shared" si="2"/>
        <v>UAPA|Modelos operativos flexibles 02</v>
      </c>
      <c r="S37" s="151"/>
      <c r="U37"/>
      <c r="V37"/>
      <c r="W37"/>
      <c r="X37"/>
      <c r="Y37"/>
      <c r="Z37"/>
      <c r="AA37"/>
      <c r="AB37"/>
    </row>
    <row r="38" spans="1:34" ht="65.25" customHeight="1" outlineLevel="1">
      <c r="A38" s="48">
        <v>11</v>
      </c>
      <c r="B38" s="48" t="s">
        <v>35</v>
      </c>
      <c r="C38" s="110" t="str">
        <f t="shared" si="3"/>
        <v>Ejecutar las acciones definidas en el plan de trabajo, asegurando la adaptación de procesos y la mejora continua en la gestión institucional.</v>
      </c>
      <c r="D38" s="49" t="s">
        <v>93</v>
      </c>
      <c r="E38" s="48" t="s">
        <v>19</v>
      </c>
      <c r="F38" s="49" t="s">
        <v>94</v>
      </c>
      <c r="G38" s="89" t="s">
        <v>95</v>
      </c>
      <c r="H38" s="48" t="s">
        <v>17</v>
      </c>
      <c r="I38" s="48" t="s">
        <v>49</v>
      </c>
      <c r="J38" s="151"/>
      <c r="K38" s="151"/>
      <c r="L38" s="48">
        <v>100</v>
      </c>
      <c r="M38" s="48"/>
      <c r="N38" s="48">
        <v>30</v>
      </c>
      <c r="O38" s="48">
        <v>30</v>
      </c>
      <c r="P38" s="48">
        <v>40</v>
      </c>
      <c r="Q38" s="49" t="str">
        <f t="shared" si="1"/>
        <v>Fabián Enrique González Hernández</v>
      </c>
      <c r="R38" s="48" t="str">
        <f t="shared" si="2"/>
        <v>UAPA|Modelos operativos flexibles 03</v>
      </c>
      <c r="S38" s="151"/>
      <c r="U38"/>
      <c r="V38"/>
      <c r="W38"/>
      <c r="X38"/>
      <c r="Y38"/>
      <c r="Z38"/>
      <c r="AA38"/>
      <c r="AB38"/>
    </row>
    <row r="39" spans="1:34" ht="65.25" customHeight="1" outlineLevel="1">
      <c r="A39" s="46">
        <v>12</v>
      </c>
      <c r="B39" s="46" t="s">
        <v>45</v>
      </c>
      <c r="C39" s="111" t="str">
        <f t="shared" si="3"/>
        <v>Elaborar un plan de trabajo que consolide acciones estratégicas para atender las necesidades identificadas en el diagnóstico, asegurando alineación con la política institucional.</v>
      </c>
      <c r="D39" s="46" t="s">
        <v>186</v>
      </c>
      <c r="E39" s="46" t="s">
        <v>40</v>
      </c>
      <c r="F39" s="47" t="s">
        <v>91</v>
      </c>
      <c r="G39" s="47" t="s">
        <v>92</v>
      </c>
      <c r="H39" s="46" t="s">
        <v>185</v>
      </c>
      <c r="I39" s="46" t="s">
        <v>30</v>
      </c>
      <c r="J39" s="152"/>
      <c r="K39" s="152"/>
      <c r="L39" s="46">
        <v>100</v>
      </c>
      <c r="M39" s="46">
        <v>100</v>
      </c>
      <c r="N39" s="46"/>
      <c r="O39" s="46"/>
      <c r="P39" s="46"/>
      <c r="Q39" s="47" t="str">
        <f t="shared" si="1"/>
        <v>Katherine Liliana Hernández Molano</v>
      </c>
      <c r="R39" s="46" t="str">
        <f t="shared" si="2"/>
        <v>UAPA|Gestión del conocimiento 01</v>
      </c>
      <c r="S39" s="152"/>
      <c r="U39"/>
      <c r="V39"/>
      <c r="W39"/>
      <c r="X39"/>
      <c r="Y39"/>
      <c r="Z39"/>
      <c r="AA39"/>
      <c r="AB39"/>
    </row>
    <row r="40" spans="1:34" ht="65.25" customHeight="1" outlineLevel="1">
      <c r="A40" s="46">
        <v>13</v>
      </c>
      <c r="B40" s="46" t="s">
        <v>45</v>
      </c>
      <c r="C40" s="111" t="str">
        <f t="shared" si="3"/>
        <v>Ejecutar las acciones definidas en el plan de trabajo para fortalecer la gestión del conocimiento, garantizando la participación activa y el uso de herramientas tecnológicas.</v>
      </c>
      <c r="D40" s="46" t="s">
        <v>187</v>
      </c>
      <c r="E40" s="46" t="s">
        <v>19</v>
      </c>
      <c r="F40" s="47" t="s">
        <v>188</v>
      </c>
      <c r="G40" s="47" t="s">
        <v>80</v>
      </c>
      <c r="H40" s="46" t="s">
        <v>17</v>
      </c>
      <c r="I40" s="46" t="s">
        <v>30</v>
      </c>
      <c r="J40" s="152"/>
      <c r="K40" s="152"/>
      <c r="L40" s="46">
        <v>100</v>
      </c>
      <c r="M40" s="46">
        <v>25</v>
      </c>
      <c r="N40" s="46">
        <v>25</v>
      </c>
      <c r="O40" s="46">
        <v>25</v>
      </c>
      <c r="P40" s="46">
        <v>25</v>
      </c>
      <c r="Q40" s="47" t="str">
        <f t="shared" si="1"/>
        <v>Katherine Liliana Hernández Molano</v>
      </c>
      <c r="R40" s="46" t="str">
        <f t="shared" si="2"/>
        <v>UAPA|Gestión del conocimiento 02</v>
      </c>
      <c r="S40" s="152"/>
      <c r="U40"/>
      <c r="V40"/>
      <c r="W40"/>
      <c r="X40"/>
      <c r="Y40"/>
      <c r="Z40"/>
      <c r="AA40"/>
      <c r="AB40"/>
    </row>
    <row r="41" spans="1:34" ht="65.25" customHeight="1" outlineLevel="1">
      <c r="A41" s="46">
        <v>14</v>
      </c>
      <c r="B41" s="46" t="s">
        <v>45</v>
      </c>
      <c r="C41" s="111" t="str">
        <f t="shared" si="3"/>
        <v>Realizar la evaluación del plan de trabajo implementado, midiendo el impacto en la captura, organización y transferencia del conocimiento institucional.</v>
      </c>
      <c r="D41" s="46" t="s">
        <v>189</v>
      </c>
      <c r="E41" s="46" t="s">
        <v>40</v>
      </c>
      <c r="F41" s="47" t="s">
        <v>190</v>
      </c>
      <c r="G41" s="47" t="s">
        <v>52</v>
      </c>
      <c r="H41" s="46" t="s">
        <v>17</v>
      </c>
      <c r="I41" s="46" t="s">
        <v>30</v>
      </c>
      <c r="J41" s="152"/>
      <c r="K41" s="152"/>
      <c r="L41" s="46">
        <v>100</v>
      </c>
      <c r="M41" s="46"/>
      <c r="N41" s="46"/>
      <c r="O41" s="46"/>
      <c r="P41" s="46">
        <v>100</v>
      </c>
      <c r="Q41" s="47" t="str">
        <f t="shared" si="1"/>
        <v>Katherine Liliana Hernández Molano</v>
      </c>
      <c r="R41" s="46" t="str">
        <f t="shared" si="2"/>
        <v>UAPA|Gestión del conocimiento 03</v>
      </c>
      <c r="S41" s="152"/>
      <c r="U41"/>
      <c r="V41"/>
      <c r="W41"/>
      <c r="X41"/>
      <c r="Y41"/>
      <c r="Z41"/>
      <c r="AA41"/>
      <c r="AB41"/>
    </row>
    <row r="42" spans="1:34">
      <c r="A42" s="86"/>
      <c r="B42" s="76"/>
      <c r="C42" s="76"/>
      <c r="D42" s="76"/>
      <c r="E42" s="76"/>
      <c r="F42" s="76"/>
      <c r="G42" s="76"/>
      <c r="H42" s="76"/>
      <c r="I42" s="76"/>
      <c r="J42" s="76"/>
      <c r="K42" s="76"/>
      <c r="L42" s="76"/>
      <c r="M42" s="76"/>
      <c r="N42" s="76"/>
      <c r="O42" s="76"/>
      <c r="P42" s="76"/>
      <c r="Q42" s="76"/>
      <c r="R42" s="76"/>
      <c r="S42" s="76"/>
      <c r="T42" s="76"/>
      <c r="AB42" s="40"/>
      <c r="AC42" s="40"/>
      <c r="AD42" s="40"/>
      <c r="AE42" s="40"/>
      <c r="AF42" s="40"/>
      <c r="AG42" s="40"/>
      <c r="AH42" s="21" t="e">
        <f t="shared" ref="AH42" si="4">ROUND(AVERAGE(AB42:AG42)/5*100,0)</f>
        <v>#DIV/0!</v>
      </c>
    </row>
    <row r="43" spans="1:34" s="452" customFormat="1" ht="45.75" customHeight="1">
      <c r="A43" s="452" t="s">
        <v>191</v>
      </c>
    </row>
    <row r="44" spans="1:34" outlineLevel="1">
      <c r="A44" s="79"/>
      <c r="B44" s="76"/>
      <c r="C44" s="76"/>
      <c r="D44" s="76"/>
      <c r="E44" s="76"/>
      <c r="F44" s="76"/>
      <c r="G44" s="76"/>
      <c r="H44" s="76"/>
      <c r="I44" s="76"/>
      <c r="J44" s="76"/>
      <c r="K44" s="76"/>
      <c r="L44" s="76"/>
      <c r="M44" s="76"/>
      <c r="N44" s="76"/>
      <c r="O44" s="76"/>
      <c r="P44" s="76"/>
      <c r="Q44" s="76"/>
      <c r="R44" s="76"/>
      <c r="S44" s="76"/>
      <c r="T44" s="76"/>
    </row>
    <row r="45" spans="1:34" ht="52.5" outlineLevel="1">
      <c r="A45" s="80" t="s">
        <v>192</v>
      </c>
      <c r="B45" s="81" t="str">
        <f>B10</f>
        <v>Cultura organizacional</v>
      </c>
      <c r="H45" s="453" t="s">
        <v>193</v>
      </c>
      <c r="I45" s="453"/>
      <c r="J45" s="453"/>
      <c r="K45" s="453"/>
      <c r="L45" s="453"/>
      <c r="M45" s="453"/>
      <c r="N45" s="453"/>
      <c r="T45" s="76"/>
    </row>
    <row r="46" spans="1:34" ht="45.75" outlineLevel="2" thickBot="1">
      <c r="A46" s="128" t="s">
        <v>28</v>
      </c>
      <c r="B46" s="129" t="s">
        <v>194</v>
      </c>
      <c r="C46" s="129" t="s">
        <v>195</v>
      </c>
      <c r="D46" s="129" t="s">
        <v>196</v>
      </c>
      <c r="E46" s="129" t="s">
        <v>197</v>
      </c>
      <c r="F46" s="129" t="s">
        <v>198</v>
      </c>
      <c r="G46" s="129" t="s">
        <v>199</v>
      </c>
      <c r="H46" s="175" t="s">
        <v>200</v>
      </c>
      <c r="I46" s="175" t="s">
        <v>201</v>
      </c>
      <c r="J46" s="175" t="s">
        <v>202</v>
      </c>
      <c r="K46" s="175" t="s">
        <v>203</v>
      </c>
      <c r="L46" s="175" t="s">
        <v>204</v>
      </c>
      <c r="M46" s="175" t="s">
        <v>205</v>
      </c>
      <c r="N46" s="175" t="s">
        <v>206</v>
      </c>
      <c r="O46" s="129" t="s">
        <v>207</v>
      </c>
      <c r="P46" s="129" t="s">
        <v>208</v>
      </c>
      <c r="Q46" s="129" t="s">
        <v>209</v>
      </c>
      <c r="R46" s="129" t="s">
        <v>210</v>
      </c>
      <c r="S46" s="129" t="s">
        <v>184</v>
      </c>
      <c r="T46" s="76"/>
      <c r="AB46"/>
    </row>
    <row r="47" spans="1:34" s="21" customFormat="1" ht="91.5" outlineLevel="2" thickTop="1" thickBot="1">
      <c r="A47" s="6">
        <v>1</v>
      </c>
      <c r="B47" s="106" t="str">
        <f>C10</f>
        <v>Realizar la evaluación integral del modelo de cultura organizacional implementado en la entidad, identificando fortalezas y áreas de mejora mediante instrumentos de medición y análisis participativo.</v>
      </c>
      <c r="C47" s="5" t="s">
        <v>59</v>
      </c>
      <c r="D47" s="178">
        <f t="shared" ref="D47:E52" si="5">Q47</f>
        <v>100</v>
      </c>
      <c r="E47" s="178">
        <f t="shared" si="5"/>
        <v>100</v>
      </c>
      <c r="F47" s="5">
        <f>M28</f>
        <v>100</v>
      </c>
      <c r="G47" s="153" t="s">
        <v>211</v>
      </c>
      <c r="H47" s="174">
        <v>5</v>
      </c>
      <c r="I47" s="174">
        <v>5</v>
      </c>
      <c r="J47" s="174">
        <v>5</v>
      </c>
      <c r="K47" s="174">
        <v>5</v>
      </c>
      <c r="L47" s="174">
        <v>5</v>
      </c>
      <c r="M47" s="174">
        <v>5</v>
      </c>
      <c r="N47" s="174">
        <v>5</v>
      </c>
      <c r="O47" s="5">
        <f t="shared" ref="O47" si="6">ROUND((SUM(H47:N47)/35)*100,0)</f>
        <v>100</v>
      </c>
      <c r="P47" s="5">
        <f>(UAPA!$O47/100)*100</f>
        <v>100</v>
      </c>
      <c r="Q47" s="5">
        <f t="shared" ref="Q47:Q52" si="7">IFERROR(ROUND(O47*P47/100,1),"")</f>
        <v>100</v>
      </c>
      <c r="R47" s="5">
        <f>Q47</f>
        <v>100</v>
      </c>
      <c r="S47" s="201" t="s">
        <v>503</v>
      </c>
      <c r="T47" s="76"/>
    </row>
    <row r="48" spans="1:34" ht="91.5" outlineLevel="2" thickTop="1" thickBot="1">
      <c r="A48" s="7">
        <v>2</v>
      </c>
      <c r="B48" s="107" t="str">
        <f>C11</f>
        <v>Analizar los resultados de la evaluación para determinar brechas en prácticas, comportamientos y procesos relacionados con la cultura organizacional, priorizando acciones correctivas.</v>
      </c>
      <c r="C48" s="22" t="s">
        <v>59</v>
      </c>
      <c r="D48" s="177">
        <f t="shared" si="5"/>
        <v>100</v>
      </c>
      <c r="E48" s="177">
        <f t="shared" si="5"/>
        <v>100</v>
      </c>
      <c r="F48" s="22">
        <f>M29</f>
        <v>100</v>
      </c>
      <c r="G48" s="154" t="s">
        <v>211</v>
      </c>
      <c r="H48" s="174">
        <v>5</v>
      </c>
      <c r="I48" s="174">
        <v>5</v>
      </c>
      <c r="J48" s="174">
        <v>5</v>
      </c>
      <c r="K48" s="174">
        <v>5</v>
      </c>
      <c r="L48" s="174">
        <v>5</v>
      </c>
      <c r="M48" s="174">
        <v>5</v>
      </c>
      <c r="N48" s="174">
        <v>5</v>
      </c>
      <c r="O48" s="22">
        <f>ROUND((SUM(H48:N48)/35)*100,0)</f>
        <v>100</v>
      </c>
      <c r="P48" s="22">
        <f>(UAPA!$O48/100)*100</f>
        <v>100</v>
      </c>
      <c r="Q48" s="22">
        <f t="shared" si="7"/>
        <v>100</v>
      </c>
      <c r="R48" s="22">
        <f>Q48</f>
        <v>100</v>
      </c>
      <c r="S48" s="201" t="s">
        <v>503</v>
      </c>
      <c r="T48" s="76"/>
      <c r="AB48"/>
    </row>
    <row r="49" spans="1:28" ht="61.5" outlineLevel="2" thickTop="1" thickBot="1">
      <c r="A49" s="6">
        <v>3</v>
      </c>
      <c r="B49" s="106" t="str">
        <f>C12</f>
        <v>Diseñar el plan de trabajo que consolide acciones estratégicas para fortalecer la cultura organizacional, basado en el diagnóstico y brechas identificadas.</v>
      </c>
      <c r="C49" s="5" t="s">
        <v>59</v>
      </c>
      <c r="D49" s="178">
        <f t="shared" si="5"/>
        <v>100</v>
      </c>
      <c r="E49" s="178">
        <f t="shared" si="5"/>
        <v>100</v>
      </c>
      <c r="F49" s="5">
        <f>M30</f>
        <v>100</v>
      </c>
      <c r="G49" s="153" t="s">
        <v>211</v>
      </c>
      <c r="H49" s="174">
        <v>5</v>
      </c>
      <c r="I49" s="174">
        <v>5</v>
      </c>
      <c r="J49" s="174">
        <v>5</v>
      </c>
      <c r="K49" s="174">
        <v>5</v>
      </c>
      <c r="L49" s="174">
        <v>5</v>
      </c>
      <c r="M49" s="174">
        <v>5</v>
      </c>
      <c r="N49" s="174">
        <v>5</v>
      </c>
      <c r="O49" s="5">
        <f t="shared" ref="O49" si="8">ROUND((SUM(H49:N49)/35)*100,0)</f>
        <v>100</v>
      </c>
      <c r="P49" s="5">
        <f>(UAPA!$O49/100)*100</f>
        <v>100</v>
      </c>
      <c r="Q49" s="5">
        <f t="shared" si="7"/>
        <v>100</v>
      </c>
      <c r="R49" s="5">
        <f>Q49</f>
        <v>100</v>
      </c>
      <c r="S49" s="201" t="s">
        <v>503</v>
      </c>
      <c r="T49" s="76"/>
      <c r="AB49"/>
    </row>
    <row r="50" spans="1:28" ht="186.75" customHeight="1" outlineLevel="2" thickTop="1" thickBot="1">
      <c r="A50" s="454">
        <v>4</v>
      </c>
      <c r="B50" s="456" t="str">
        <f>C13</f>
        <v>Implementar las acciones definidas en el plan de trabajo, asegurando la participación activa del personal y el seguimiento a los resultados esperados.</v>
      </c>
      <c r="C50" s="23" t="s">
        <v>64</v>
      </c>
      <c r="D50" s="177">
        <f t="shared" si="5"/>
        <v>26.5</v>
      </c>
      <c r="E50" s="177">
        <f t="shared" si="5"/>
        <v>26.5</v>
      </c>
      <c r="F50" s="22">
        <f>N31</f>
        <v>30</v>
      </c>
      <c r="G50" s="154" t="s">
        <v>211</v>
      </c>
      <c r="H50" s="174">
        <v>5</v>
      </c>
      <c r="I50" s="174">
        <v>5</v>
      </c>
      <c r="J50" s="174">
        <v>5</v>
      </c>
      <c r="K50" s="174">
        <v>3</v>
      </c>
      <c r="L50" s="174">
        <v>5</v>
      </c>
      <c r="M50" s="174">
        <v>5</v>
      </c>
      <c r="N50" s="174">
        <v>5</v>
      </c>
      <c r="O50" s="22">
        <f t="shared" ref="O50:O52" si="9">ROUND((SUM(H50:N50)/35)*100,0)</f>
        <v>94</v>
      </c>
      <c r="P50" s="22">
        <f>(UAPA!$O50/100)*30</f>
        <v>28.2</v>
      </c>
      <c r="Q50" s="22">
        <f t="shared" si="7"/>
        <v>26.5</v>
      </c>
      <c r="R50" s="22">
        <f>Q50</f>
        <v>26.5</v>
      </c>
      <c r="S50" s="244" t="s">
        <v>504</v>
      </c>
      <c r="T50" s="76"/>
      <c r="AB50"/>
    </row>
    <row r="51" spans="1:28" ht="246.75" customHeight="1" outlineLevel="2" thickTop="1" thickBot="1">
      <c r="A51" s="455"/>
      <c r="B51" s="457"/>
      <c r="C51" s="24" t="s">
        <v>69</v>
      </c>
      <c r="D51" s="177">
        <f t="shared" si="5"/>
        <v>26.5</v>
      </c>
      <c r="E51" s="177">
        <f t="shared" si="5"/>
        <v>53</v>
      </c>
      <c r="F51" s="22">
        <f>O31</f>
        <v>30</v>
      </c>
      <c r="G51" s="154" t="s">
        <v>211</v>
      </c>
      <c r="H51" s="174">
        <v>5</v>
      </c>
      <c r="I51" s="174">
        <v>5</v>
      </c>
      <c r="J51" s="174">
        <v>3</v>
      </c>
      <c r="K51" s="174">
        <v>5</v>
      </c>
      <c r="L51" s="174">
        <v>5</v>
      </c>
      <c r="M51" s="174">
        <v>5</v>
      </c>
      <c r="N51" s="174">
        <v>5</v>
      </c>
      <c r="O51" s="23">
        <f t="shared" si="9"/>
        <v>94</v>
      </c>
      <c r="P51" s="23">
        <f>(UAPA!$O51/100)*30</f>
        <v>28.2</v>
      </c>
      <c r="Q51" s="23">
        <f t="shared" si="7"/>
        <v>26.5</v>
      </c>
      <c r="R51" s="23">
        <f>R50+Q51</f>
        <v>53</v>
      </c>
      <c r="S51" s="375" t="s">
        <v>505</v>
      </c>
      <c r="T51" s="76"/>
      <c r="AB51"/>
    </row>
    <row r="52" spans="1:28" ht="20.25" customHeight="1" outlineLevel="2" thickTop="1">
      <c r="A52" s="455"/>
      <c r="B52" s="457"/>
      <c r="C52" s="24" t="s">
        <v>74</v>
      </c>
      <c r="D52" s="177">
        <f t="shared" si="5"/>
        <v>0</v>
      </c>
      <c r="E52" s="177">
        <f t="shared" si="5"/>
        <v>53</v>
      </c>
      <c r="F52" s="22">
        <f>P31</f>
        <v>40</v>
      </c>
      <c r="G52" s="154"/>
      <c r="H52" s="174"/>
      <c r="I52" s="174"/>
      <c r="J52" s="174"/>
      <c r="K52" s="174"/>
      <c r="L52" s="174"/>
      <c r="M52" s="174"/>
      <c r="N52" s="174"/>
      <c r="O52" s="24">
        <f t="shared" si="9"/>
        <v>0</v>
      </c>
      <c r="P52" s="24">
        <f>(UAPA!$O52/100)*40</f>
        <v>0</v>
      </c>
      <c r="Q52" s="24">
        <f t="shared" si="7"/>
        <v>0</v>
      </c>
      <c r="R52" s="24">
        <f>R51+Q52</f>
        <v>53</v>
      </c>
      <c r="S52" s="155"/>
      <c r="T52" s="76"/>
      <c r="AB52"/>
    </row>
    <row r="53" spans="1:28" ht="45.75" customHeight="1" outlineLevel="1">
      <c r="G53" s="156"/>
      <c r="H53" s="156"/>
      <c r="I53" s="156"/>
      <c r="J53" s="156"/>
      <c r="K53" s="156"/>
      <c r="L53" s="156"/>
      <c r="M53" s="156"/>
      <c r="N53" s="156"/>
      <c r="Q53" s="129" t="s">
        <v>215</v>
      </c>
      <c r="R53" s="130">
        <f>AVERAGE(R47:R49,R52)/100</f>
        <v>0.88249999999999995</v>
      </c>
      <c r="S53" s="156"/>
      <c r="T53" s="76"/>
    </row>
    <row r="54" spans="1:28" ht="52.5" outlineLevel="1">
      <c r="A54" s="82" t="s">
        <v>216</v>
      </c>
      <c r="B54" s="124" t="s">
        <v>25</v>
      </c>
      <c r="G54" s="156"/>
      <c r="H54" s="435" t="s">
        <v>193</v>
      </c>
      <c r="I54" s="435"/>
      <c r="J54" s="435"/>
      <c r="K54" s="435"/>
      <c r="L54" s="435"/>
      <c r="M54" s="435"/>
      <c r="N54" s="435"/>
      <c r="S54" s="156"/>
      <c r="T54" s="76"/>
    </row>
    <row r="55" spans="1:28" ht="45.75" outlineLevel="2" thickBot="1">
      <c r="A55" s="131" t="s">
        <v>28</v>
      </c>
      <c r="B55" s="132" t="s">
        <v>194</v>
      </c>
      <c r="C55" s="132" t="s">
        <v>195</v>
      </c>
      <c r="D55" s="132" t="s">
        <v>196</v>
      </c>
      <c r="E55" s="132" t="s">
        <v>217</v>
      </c>
      <c r="F55" s="132" t="s">
        <v>198</v>
      </c>
      <c r="G55" s="157" t="s">
        <v>199</v>
      </c>
      <c r="H55" s="175" t="s">
        <v>200</v>
      </c>
      <c r="I55" s="175" t="s">
        <v>201</v>
      </c>
      <c r="J55" s="175" t="s">
        <v>202</v>
      </c>
      <c r="K55" s="175" t="s">
        <v>203</v>
      </c>
      <c r="L55" s="175" t="s">
        <v>204</v>
      </c>
      <c r="M55" s="175" t="s">
        <v>205</v>
      </c>
      <c r="N55" s="175" t="s">
        <v>206</v>
      </c>
      <c r="O55" s="132" t="s">
        <v>207</v>
      </c>
      <c r="P55" s="132" t="s">
        <v>218</v>
      </c>
      <c r="Q55" s="132" t="s">
        <v>209</v>
      </c>
      <c r="R55" s="132" t="s">
        <v>210</v>
      </c>
      <c r="S55" s="157" t="s">
        <v>184</v>
      </c>
      <c r="T55" s="76"/>
      <c r="AB55"/>
    </row>
    <row r="56" spans="1:28" ht="90.75" customHeight="1" outlineLevel="2" thickTop="1" thickBot="1">
      <c r="A56" s="8">
        <v>1</v>
      </c>
      <c r="B56" s="105" t="str">
        <f>C14</f>
        <v>Realizar un diagnóstico participativo de los grupos focales para identificar oportunidades de mejora en la experiencia de servicio de la entidad, consolidando hallazgos y recomendaciones.</v>
      </c>
      <c r="C56" s="25" t="s">
        <v>59</v>
      </c>
      <c r="D56" s="178">
        <f>Q56</f>
        <v>88.4</v>
      </c>
      <c r="E56" s="178">
        <f>R56</f>
        <v>88.4</v>
      </c>
      <c r="F56" s="25">
        <f>M32</f>
        <v>100</v>
      </c>
      <c r="G56" s="158" t="s">
        <v>211</v>
      </c>
      <c r="H56" s="174">
        <v>5</v>
      </c>
      <c r="I56" s="174">
        <v>5</v>
      </c>
      <c r="J56" s="174">
        <v>5</v>
      </c>
      <c r="K56" s="174">
        <v>5</v>
      </c>
      <c r="L56" s="174">
        <v>3</v>
      </c>
      <c r="M56" s="174">
        <v>5</v>
      </c>
      <c r="N56" s="174">
        <v>5</v>
      </c>
      <c r="O56" s="25">
        <f t="shared" ref="O56:O65" si="10">ROUND((SUM(H56:N56)/35)*100,0)</f>
        <v>94</v>
      </c>
      <c r="P56" s="25">
        <f>(UAPA!$O56/100)*100</f>
        <v>94</v>
      </c>
      <c r="Q56" s="25">
        <f t="shared" ref="Q56:Q65" si="11">IFERROR(ROUND(O56*P56/100,1),"")</f>
        <v>88.4</v>
      </c>
      <c r="R56" s="25">
        <f>Q56</f>
        <v>88.4</v>
      </c>
      <c r="S56" s="365" t="s">
        <v>506</v>
      </c>
      <c r="T56" s="76"/>
      <c r="AB56"/>
    </row>
    <row r="57" spans="1:28" ht="196.5" customHeight="1" outlineLevel="2" thickTop="1" thickBot="1">
      <c r="A57" s="431">
        <v>2</v>
      </c>
      <c r="B57" s="433" t="str">
        <f>C15</f>
        <v>Diseñar, aplicar y analizar la encuesta de satisfacción de los servicios ofrecidos por la entidad, garantizando cobertura representativa y trazabilidad de resultados.</v>
      </c>
      <c r="C57" s="28" t="s">
        <v>64</v>
      </c>
      <c r="D57" s="178">
        <f>Q57</f>
        <v>23.8</v>
      </c>
      <c r="E57" s="178">
        <f>R57</f>
        <v>23.8</v>
      </c>
      <c r="F57" s="28">
        <f>N33</f>
        <v>30</v>
      </c>
      <c r="G57" s="159"/>
      <c r="H57" s="174">
        <v>5</v>
      </c>
      <c r="I57" s="174">
        <v>5</v>
      </c>
      <c r="J57" s="174">
        <v>3</v>
      </c>
      <c r="K57" s="174">
        <v>5</v>
      </c>
      <c r="L57" s="174">
        <v>5</v>
      </c>
      <c r="M57" s="174">
        <v>5</v>
      </c>
      <c r="N57" s="174">
        <v>3</v>
      </c>
      <c r="O57" s="28">
        <f t="shared" si="10"/>
        <v>89</v>
      </c>
      <c r="P57" s="28">
        <f>(UAPA!$O57/100)*30</f>
        <v>26.7</v>
      </c>
      <c r="Q57" s="28">
        <f t="shared" si="11"/>
        <v>23.8</v>
      </c>
      <c r="R57" s="28">
        <f>Q57</f>
        <v>23.8</v>
      </c>
      <c r="S57" s="391" t="s">
        <v>507</v>
      </c>
      <c r="T57" s="76"/>
      <c r="AB57"/>
    </row>
    <row r="58" spans="1:28" ht="33" customHeight="1" outlineLevel="2" thickTop="1" thickBot="1">
      <c r="A58" s="432"/>
      <c r="B58" s="434"/>
      <c r="C58" s="29" t="s">
        <v>69</v>
      </c>
      <c r="D58" s="178">
        <f t="shared" ref="D58:E65" si="12">Q58</f>
        <v>17.8</v>
      </c>
      <c r="E58" s="178">
        <f t="shared" si="12"/>
        <v>41.6</v>
      </c>
      <c r="F58" s="28">
        <f>O33</f>
        <v>30</v>
      </c>
      <c r="G58" s="159"/>
      <c r="H58" s="174">
        <v>5</v>
      </c>
      <c r="I58" s="174">
        <v>3</v>
      </c>
      <c r="J58" s="174">
        <v>3</v>
      </c>
      <c r="K58" s="174">
        <v>5</v>
      </c>
      <c r="L58" s="174">
        <v>5</v>
      </c>
      <c r="M58" s="174">
        <v>3</v>
      </c>
      <c r="N58" s="174">
        <v>3</v>
      </c>
      <c r="O58" s="29">
        <f t="shared" si="10"/>
        <v>77</v>
      </c>
      <c r="P58" s="29">
        <f>(UAPA!$O58/100)*30</f>
        <v>23.1</v>
      </c>
      <c r="Q58" s="29">
        <f t="shared" si="11"/>
        <v>17.8</v>
      </c>
      <c r="R58" s="29">
        <f>R57+Q58</f>
        <v>41.6</v>
      </c>
      <c r="S58" s="411" t="s">
        <v>508</v>
      </c>
      <c r="T58" s="76"/>
      <c r="AB58"/>
    </row>
    <row r="59" spans="1:28" ht="22.5" customHeight="1" outlineLevel="2" thickTop="1" thickBot="1">
      <c r="A59" s="458"/>
      <c r="B59" s="459"/>
      <c r="C59" s="30" t="s">
        <v>74</v>
      </c>
      <c r="D59" s="178">
        <f t="shared" si="12"/>
        <v>0</v>
      </c>
      <c r="E59" s="178">
        <f t="shared" si="12"/>
        <v>41.6</v>
      </c>
      <c r="F59" s="28">
        <f>P33</f>
        <v>40</v>
      </c>
      <c r="G59" s="159"/>
      <c r="H59" s="176"/>
      <c r="I59" s="176"/>
      <c r="J59" s="176"/>
      <c r="K59" s="176"/>
      <c r="L59" s="176"/>
      <c r="M59" s="176"/>
      <c r="N59" s="176"/>
      <c r="O59" s="30">
        <f t="shared" si="10"/>
        <v>0</v>
      </c>
      <c r="P59" s="30">
        <f>(UAPA!$O59/100)*40</f>
        <v>0</v>
      </c>
      <c r="Q59" s="30">
        <f t="shared" si="11"/>
        <v>0</v>
      </c>
      <c r="R59" s="30">
        <f>R58+Q59</f>
        <v>41.6</v>
      </c>
      <c r="S59" s="380"/>
      <c r="T59" s="76"/>
      <c r="AB59"/>
    </row>
    <row r="60" spans="1:28" ht="59.25" customHeight="1" outlineLevel="2" thickTop="1" thickBot="1">
      <c r="A60" s="440">
        <v>3</v>
      </c>
      <c r="B60" s="443" t="str">
        <f>C16</f>
        <v>Ejecutar las acciones de mejora derivadas del análisis de la encuesta de satisfacción, orientadas a optimizar la experiencia ciudadana y la relación con grupos de valor.</v>
      </c>
      <c r="C60" s="25" t="s">
        <v>64</v>
      </c>
      <c r="D60" s="178">
        <f t="shared" si="12"/>
        <v>0.2</v>
      </c>
      <c r="E60" s="178">
        <f t="shared" si="12"/>
        <v>0.2</v>
      </c>
      <c r="F60" s="25">
        <f>N34</f>
        <v>30</v>
      </c>
      <c r="G60" s="158"/>
      <c r="H60" s="176">
        <v>3</v>
      </c>
      <c r="I60" s="176">
        <v>0</v>
      </c>
      <c r="J60" s="176">
        <v>0</v>
      </c>
      <c r="K60" s="176">
        <v>0</v>
      </c>
      <c r="L60" s="176">
        <v>0</v>
      </c>
      <c r="M60" s="176">
        <v>0</v>
      </c>
      <c r="N60" s="176">
        <v>0</v>
      </c>
      <c r="O60" s="25">
        <f t="shared" si="10"/>
        <v>9</v>
      </c>
      <c r="P60" s="25">
        <f>(UAPA!$O60/100)*30</f>
        <v>2.6999999999999997</v>
      </c>
      <c r="Q60" s="25">
        <f t="shared" si="11"/>
        <v>0.2</v>
      </c>
      <c r="R60" s="25">
        <f>Q60</f>
        <v>0.2</v>
      </c>
      <c r="S60" s="388" t="s">
        <v>509</v>
      </c>
      <c r="T60" s="76"/>
      <c r="AB60"/>
    </row>
    <row r="61" spans="1:28" ht="39.75" customHeight="1" outlineLevel="2" thickTop="1" thickBot="1">
      <c r="A61" s="441"/>
      <c r="B61" s="444"/>
      <c r="C61" s="26" t="s">
        <v>69</v>
      </c>
      <c r="D61" s="178">
        <f t="shared" si="12"/>
        <v>17.8</v>
      </c>
      <c r="E61" s="178">
        <f t="shared" si="12"/>
        <v>18</v>
      </c>
      <c r="F61" s="25">
        <f>O34</f>
        <v>30</v>
      </c>
      <c r="G61" s="158"/>
      <c r="H61" s="176">
        <v>5</v>
      </c>
      <c r="I61" s="176">
        <v>5</v>
      </c>
      <c r="J61" s="176">
        <v>3</v>
      </c>
      <c r="K61" s="176">
        <v>5</v>
      </c>
      <c r="L61" s="176">
        <v>3</v>
      </c>
      <c r="M61" s="176">
        <v>3</v>
      </c>
      <c r="N61" s="176">
        <v>3</v>
      </c>
      <c r="O61" s="26">
        <f t="shared" si="10"/>
        <v>77</v>
      </c>
      <c r="P61" s="26">
        <f>(UAPA!$O61/100)*30</f>
        <v>23.1</v>
      </c>
      <c r="Q61" s="26">
        <f t="shared" si="11"/>
        <v>17.8</v>
      </c>
      <c r="R61" s="26">
        <f>R60+Q61</f>
        <v>18</v>
      </c>
      <c r="S61" s="409" t="s">
        <v>510</v>
      </c>
      <c r="T61" s="76"/>
      <c r="AB61"/>
    </row>
    <row r="62" spans="1:28" ht="22.5" customHeight="1" outlineLevel="2" thickTop="1" thickBot="1">
      <c r="A62" s="442"/>
      <c r="B62" s="445"/>
      <c r="C62" s="27" t="s">
        <v>74</v>
      </c>
      <c r="D62" s="178">
        <f t="shared" si="12"/>
        <v>0</v>
      </c>
      <c r="E62" s="178">
        <f t="shared" si="12"/>
        <v>18</v>
      </c>
      <c r="F62" s="25">
        <f>P34</f>
        <v>40</v>
      </c>
      <c r="G62" s="158"/>
      <c r="H62" s="176"/>
      <c r="I62" s="176"/>
      <c r="J62" s="176"/>
      <c r="K62" s="176"/>
      <c r="L62" s="176"/>
      <c r="M62" s="176"/>
      <c r="N62" s="176"/>
      <c r="O62" s="27">
        <f t="shared" si="10"/>
        <v>0</v>
      </c>
      <c r="P62" s="27">
        <f>(UAPA!$O62/100)*40</f>
        <v>0</v>
      </c>
      <c r="Q62" s="27">
        <f t="shared" si="11"/>
        <v>0</v>
      </c>
      <c r="R62" s="27">
        <f>R61+Q62</f>
        <v>18</v>
      </c>
      <c r="S62" s="381"/>
      <c r="T62" s="76"/>
      <c r="AB62"/>
    </row>
    <row r="63" spans="1:28" ht="60" customHeight="1" outlineLevel="2" thickTop="1" thickBot="1">
      <c r="A63" s="431">
        <v>4</v>
      </c>
      <c r="B63" s="433" t="str">
        <f>C17</f>
        <v>Monitorear la implementación de las mejoras y lecciones aprendidas, evaluando su impacto en la experiencia ciudadana y ajustando acciones según resultados.</v>
      </c>
      <c r="C63" s="28" t="s">
        <v>64</v>
      </c>
      <c r="D63" s="178">
        <f t="shared" si="12"/>
        <v>0.2</v>
      </c>
      <c r="E63" s="178">
        <f t="shared" si="12"/>
        <v>0.2</v>
      </c>
      <c r="F63" s="28">
        <f>N35</f>
        <v>30</v>
      </c>
      <c r="G63" s="159"/>
      <c r="H63" s="174">
        <v>3</v>
      </c>
      <c r="I63" s="174">
        <v>0</v>
      </c>
      <c r="J63" s="174">
        <v>0</v>
      </c>
      <c r="K63" s="174">
        <v>0</v>
      </c>
      <c r="L63" s="174">
        <v>0</v>
      </c>
      <c r="M63" s="174">
        <v>0</v>
      </c>
      <c r="N63" s="174">
        <v>0</v>
      </c>
      <c r="O63" s="28">
        <f t="shared" si="10"/>
        <v>9</v>
      </c>
      <c r="P63" s="28">
        <f>(UAPA!$O63/100)*30</f>
        <v>2.6999999999999997</v>
      </c>
      <c r="Q63" s="28">
        <f t="shared" si="11"/>
        <v>0.2</v>
      </c>
      <c r="R63" s="28">
        <f>Q63</f>
        <v>0.2</v>
      </c>
      <c r="S63" s="391" t="s">
        <v>511</v>
      </c>
      <c r="T63" s="76"/>
      <c r="AB63"/>
    </row>
    <row r="64" spans="1:28" ht="39.75" customHeight="1" outlineLevel="2" thickTop="1" thickBot="1">
      <c r="A64" s="432"/>
      <c r="B64" s="434"/>
      <c r="C64" s="29" t="s">
        <v>69</v>
      </c>
      <c r="D64" s="178">
        <f t="shared" si="12"/>
        <v>13.1</v>
      </c>
      <c r="E64" s="178">
        <f t="shared" si="12"/>
        <v>13.299999999999999</v>
      </c>
      <c r="F64" s="28">
        <f>O35</f>
        <v>30</v>
      </c>
      <c r="G64" s="159"/>
      <c r="H64" s="174">
        <v>5</v>
      </c>
      <c r="I64" s="174">
        <v>3</v>
      </c>
      <c r="J64" s="174">
        <v>3</v>
      </c>
      <c r="K64" s="174">
        <v>3</v>
      </c>
      <c r="L64" s="174">
        <v>3</v>
      </c>
      <c r="M64" s="174">
        <v>3</v>
      </c>
      <c r="N64" s="174">
        <v>3</v>
      </c>
      <c r="O64" s="29">
        <f t="shared" si="10"/>
        <v>66</v>
      </c>
      <c r="P64" s="29">
        <f>(UAPA!$O64/100)*30</f>
        <v>19.8</v>
      </c>
      <c r="Q64" s="29">
        <f t="shared" si="11"/>
        <v>13.1</v>
      </c>
      <c r="R64" s="29">
        <f>R63+Q64</f>
        <v>13.299999999999999</v>
      </c>
      <c r="S64" s="410" t="s">
        <v>512</v>
      </c>
      <c r="T64" s="76"/>
      <c r="AB64"/>
    </row>
    <row r="65" spans="1:28" ht="22.5" customHeight="1" outlineLevel="2" thickTop="1">
      <c r="A65" s="432"/>
      <c r="B65" s="434"/>
      <c r="C65" s="30" t="s">
        <v>74</v>
      </c>
      <c r="D65" s="178">
        <f t="shared" si="12"/>
        <v>0</v>
      </c>
      <c r="E65" s="178">
        <f t="shared" si="12"/>
        <v>13.299999999999999</v>
      </c>
      <c r="F65" s="28">
        <f>P35</f>
        <v>40</v>
      </c>
      <c r="G65" s="159"/>
      <c r="H65" s="174"/>
      <c r="I65" s="174"/>
      <c r="J65" s="174"/>
      <c r="K65" s="174"/>
      <c r="L65" s="174"/>
      <c r="M65" s="174"/>
      <c r="N65" s="174"/>
      <c r="O65" s="30">
        <f t="shared" si="10"/>
        <v>0</v>
      </c>
      <c r="P65" s="30">
        <f>(UAPA!$O65/100)*40</f>
        <v>0</v>
      </c>
      <c r="Q65" s="30">
        <f t="shared" si="11"/>
        <v>0</v>
      </c>
      <c r="R65" s="30">
        <f>R64+Q65</f>
        <v>13.299999999999999</v>
      </c>
      <c r="S65" s="380"/>
      <c r="T65" s="76"/>
      <c r="AB65"/>
    </row>
    <row r="66" spans="1:28" ht="45.75" customHeight="1" outlineLevel="1">
      <c r="G66" s="156"/>
      <c r="H66" s="156"/>
      <c r="I66" s="156"/>
      <c r="J66" s="156"/>
      <c r="K66" s="156"/>
      <c r="L66" s="156"/>
      <c r="M66" s="156"/>
      <c r="N66" s="156"/>
      <c r="Q66" s="132" t="s">
        <v>215</v>
      </c>
      <c r="R66" s="133">
        <f>AVERAGE(R56,R59,R62,R65)/100</f>
        <v>0.40325000000000005</v>
      </c>
      <c r="S66" s="156"/>
      <c r="T66" s="76"/>
    </row>
    <row r="67" spans="1:28" ht="52.5" outlineLevel="1">
      <c r="A67" s="83" t="s">
        <v>223</v>
      </c>
      <c r="B67" s="123" t="s">
        <v>35</v>
      </c>
      <c r="G67" s="156"/>
      <c r="H67" s="435" t="s">
        <v>193</v>
      </c>
      <c r="I67" s="435"/>
      <c r="J67" s="435"/>
      <c r="K67" s="435"/>
      <c r="L67" s="435"/>
      <c r="M67" s="435"/>
      <c r="N67" s="435"/>
      <c r="S67" s="156"/>
      <c r="T67" s="76"/>
    </row>
    <row r="68" spans="1:28" ht="45.75" outlineLevel="2" thickBot="1">
      <c r="A68" s="134" t="s">
        <v>28</v>
      </c>
      <c r="B68" s="135" t="s">
        <v>194</v>
      </c>
      <c r="C68" s="135" t="s">
        <v>195</v>
      </c>
      <c r="D68" s="135" t="s">
        <v>196</v>
      </c>
      <c r="E68" s="135" t="s">
        <v>217</v>
      </c>
      <c r="F68" s="135" t="s">
        <v>224</v>
      </c>
      <c r="G68" s="163" t="s">
        <v>199</v>
      </c>
      <c r="H68" s="175" t="s">
        <v>200</v>
      </c>
      <c r="I68" s="175" t="s">
        <v>201</v>
      </c>
      <c r="J68" s="175" t="s">
        <v>202</v>
      </c>
      <c r="K68" s="175" t="s">
        <v>203</v>
      </c>
      <c r="L68" s="175" t="s">
        <v>204</v>
      </c>
      <c r="M68" s="175" t="s">
        <v>205</v>
      </c>
      <c r="N68" s="175" t="s">
        <v>206</v>
      </c>
      <c r="O68" s="135" t="s">
        <v>207</v>
      </c>
      <c r="P68" s="135" t="s">
        <v>218</v>
      </c>
      <c r="Q68" s="135" t="s">
        <v>209</v>
      </c>
      <c r="R68" s="135" t="s">
        <v>210</v>
      </c>
      <c r="S68" s="163" t="s">
        <v>184</v>
      </c>
      <c r="T68" s="76"/>
      <c r="AB68"/>
    </row>
    <row r="69" spans="1:28" ht="75" customHeight="1" outlineLevel="2" thickTop="1" thickBot="1">
      <c r="A69" s="10">
        <v>1</v>
      </c>
      <c r="B69" s="68" t="str">
        <f>C18</f>
        <v>Realizar un diagnóstico integral del contexto institucional utilizando la herramienta del MEN, con el fin de identificar el nivel de madurez institucional y las áreas prioritarias de mejora.</v>
      </c>
      <c r="C69" s="31" t="s">
        <v>59</v>
      </c>
      <c r="D69" s="178">
        <f t="shared" ref="D69:E73" si="13">Q69</f>
        <v>100</v>
      </c>
      <c r="E69" s="178">
        <f t="shared" si="13"/>
        <v>100</v>
      </c>
      <c r="F69" s="28">
        <f>M36</f>
        <v>100</v>
      </c>
      <c r="G69" s="165" t="s">
        <v>211</v>
      </c>
      <c r="H69" s="174">
        <v>5</v>
      </c>
      <c r="I69" s="174">
        <v>5</v>
      </c>
      <c r="J69" s="174">
        <v>5</v>
      </c>
      <c r="K69" s="174">
        <v>5</v>
      </c>
      <c r="L69" s="174">
        <v>5</v>
      </c>
      <c r="M69" s="174">
        <v>5</v>
      </c>
      <c r="N69" s="174">
        <v>5</v>
      </c>
      <c r="O69" s="31">
        <f t="shared" ref="O69:O73" si="14">ROUND((SUM(H69:N69)/35)*100,0)</f>
        <v>100</v>
      </c>
      <c r="P69" s="31">
        <f>(UAPA!$O69/100)*100</f>
        <v>100</v>
      </c>
      <c r="Q69" s="31">
        <f t="shared" ref="Q69:Q73" si="15">IFERROR(ROUND(O69*P69/100,1),"")</f>
        <v>100</v>
      </c>
      <c r="R69" s="31">
        <f>Q69</f>
        <v>100</v>
      </c>
      <c r="S69" s="295" t="s">
        <v>513</v>
      </c>
      <c r="T69" s="76"/>
      <c r="AB69"/>
    </row>
    <row r="70" spans="1:28" ht="71.25" customHeight="1" outlineLevel="2" thickTop="1" thickBot="1">
      <c r="A70" s="9">
        <v>2</v>
      </c>
      <c r="B70" s="69" t="str">
        <f>C19</f>
        <v>Elaborar un plan de trabajo que consolide las acciones estratégicas derivadas del diagnóstico institucional, priorizando actividades para fortalecer la gestión operativa.</v>
      </c>
      <c r="C70" s="34" t="s">
        <v>59</v>
      </c>
      <c r="D70" s="178">
        <f t="shared" si="13"/>
        <v>100</v>
      </c>
      <c r="E70" s="178">
        <f t="shared" si="13"/>
        <v>100</v>
      </c>
      <c r="F70" s="34">
        <f>M37</f>
        <v>100</v>
      </c>
      <c r="G70" s="164" t="s">
        <v>211</v>
      </c>
      <c r="H70" s="174">
        <v>5</v>
      </c>
      <c r="I70" s="174">
        <v>5</v>
      </c>
      <c r="J70" s="174">
        <v>5</v>
      </c>
      <c r="K70" s="174">
        <v>5</v>
      </c>
      <c r="L70" s="174">
        <v>5</v>
      </c>
      <c r="M70" s="174">
        <v>5</v>
      </c>
      <c r="N70" s="174">
        <v>5</v>
      </c>
      <c r="O70" s="34">
        <f t="shared" si="14"/>
        <v>100</v>
      </c>
      <c r="P70" s="34">
        <f>(UAPA!$O70/100)*100</f>
        <v>100</v>
      </c>
      <c r="Q70" s="34">
        <f t="shared" si="15"/>
        <v>100</v>
      </c>
      <c r="R70" s="34">
        <f>Q70</f>
        <v>100</v>
      </c>
      <c r="S70" s="366" t="s">
        <v>513</v>
      </c>
      <c r="T70" s="76"/>
      <c r="AB70"/>
    </row>
    <row r="71" spans="1:28" ht="274.5" customHeight="1" outlineLevel="2" thickTop="1" thickBot="1">
      <c r="A71" s="436">
        <v>3</v>
      </c>
      <c r="B71" s="438" t="str">
        <f>C20</f>
        <v>Ejecutar las acciones definidas en el plan de trabajo, asegurando la adaptación de procesos y la mejora continua en la gestión institucional.</v>
      </c>
      <c r="C71" s="31" t="s">
        <v>64</v>
      </c>
      <c r="D71" s="178">
        <f t="shared" si="13"/>
        <v>30</v>
      </c>
      <c r="E71" s="178">
        <f t="shared" si="13"/>
        <v>30</v>
      </c>
      <c r="F71" s="31">
        <f>N38</f>
        <v>30</v>
      </c>
      <c r="G71" s="165" t="s">
        <v>211</v>
      </c>
      <c r="H71" s="174">
        <v>5</v>
      </c>
      <c r="I71" s="174">
        <v>5</v>
      </c>
      <c r="J71" s="174">
        <v>5</v>
      </c>
      <c r="K71" s="174">
        <v>5</v>
      </c>
      <c r="L71" s="174">
        <v>5</v>
      </c>
      <c r="M71" s="174">
        <v>5</v>
      </c>
      <c r="N71" s="174">
        <v>5</v>
      </c>
      <c r="O71" s="31">
        <f t="shared" si="14"/>
        <v>100</v>
      </c>
      <c r="P71" s="31">
        <f>(UAPA!$O71/100)*30</f>
        <v>30</v>
      </c>
      <c r="Q71" s="31">
        <f t="shared" si="15"/>
        <v>30</v>
      </c>
      <c r="R71" s="31">
        <f>Q71</f>
        <v>30</v>
      </c>
      <c r="S71" s="295" t="s">
        <v>514</v>
      </c>
      <c r="T71" s="76"/>
      <c r="AB71"/>
    </row>
    <row r="72" spans="1:28" ht="106.5" outlineLevel="2" thickTop="1" thickBot="1">
      <c r="A72" s="437"/>
      <c r="B72" s="439"/>
      <c r="C72" s="32" t="s">
        <v>69</v>
      </c>
      <c r="D72" s="178">
        <f t="shared" si="13"/>
        <v>30</v>
      </c>
      <c r="E72" s="178">
        <f t="shared" si="13"/>
        <v>60</v>
      </c>
      <c r="F72" s="31">
        <f>O38</f>
        <v>30</v>
      </c>
      <c r="G72" s="165" t="s">
        <v>211</v>
      </c>
      <c r="H72" s="176">
        <v>5</v>
      </c>
      <c r="I72" s="176">
        <v>5</v>
      </c>
      <c r="J72" s="176">
        <v>5</v>
      </c>
      <c r="K72" s="176">
        <v>5</v>
      </c>
      <c r="L72" s="176">
        <v>5</v>
      </c>
      <c r="M72" s="176">
        <v>5</v>
      </c>
      <c r="N72" s="176">
        <v>5</v>
      </c>
      <c r="O72" s="32">
        <f t="shared" si="14"/>
        <v>100</v>
      </c>
      <c r="P72" s="32">
        <f>(UAPA!$O72/100)*30</f>
        <v>30</v>
      </c>
      <c r="Q72" s="32">
        <f t="shared" si="15"/>
        <v>30</v>
      </c>
      <c r="R72" s="32">
        <f>R71+Q72</f>
        <v>60</v>
      </c>
      <c r="S72" s="382" t="s">
        <v>515</v>
      </c>
      <c r="T72" s="76"/>
      <c r="AB72"/>
    </row>
    <row r="73" spans="1:28" ht="19.5" outlineLevel="2" thickTop="1">
      <c r="A73" s="437"/>
      <c r="B73" s="439"/>
      <c r="C73" s="33" t="s">
        <v>74</v>
      </c>
      <c r="D73" s="178">
        <f t="shared" si="13"/>
        <v>0</v>
      </c>
      <c r="E73" s="178">
        <f t="shared" si="13"/>
        <v>60</v>
      </c>
      <c r="F73" s="31">
        <f>P38</f>
        <v>40</v>
      </c>
      <c r="G73" s="165"/>
      <c r="H73" s="174"/>
      <c r="I73" s="174"/>
      <c r="J73" s="174"/>
      <c r="K73" s="174"/>
      <c r="L73" s="174"/>
      <c r="M73" s="174"/>
      <c r="N73" s="174"/>
      <c r="O73" s="33">
        <f t="shared" si="14"/>
        <v>0</v>
      </c>
      <c r="P73" s="33">
        <f>(UAPA!$O73/100)*40</f>
        <v>0</v>
      </c>
      <c r="Q73" s="33">
        <f t="shared" si="15"/>
        <v>0</v>
      </c>
      <c r="R73" s="33">
        <f>R72+Q73</f>
        <v>60</v>
      </c>
      <c r="S73" s="383"/>
      <c r="T73" s="76"/>
      <c r="AB73"/>
    </row>
    <row r="74" spans="1:28" ht="45.75" customHeight="1" outlineLevel="1">
      <c r="A74" s="79"/>
      <c r="B74" s="76"/>
      <c r="C74" s="76"/>
      <c r="D74" s="76"/>
      <c r="E74" s="76"/>
      <c r="F74" s="76"/>
      <c r="G74" s="167"/>
      <c r="H74" s="167"/>
      <c r="I74" s="167"/>
      <c r="J74" s="167"/>
      <c r="K74" s="167"/>
      <c r="L74" s="167"/>
      <c r="M74" s="167"/>
      <c r="N74" s="167"/>
      <c r="O74" s="76"/>
      <c r="P74" s="76"/>
      <c r="Q74" s="135" t="s">
        <v>215</v>
      </c>
      <c r="R74" s="136">
        <f>AVERAGE(R69,R70,R73)/100</f>
        <v>0.8666666666666667</v>
      </c>
      <c r="S74" s="167"/>
      <c r="T74" s="76"/>
      <c r="AB74"/>
    </row>
    <row r="75" spans="1:28" ht="52.5" outlineLevel="1">
      <c r="A75" s="84" t="s">
        <v>229</v>
      </c>
      <c r="B75" s="85" t="s">
        <v>45</v>
      </c>
      <c r="G75" s="156"/>
      <c r="H75" s="435" t="s">
        <v>193</v>
      </c>
      <c r="I75" s="435"/>
      <c r="J75" s="435"/>
      <c r="K75" s="435"/>
      <c r="L75" s="435"/>
      <c r="M75" s="435"/>
      <c r="N75" s="435"/>
      <c r="S75" s="156"/>
      <c r="T75" s="76"/>
      <c r="AB75"/>
    </row>
    <row r="76" spans="1:28" ht="46.5" customHeight="1" outlineLevel="2" thickBot="1">
      <c r="A76" s="137" t="s">
        <v>28</v>
      </c>
      <c r="B76" s="138" t="s">
        <v>194</v>
      </c>
      <c r="C76" s="138" t="s">
        <v>195</v>
      </c>
      <c r="D76" s="138" t="s">
        <v>196</v>
      </c>
      <c r="E76" s="138" t="s">
        <v>217</v>
      </c>
      <c r="F76" s="138" t="s">
        <v>224</v>
      </c>
      <c r="G76" s="168" t="s">
        <v>199</v>
      </c>
      <c r="H76" s="175" t="s">
        <v>200</v>
      </c>
      <c r="I76" s="175" t="s">
        <v>201</v>
      </c>
      <c r="J76" s="175" t="s">
        <v>202</v>
      </c>
      <c r="K76" s="175" t="s">
        <v>203</v>
      </c>
      <c r="L76" s="175" t="s">
        <v>204</v>
      </c>
      <c r="M76" s="175" t="s">
        <v>205</v>
      </c>
      <c r="N76" s="175" t="s">
        <v>206</v>
      </c>
      <c r="O76" s="138" t="s">
        <v>207</v>
      </c>
      <c r="P76" s="138" t="s">
        <v>218</v>
      </c>
      <c r="Q76" s="138" t="s">
        <v>209</v>
      </c>
      <c r="R76" s="138" t="s">
        <v>210</v>
      </c>
      <c r="S76" s="168" t="s">
        <v>184</v>
      </c>
      <c r="T76" s="76"/>
      <c r="AB76"/>
    </row>
    <row r="77" spans="1:28" ht="117.75" customHeight="1" outlineLevel="2" thickTop="1" thickBot="1">
      <c r="A77" s="103">
        <v>1</v>
      </c>
      <c r="B77" s="121" t="str">
        <f>C21</f>
        <v>Elaborar un plan de trabajo que consolide acciones estratégicas para atender las necesidades identificadas en el diagnóstico, asegurando alineación con la política institucional.</v>
      </c>
      <c r="C77" s="35" t="s">
        <v>59</v>
      </c>
      <c r="D77" s="178">
        <f t="shared" ref="D77:E82" si="16">Q77</f>
        <v>100</v>
      </c>
      <c r="E77" s="178">
        <f t="shared" si="16"/>
        <v>100</v>
      </c>
      <c r="F77" s="35">
        <f>M39</f>
        <v>100</v>
      </c>
      <c r="G77" s="169" t="s">
        <v>211</v>
      </c>
      <c r="H77" s="174">
        <v>5</v>
      </c>
      <c r="I77" s="174">
        <v>5</v>
      </c>
      <c r="J77" s="174">
        <v>5</v>
      </c>
      <c r="K77" s="174">
        <v>5</v>
      </c>
      <c r="L77" s="174">
        <v>5</v>
      </c>
      <c r="M77" s="174">
        <v>5</v>
      </c>
      <c r="N77" s="174">
        <v>5</v>
      </c>
      <c r="O77" s="35">
        <f t="shared" ref="O77:O82" si="17">ROUND((SUM(H77:N77)/35)*100,0)</f>
        <v>100</v>
      </c>
      <c r="P77" s="35">
        <f>(UAPA!$O77/100)*100</f>
        <v>100</v>
      </c>
      <c r="Q77" s="35">
        <f t="shared" ref="Q77:Q82" si="18">IFERROR(ROUND(O77*P77/100,1),"")</f>
        <v>100</v>
      </c>
      <c r="R77" s="35">
        <f>Q77</f>
        <v>100</v>
      </c>
      <c r="S77" s="367" t="s">
        <v>273</v>
      </c>
      <c r="T77" s="76"/>
      <c r="AB77"/>
    </row>
    <row r="78" spans="1:28" ht="46.5" outlineLevel="2" thickTop="1" thickBot="1">
      <c r="A78" s="425">
        <v>2</v>
      </c>
      <c r="B78" s="428" t="str">
        <f>C22</f>
        <v>Ejecutar las acciones definidas en el plan de trabajo para fortalecer la gestión del conocimiento, garantizando la participación activa y el uso de herramientas tecnológicas.</v>
      </c>
      <c r="C78" s="37" t="s">
        <v>59</v>
      </c>
      <c r="D78" s="178">
        <f t="shared" si="16"/>
        <v>25</v>
      </c>
      <c r="E78" s="178">
        <f t="shared" si="16"/>
        <v>25</v>
      </c>
      <c r="F78" s="35">
        <f>M40</f>
        <v>25</v>
      </c>
      <c r="G78" s="170" t="s">
        <v>211</v>
      </c>
      <c r="H78" s="174">
        <v>5</v>
      </c>
      <c r="I78" s="174">
        <v>5</v>
      </c>
      <c r="J78" s="174">
        <v>5</v>
      </c>
      <c r="K78" s="174">
        <v>5</v>
      </c>
      <c r="L78" s="174">
        <v>5</v>
      </c>
      <c r="M78" s="174">
        <v>5</v>
      </c>
      <c r="N78" s="174">
        <v>5</v>
      </c>
      <c r="O78" s="37">
        <f t="shared" si="17"/>
        <v>100</v>
      </c>
      <c r="P78" s="37">
        <f>(UAPA!$O78/100)*25</f>
        <v>25</v>
      </c>
      <c r="Q78" s="37">
        <f t="shared" si="18"/>
        <v>25</v>
      </c>
      <c r="R78" s="37">
        <f>Q78</f>
        <v>25</v>
      </c>
      <c r="S78" s="368" t="s">
        <v>274</v>
      </c>
      <c r="T78" s="76"/>
      <c r="AB78"/>
    </row>
    <row r="79" spans="1:28" ht="46.5" outlineLevel="2" thickTop="1" thickBot="1">
      <c r="A79" s="426"/>
      <c r="B79" s="429"/>
      <c r="C79" s="38" t="s">
        <v>64</v>
      </c>
      <c r="D79" s="178">
        <f t="shared" si="16"/>
        <v>25</v>
      </c>
      <c r="E79" s="178">
        <f t="shared" si="16"/>
        <v>50</v>
      </c>
      <c r="F79" s="35">
        <f>N40</f>
        <v>25</v>
      </c>
      <c r="G79" s="170" t="s">
        <v>211</v>
      </c>
      <c r="H79" s="174">
        <v>5</v>
      </c>
      <c r="I79" s="174">
        <v>5</v>
      </c>
      <c r="J79" s="174">
        <v>5</v>
      </c>
      <c r="K79" s="174">
        <v>5</v>
      </c>
      <c r="L79" s="174">
        <v>5</v>
      </c>
      <c r="M79" s="174">
        <v>5</v>
      </c>
      <c r="N79" s="174">
        <v>5</v>
      </c>
      <c r="O79" s="38">
        <f t="shared" si="17"/>
        <v>100</v>
      </c>
      <c r="P79" s="38">
        <f>(UAPA!$O79/100)*25</f>
        <v>25</v>
      </c>
      <c r="Q79" s="38">
        <f t="shared" si="18"/>
        <v>25</v>
      </c>
      <c r="R79" s="38">
        <f>R78+Q79</f>
        <v>50</v>
      </c>
      <c r="S79" s="385" t="s">
        <v>275</v>
      </c>
      <c r="T79" s="76"/>
      <c r="AB79"/>
    </row>
    <row r="80" spans="1:28" ht="98.25" customHeight="1" outlineLevel="2" thickTop="1" thickBot="1">
      <c r="A80" s="426"/>
      <c r="B80" s="429"/>
      <c r="C80" s="39" t="s">
        <v>69</v>
      </c>
      <c r="D80" s="178">
        <f t="shared" si="16"/>
        <v>19.8</v>
      </c>
      <c r="E80" s="178">
        <f t="shared" si="16"/>
        <v>69.8</v>
      </c>
      <c r="F80" s="35">
        <f>O40</f>
        <v>25</v>
      </c>
      <c r="G80" s="170" t="s">
        <v>211</v>
      </c>
      <c r="H80" s="174">
        <v>5</v>
      </c>
      <c r="I80" s="174">
        <v>5</v>
      </c>
      <c r="J80" s="174">
        <v>5</v>
      </c>
      <c r="K80" s="174">
        <v>5</v>
      </c>
      <c r="L80" s="174">
        <v>5</v>
      </c>
      <c r="M80" s="174">
        <v>3</v>
      </c>
      <c r="N80" s="174">
        <v>3</v>
      </c>
      <c r="O80" s="39">
        <f t="shared" si="17"/>
        <v>89</v>
      </c>
      <c r="P80" s="39">
        <f>(UAPA!$O80/100)*25</f>
        <v>22.25</v>
      </c>
      <c r="Q80" s="39">
        <f t="shared" si="18"/>
        <v>19.8</v>
      </c>
      <c r="R80" s="39">
        <f>R79+Q80</f>
        <v>69.8</v>
      </c>
      <c r="S80" s="386" t="s">
        <v>516</v>
      </c>
      <c r="T80" s="76"/>
      <c r="AB80"/>
    </row>
    <row r="81" spans="1:28 16374:16384" ht="20.25" outlineLevel="2" thickTop="1" thickBot="1">
      <c r="A81" s="427"/>
      <c r="B81" s="430"/>
      <c r="C81" s="38" t="s">
        <v>74</v>
      </c>
      <c r="D81" s="178">
        <f t="shared" si="16"/>
        <v>0</v>
      </c>
      <c r="E81" s="178">
        <f t="shared" si="16"/>
        <v>69.8</v>
      </c>
      <c r="F81" s="35">
        <f>P40</f>
        <v>25</v>
      </c>
      <c r="G81" s="170"/>
      <c r="H81" s="176"/>
      <c r="I81" s="176"/>
      <c r="J81" s="176"/>
      <c r="K81" s="176"/>
      <c r="L81" s="176"/>
      <c r="M81" s="176"/>
      <c r="N81" s="176"/>
      <c r="O81" s="38">
        <f t="shared" si="17"/>
        <v>0</v>
      </c>
      <c r="P81" s="38">
        <f>(UAPA!$O81/100)*25</f>
        <v>0</v>
      </c>
      <c r="Q81" s="38">
        <f t="shared" si="18"/>
        <v>0</v>
      </c>
      <c r="R81" s="38">
        <f>R80+Q81</f>
        <v>69.8</v>
      </c>
      <c r="S81" s="385"/>
      <c r="T81" s="76"/>
      <c r="AB81"/>
    </row>
    <row r="82" spans="1:28 16374:16384" ht="58.5" customHeight="1" outlineLevel="2" thickTop="1">
      <c r="A82" s="103">
        <v>3</v>
      </c>
      <c r="B82" s="104" t="str">
        <f>C23</f>
        <v>Realizar la evaluación del plan de trabajo implementado, midiendo el impacto en la captura, organización y transferencia del conocimiento institucional.</v>
      </c>
      <c r="C82" s="36" t="s">
        <v>74</v>
      </c>
      <c r="D82" s="178">
        <f t="shared" si="16"/>
        <v>0</v>
      </c>
      <c r="E82" s="178">
        <f t="shared" si="16"/>
        <v>0</v>
      </c>
      <c r="F82" s="35">
        <f>P41</f>
        <v>100</v>
      </c>
      <c r="G82" s="169"/>
      <c r="H82" s="174"/>
      <c r="I82" s="174"/>
      <c r="J82" s="174"/>
      <c r="K82" s="174"/>
      <c r="L82" s="174"/>
      <c r="M82" s="174"/>
      <c r="N82" s="174"/>
      <c r="O82" s="36">
        <f t="shared" si="17"/>
        <v>0</v>
      </c>
      <c r="P82" s="36">
        <f>(UAPA!$O82/100)*100</f>
        <v>0</v>
      </c>
      <c r="Q82" s="36">
        <f t="shared" si="18"/>
        <v>0</v>
      </c>
      <c r="R82" s="36">
        <f>Q82</f>
        <v>0</v>
      </c>
      <c r="S82" s="387"/>
      <c r="T82" s="76"/>
      <c r="AB82"/>
    </row>
    <row r="83" spans="1:28 16374:16384" ht="43.5" customHeight="1" outlineLevel="1">
      <c r="A83" s="79"/>
      <c r="B83" s="76"/>
      <c r="C83" s="76"/>
      <c r="D83" s="76"/>
      <c r="E83" s="76"/>
      <c r="F83" s="76"/>
      <c r="G83" s="76"/>
      <c r="H83" s="76"/>
      <c r="I83" s="76"/>
      <c r="J83" s="76"/>
      <c r="K83" s="76"/>
      <c r="L83" s="76"/>
      <c r="M83" s="76"/>
      <c r="N83" s="76"/>
      <c r="O83" s="76"/>
      <c r="P83" s="76"/>
      <c r="Q83" s="138" t="s">
        <v>215</v>
      </c>
      <c r="R83" s="139">
        <f>AVERAGE(R77,R81,R82)/100</f>
        <v>0.56600000000000006</v>
      </c>
      <c r="T83" s="76"/>
    </row>
    <row r="84" spans="1:28 16374:16384" ht="20.25" customHeight="1">
      <c r="A84" s="79"/>
      <c r="B84" s="76"/>
      <c r="C84" s="76"/>
      <c r="D84" s="76"/>
      <c r="E84" s="76"/>
      <c r="F84" s="76"/>
      <c r="G84" s="76"/>
      <c r="H84" s="76"/>
      <c r="I84" s="76"/>
      <c r="J84" s="76"/>
      <c r="K84" s="76"/>
      <c r="L84" s="76"/>
      <c r="M84" s="76"/>
      <c r="N84" s="76"/>
      <c r="O84" s="76"/>
      <c r="P84" s="76"/>
      <c r="Q84" s="76"/>
      <c r="R84" s="76"/>
      <c r="S84" s="76"/>
      <c r="T84" s="76"/>
      <c r="XET84" s="76"/>
      <c r="XEU84" s="76"/>
      <c r="XEV84" s="76"/>
      <c r="XEW84" s="76"/>
      <c r="XEX84" s="76"/>
      <c r="XEY84" s="76"/>
      <c r="XEZ84" s="76"/>
      <c r="XFA84" s="76"/>
      <c r="XFB84" s="76"/>
      <c r="XFC84" s="76"/>
      <c r="XFD84" s="76"/>
    </row>
    <row r="85" spans="1:28 16374:16384">
      <c r="A85" s="79"/>
      <c r="B85" s="76"/>
      <c r="C85" s="76"/>
      <c r="D85" s="76"/>
      <c r="E85" s="76"/>
      <c r="F85" s="76"/>
      <c r="G85" s="76"/>
      <c r="H85" s="76"/>
      <c r="I85" s="76"/>
      <c r="J85" s="76"/>
      <c r="K85" s="76"/>
      <c r="L85" s="76"/>
      <c r="M85" s="76"/>
      <c r="N85" s="76"/>
      <c r="O85" s="76"/>
      <c r="P85" s="76"/>
      <c r="Q85" s="76"/>
      <c r="R85" s="76"/>
      <c r="S85" s="76"/>
      <c r="T85" s="76"/>
      <c r="XET85" s="21"/>
      <c r="XEU85" s="21"/>
      <c r="XEV85" s="21"/>
      <c r="XEW85" s="21"/>
      <c r="XEX85" s="21"/>
      <c r="XEY85" s="21"/>
      <c r="XEZ85" s="21"/>
      <c r="XFA85" s="21"/>
      <c r="XFB85" s="21"/>
      <c r="XFC85" s="21"/>
      <c r="XFD85" s="21"/>
    </row>
  </sheetData>
  <autoFilter ref="A76:S76" xr:uid="{0AC41053-E55A-4328-84CC-6F9B1D5CF284}"/>
  <dataConsolidate/>
  <mergeCells count="27">
    <mergeCell ref="T11:U11"/>
    <mergeCell ref="T12:U12"/>
    <mergeCell ref="T13:U13"/>
    <mergeCell ref="A1:B1"/>
    <mergeCell ref="A8:B8"/>
    <mergeCell ref="O8:R8"/>
    <mergeCell ref="T9:U9"/>
    <mergeCell ref="T10:U10"/>
    <mergeCell ref="A57:A59"/>
    <mergeCell ref="B57:B59"/>
    <mergeCell ref="Q24:R24"/>
    <mergeCell ref="A26:S26"/>
    <mergeCell ref="A43:XFD43"/>
    <mergeCell ref="H45:N45"/>
    <mergeCell ref="A50:A52"/>
    <mergeCell ref="B50:B52"/>
    <mergeCell ref="H54:N54"/>
    <mergeCell ref="H75:N75"/>
    <mergeCell ref="A78:A81"/>
    <mergeCell ref="B78:B81"/>
    <mergeCell ref="A60:A62"/>
    <mergeCell ref="B60:B62"/>
    <mergeCell ref="A63:A65"/>
    <mergeCell ref="B63:B65"/>
    <mergeCell ref="H67:N67"/>
    <mergeCell ref="A71:A73"/>
    <mergeCell ref="B71:B73"/>
  </mergeCells>
  <conditionalFormatting sqref="D47:D52">
    <cfRule type="colorScale" priority="5">
      <colorScale>
        <cfvo type="min"/>
        <cfvo type="percentile" val="50"/>
        <cfvo type="max"/>
        <color rgb="FFF4CCCC"/>
        <color rgb="FFFFE699"/>
        <color rgb="FFC6EFCE"/>
      </colorScale>
    </cfRule>
  </conditionalFormatting>
  <conditionalFormatting sqref="D56:D65">
    <cfRule type="colorScale" priority="2">
      <colorScale>
        <cfvo type="min"/>
        <cfvo type="percentile" val="50"/>
        <cfvo type="max"/>
        <color rgb="FFF4CCCC"/>
        <color rgb="FFFFE699"/>
        <color rgb="FFC6EFCE"/>
      </colorScale>
    </cfRule>
  </conditionalFormatting>
  <conditionalFormatting sqref="D69:D73">
    <cfRule type="colorScale" priority="9">
      <colorScale>
        <cfvo type="min"/>
        <cfvo type="percentile" val="50"/>
        <cfvo type="max"/>
        <color rgb="FFF4CCCC"/>
        <color rgb="FFFFE699"/>
        <color rgb="FFC6EFCE"/>
      </colorScale>
    </cfRule>
  </conditionalFormatting>
  <conditionalFormatting sqref="D77:D82">
    <cfRule type="colorScale" priority="11">
      <colorScale>
        <cfvo type="min"/>
        <cfvo type="percentile" val="50"/>
        <cfvo type="max"/>
        <color rgb="FFF4CCCC"/>
        <color rgb="FFFFE699"/>
        <color rgb="FFC6EFCE"/>
      </colorScale>
    </cfRule>
  </conditionalFormatting>
  <conditionalFormatting sqref="E47:E52">
    <cfRule type="colorScale" priority="3">
      <colorScale>
        <cfvo type="min"/>
        <cfvo type="percentile" val="50"/>
        <cfvo type="max"/>
        <color rgb="FFF4CCCC"/>
        <color rgb="FFFFE699"/>
        <color rgb="FFC6EFCE"/>
      </colorScale>
    </cfRule>
  </conditionalFormatting>
  <conditionalFormatting sqref="E56:E65">
    <cfRule type="colorScale" priority="1">
      <colorScale>
        <cfvo type="min"/>
        <cfvo type="percentile" val="50"/>
        <cfvo type="max"/>
        <color rgb="FFF4CCCC"/>
        <color rgb="FFFFE699"/>
        <color rgb="FFC6EFCE"/>
      </colorScale>
    </cfRule>
  </conditionalFormatting>
  <conditionalFormatting sqref="E69:E73">
    <cfRule type="colorScale" priority="10">
      <colorScale>
        <cfvo type="min"/>
        <cfvo type="percentile" val="50"/>
        <cfvo type="max"/>
        <color rgb="FFF4CCCC"/>
        <color rgb="FFFFE699"/>
        <color rgb="FFC6EFCE"/>
      </colorScale>
    </cfRule>
  </conditionalFormatting>
  <conditionalFormatting sqref="E77:E82">
    <cfRule type="colorScale" priority="12">
      <colorScale>
        <cfvo type="min"/>
        <cfvo type="percentile" val="50"/>
        <cfvo type="max"/>
        <color rgb="FFF4CCCC"/>
        <color rgb="FFFFE699"/>
        <color rgb="FFC6EFCE"/>
      </colorScale>
    </cfRule>
  </conditionalFormatting>
  <conditionalFormatting sqref="O47:O52">
    <cfRule type="colorScale" priority="6">
      <colorScale>
        <cfvo type="min"/>
        <cfvo type="percentile" val="50"/>
        <cfvo type="max"/>
        <color rgb="FFF4CCCC"/>
        <color rgb="FFFFE699"/>
        <color rgb="FFC6EFCE"/>
      </colorScale>
    </cfRule>
  </conditionalFormatting>
  <conditionalFormatting sqref="O56:O65">
    <cfRule type="colorScale" priority="7">
      <colorScale>
        <cfvo type="min"/>
        <cfvo type="percentile" val="50"/>
        <cfvo type="max"/>
        <color rgb="FFF4CCCC"/>
        <color rgb="FFFFE699"/>
        <color rgb="FFC6EFCE"/>
      </colorScale>
    </cfRule>
  </conditionalFormatting>
  <conditionalFormatting sqref="O69:O73">
    <cfRule type="colorScale" priority="8">
      <colorScale>
        <cfvo type="min"/>
        <cfvo type="percentile" val="50"/>
        <cfvo type="max"/>
        <color rgb="FFF4CCCC"/>
        <color rgb="FFFFE699"/>
        <color rgb="FFC6EFCE"/>
      </colorScale>
    </cfRule>
  </conditionalFormatting>
  <conditionalFormatting sqref="O77:O82">
    <cfRule type="colorScale" priority="13">
      <colorScale>
        <cfvo type="min"/>
        <cfvo type="percentile" val="50"/>
        <cfvo type="max"/>
        <color rgb="FFF4CCCC"/>
        <color rgb="FFFFE699"/>
        <color rgb="FFC6EFCE"/>
      </colorScale>
    </cfRule>
  </conditionalFormatting>
  <conditionalFormatting sqref="AH42 T28:T41">
    <cfRule type="iconSet" priority="4">
      <iconSet iconSet="3Symbols">
        <cfvo type="num" val="33"/>
        <cfvo type="num" val="66"/>
        <cfvo type="num" val="100"/>
      </iconSet>
    </cfRule>
  </conditionalFormatting>
  <dataValidations count="6">
    <dataValidation type="list" sqref="B28:B42" xr:uid="{FAE879D8-88A9-44D6-BA17-9FA4DC94E8CA}">
      <formula1>eje</formula1>
    </dataValidation>
    <dataValidation type="list" allowBlank="1" showInputMessage="1" showErrorMessage="1" sqref="G42 H28:H41" xr:uid="{196CFB37-15F1-4404-9172-107606F4A03F}">
      <formula1>"Nùmero,%,Dìas,Unidades"</formula1>
    </dataValidation>
    <dataValidation type="list" allowBlank="1" showInputMessage="1" showErrorMessage="1" sqref="C42" xr:uid="{8AAC59CC-E9D9-4E7C-A278-038D1B1912FF}">
      <formula1>indicador</formula1>
    </dataValidation>
    <dataValidation type="list" sqref="D42 E28:E41" xr:uid="{BD30B7FB-A3A3-4EE9-888D-4EE8B1A4C69C}">
      <formula1>"Producto,Resultado,Gestión"</formula1>
    </dataValidation>
    <dataValidation type="list" allowBlank="1" showInputMessage="1" showErrorMessage="1" sqref="G47:G52 G56:G65 G69:G73 G77:G82" xr:uid="{BF91FAF7-8ACD-4F8F-B06F-A29E2E20254E}">
      <formula1>"SI,NO"</formula1>
    </dataValidation>
    <dataValidation type="list" allowBlank="1" showInputMessage="1" showErrorMessage="1" sqref="H69:N73 AB42:AG42 H56:N65 H47:H52 J47:N52 I47 I49:I52 H77:N82" xr:uid="{6DA4895D-B88A-4E6B-B6A6-367D1C757294}">
      <formula1>"0,3,5"</formula1>
    </dataValidation>
  </dataValidations>
  <pageMargins left="0.7" right="0.7" top="0.75" bottom="0.75" header="0.3" footer="0.3"/>
  <drawing r:id="rId1"/>
  <tableParts count="2">
    <tablePart r:id="rId2"/>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B7FF49D5-5168-4202-8C24-97989027C420}">
          <x14:formula1>
            <xm:f>Hoja2!$U$2:$U$19</xm:f>
          </x14:formula1>
          <xm:sqref>G28:G41</xm:sqref>
        </x14:dataValidation>
        <x14:dataValidation type="list" allowBlank="1" showInputMessage="1" showErrorMessage="1" xr:uid="{8911DA94-ACD9-405E-8D65-5315F8380454}">
          <x14:formula1>
            <xm:f>Hoja2!$T$2:$T$19</xm:f>
          </x14:formula1>
          <xm:sqref>F28:F41</xm:sqref>
        </x14:dataValidation>
        <x14:dataValidation type="list" allowBlank="1" showInputMessage="1" showErrorMessage="1" xr:uid="{BC64155E-6CD4-46C8-83A7-FE2B22C7BA75}">
          <x14:formula1>
            <xm:f>Hoja2!$R$2:$R$19</xm:f>
          </x14:formula1>
          <xm:sqref>D28:D41</xm:sqref>
        </x14:dataValidation>
        <x14:dataValidation type="list" allowBlank="1" showInputMessage="1" showErrorMessage="1" xr:uid="{81371422-FE5B-41B9-B67B-85AC51D50506}">
          <x14:formula1>
            <xm:f>Hoja2!$M$2:$M$5</xm:f>
          </x14:formula1>
          <xm:sqref>I28:I41</xm:sqref>
        </x14:dataValidation>
        <x14:dataValidation type="list" allowBlank="1" showInputMessage="1" showErrorMessage="1" xr:uid="{819F3BE4-1F4B-468B-9071-19DB9D41C730}">
          <x14:formula1>
            <xm:f>Hoja2!#REF!</xm:f>
          </x14:formula1>
          <xm:sqref>E42:F42</xm:sqref>
        </x14:dataValidation>
        <x14:dataValidation type="list" allowBlank="1" showInputMessage="1" showErrorMessage="1" xr:uid="{AC804F99-3927-4665-A8BA-EC0314118FA5}">
          <x14:formula1>
            <xm:f>Hoja2!$E$7:$E$10</xm:f>
          </x14:formula1>
          <xm:sqref>C47:C52 C56:C65 C69:C73 C77:C82</xm:sqref>
        </x14:dataValidation>
        <x14:dataValidation type="list" allowBlank="1" showInputMessage="1" showErrorMessage="1" xr:uid="{38162FCF-285C-48BD-BBA0-15C877548226}">
          <x14:formula1>
            <xm:f>Hoja2!$G$2:$G$5</xm:f>
          </x14:formula1>
          <xm:sqref>G10:G24</xm:sqref>
        </x14:dataValidation>
        <x14:dataValidation type="list" allowBlank="1" showInputMessage="1" showErrorMessage="1" xr:uid="{7E8D5F85-F83C-418B-A4C8-8940C3AE5170}">
          <x14:formula1>
            <xm:f>Hoja2!$C$2:$C$5</xm:f>
          </x14:formula1>
          <xm:sqref>B10:B24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6D337-637B-4B8B-9A67-DCD3D54BACC2}">
  <sheetPr>
    <tabColor rgb="FFFF6699"/>
  </sheetPr>
  <dimension ref="A1:AT31"/>
  <sheetViews>
    <sheetView zoomScale="70" zoomScaleNormal="70" workbookViewId="0">
      <pane xSplit="7" ySplit="2" topLeftCell="AJ3" activePane="bottomRight" state="frozen"/>
      <selection pane="bottomRight" activeCell="E7" sqref="E7"/>
      <selection pane="bottomLeft" activeCell="A3" sqref="A3"/>
      <selection pane="topRight" activeCell="H1" sqref="H1"/>
    </sheetView>
  </sheetViews>
  <sheetFormatPr defaultColWidth="11.42578125" defaultRowHeight="15"/>
  <cols>
    <col min="1" max="1" width="4.5703125" style="202" bestFit="1" customWidth="1"/>
    <col min="2" max="2" width="21.42578125" style="241" customWidth="1"/>
    <col min="3" max="3" width="47.140625" customWidth="1"/>
    <col min="4" max="4" width="28.85546875" customWidth="1"/>
    <col min="5" max="5" width="34.5703125" customWidth="1"/>
    <col min="6" max="6" width="15" customWidth="1"/>
    <col min="7" max="7" width="23" customWidth="1"/>
    <col min="8" max="8" width="19.28515625" style="202" customWidth="1"/>
    <col min="9" max="9" width="9.42578125" style="202" bestFit="1" customWidth="1"/>
    <col min="10" max="10" width="10.42578125" style="202" bestFit="1" customWidth="1"/>
    <col min="11" max="11" width="14.5703125" style="202" bestFit="1" customWidth="1"/>
    <col min="12" max="12" width="19.42578125" style="202" customWidth="1"/>
    <col min="13" max="13" width="13.42578125" style="21" bestFit="1" customWidth="1"/>
    <col min="14" max="14" width="16.28515625" style="202" customWidth="1"/>
    <col min="15" max="17" width="13.28515625" style="242" customWidth="1"/>
    <col min="18" max="18" width="16" style="242" customWidth="1"/>
    <col min="19" max="19" width="12" style="242" customWidth="1"/>
    <col min="20" max="21" width="13.28515625" style="242" customWidth="1"/>
    <col min="22" max="22" width="14.7109375" style="242" customWidth="1"/>
    <col min="23" max="23" width="13.28515625" style="242" customWidth="1"/>
    <col min="24" max="46" width="16.28515625" customWidth="1"/>
  </cols>
  <sheetData>
    <row r="1" spans="1:46" ht="15" customHeight="1">
      <c r="A1" s="486" t="s">
        <v>28</v>
      </c>
      <c r="B1" s="488" t="s">
        <v>8</v>
      </c>
      <c r="C1" s="488" t="s">
        <v>116</v>
      </c>
      <c r="D1" s="488" t="s">
        <v>40</v>
      </c>
      <c r="E1" s="490" t="s">
        <v>9</v>
      </c>
      <c r="F1" s="490" t="s">
        <v>7</v>
      </c>
      <c r="G1" s="490" t="s">
        <v>10</v>
      </c>
      <c r="H1" s="492" t="s">
        <v>174</v>
      </c>
      <c r="I1" s="492" t="s">
        <v>5</v>
      </c>
      <c r="J1" s="492" t="s">
        <v>175</v>
      </c>
      <c r="K1" s="488" t="s">
        <v>120</v>
      </c>
      <c r="L1" s="488" t="s">
        <v>121</v>
      </c>
      <c r="M1" s="488" t="s">
        <v>122</v>
      </c>
      <c r="N1" s="488" t="s">
        <v>123</v>
      </c>
      <c r="O1" s="516" t="s">
        <v>12</v>
      </c>
      <c r="P1" s="518" t="s">
        <v>53</v>
      </c>
      <c r="Q1" s="520" t="s">
        <v>34</v>
      </c>
      <c r="R1" s="522" t="s">
        <v>303</v>
      </c>
      <c r="S1" s="523" t="s">
        <v>349</v>
      </c>
      <c r="T1" s="498" t="s">
        <v>63</v>
      </c>
      <c r="U1" s="499" t="s">
        <v>24</v>
      </c>
      <c r="V1" s="500" t="s">
        <v>73</v>
      </c>
      <c r="W1" s="501" t="s">
        <v>517</v>
      </c>
      <c r="X1" s="494" t="s">
        <v>518</v>
      </c>
      <c r="Y1" s="494"/>
      <c r="Z1" s="494"/>
      <c r="AA1" s="494"/>
      <c r="AB1" s="495"/>
      <c r="AC1" s="496" t="s">
        <v>124</v>
      </c>
      <c r="AD1" s="494" t="s">
        <v>519</v>
      </c>
      <c r="AE1" s="494"/>
      <c r="AF1" s="494"/>
      <c r="AG1" s="494"/>
      <c r="AH1" s="495"/>
      <c r="AI1" s="496" t="s">
        <v>125</v>
      </c>
      <c r="AJ1" s="494" t="s">
        <v>520</v>
      </c>
      <c r="AK1" s="494"/>
      <c r="AL1" s="494"/>
      <c r="AM1" s="494"/>
      <c r="AN1" s="495"/>
      <c r="AO1" s="496" t="s">
        <v>126</v>
      </c>
      <c r="AP1" s="494" t="s">
        <v>521</v>
      </c>
      <c r="AQ1" s="494"/>
      <c r="AR1" s="494"/>
      <c r="AS1" s="494"/>
      <c r="AT1" s="495"/>
    </row>
    <row r="2" spans="1:46" s="21" customFormat="1" ht="57" thickBot="1">
      <c r="A2" s="487"/>
      <c r="B2" s="489"/>
      <c r="C2" s="489"/>
      <c r="D2" s="489"/>
      <c r="E2" s="491"/>
      <c r="F2" s="491"/>
      <c r="G2" s="491"/>
      <c r="H2" s="493"/>
      <c r="I2" s="493"/>
      <c r="J2" s="493"/>
      <c r="K2" s="489"/>
      <c r="L2" s="489"/>
      <c r="M2" s="489"/>
      <c r="N2" s="489"/>
      <c r="O2" s="517"/>
      <c r="P2" s="519"/>
      <c r="Q2" s="521"/>
      <c r="R2" s="522"/>
      <c r="S2" s="524"/>
      <c r="T2" s="498"/>
      <c r="U2" s="499"/>
      <c r="V2" s="500"/>
      <c r="W2" s="501"/>
      <c r="X2" s="203" t="s">
        <v>522</v>
      </c>
      <c r="Y2" s="204" t="s">
        <v>523</v>
      </c>
      <c r="Z2" s="204" t="s">
        <v>524</v>
      </c>
      <c r="AA2" s="204" t="s">
        <v>525</v>
      </c>
      <c r="AB2" s="204" t="s">
        <v>526</v>
      </c>
      <c r="AC2" s="497"/>
      <c r="AD2" s="205" t="s">
        <v>522</v>
      </c>
      <c r="AE2" s="206" t="s">
        <v>523</v>
      </c>
      <c r="AF2" s="206" t="s">
        <v>524</v>
      </c>
      <c r="AG2" s="206" t="s">
        <v>525</v>
      </c>
      <c r="AH2" s="206" t="s">
        <v>527</v>
      </c>
      <c r="AI2" s="497"/>
      <c r="AJ2" s="207" t="s">
        <v>522</v>
      </c>
      <c r="AK2" s="208" t="s">
        <v>523</v>
      </c>
      <c r="AL2" s="208" t="s">
        <v>524</v>
      </c>
      <c r="AM2" s="208" t="s">
        <v>525</v>
      </c>
      <c r="AN2" s="208" t="s">
        <v>528</v>
      </c>
      <c r="AO2" s="497"/>
      <c r="AP2" s="207" t="s">
        <v>522</v>
      </c>
      <c r="AQ2" s="208" t="s">
        <v>523</v>
      </c>
      <c r="AR2" s="208" t="s">
        <v>524</v>
      </c>
      <c r="AS2" s="208" t="s">
        <v>525</v>
      </c>
      <c r="AT2" s="208" t="s">
        <v>529</v>
      </c>
    </row>
    <row r="3" spans="1:46" s="4" customFormat="1" ht="76.5" thickTop="1" thickBot="1">
      <c r="A3" s="297">
        <v>1</v>
      </c>
      <c r="B3" s="298" t="s">
        <v>13</v>
      </c>
      <c r="C3" s="298" t="s">
        <v>130</v>
      </c>
      <c r="D3" s="298" t="s">
        <v>131</v>
      </c>
      <c r="E3" s="299" t="s">
        <v>50</v>
      </c>
      <c r="F3" s="300" t="s">
        <v>40</v>
      </c>
      <c r="G3" s="301" t="s">
        <v>22</v>
      </c>
      <c r="H3" s="302" t="s">
        <v>52</v>
      </c>
      <c r="I3" s="303" t="s">
        <v>17</v>
      </c>
      <c r="J3" s="303" t="s">
        <v>30</v>
      </c>
      <c r="K3" s="304">
        <v>46023</v>
      </c>
      <c r="L3" s="305">
        <v>46112</v>
      </c>
      <c r="M3" s="306">
        <v>100</v>
      </c>
      <c r="N3" s="307">
        <v>100</v>
      </c>
      <c r="O3" s="243">
        <f>MEN!R47</f>
        <v>100</v>
      </c>
      <c r="P3" s="250">
        <f>ICFES!R47</f>
        <v>100</v>
      </c>
      <c r="Q3" s="251">
        <f>FODESEP!R47</f>
        <v>29.2</v>
      </c>
      <c r="R3" s="252">
        <f>UNIESPINAL!R47</f>
        <v>100</v>
      </c>
      <c r="S3" s="255">
        <f>IUSAI!R47</f>
        <v>50.4</v>
      </c>
      <c r="T3" s="257">
        <f>'INFOTEP SAN JUAN'!R47</f>
        <v>50.4</v>
      </c>
      <c r="U3" s="259">
        <f>ETITC!R47</f>
        <v>74</v>
      </c>
      <c r="V3" s="261">
        <f>INTENALCO!R47</f>
        <v>32.5</v>
      </c>
      <c r="W3" s="270">
        <f>UAPA!R47</f>
        <v>100</v>
      </c>
      <c r="X3" s="263">
        <v>46118</v>
      </c>
      <c r="Y3" s="216" t="s">
        <v>530</v>
      </c>
      <c r="Z3" s="215">
        <v>46121</v>
      </c>
      <c r="AA3" s="215">
        <v>46126</v>
      </c>
      <c r="AB3" s="504">
        <v>46129</v>
      </c>
      <c r="AC3" s="217" t="s">
        <v>531</v>
      </c>
      <c r="AD3" s="218" t="s">
        <v>531</v>
      </c>
      <c r="AE3" s="218" t="s">
        <v>531</v>
      </c>
      <c r="AF3" s="218" t="s">
        <v>531</v>
      </c>
      <c r="AG3" s="218" t="s">
        <v>531</v>
      </c>
      <c r="AH3" s="507">
        <v>46224</v>
      </c>
      <c r="AI3" s="217" t="s">
        <v>531</v>
      </c>
      <c r="AJ3" s="219" t="s">
        <v>531</v>
      </c>
      <c r="AK3" s="219" t="s">
        <v>531</v>
      </c>
      <c r="AL3" s="219" t="s">
        <v>531</v>
      </c>
      <c r="AM3" s="219" t="s">
        <v>531</v>
      </c>
      <c r="AN3" s="510">
        <v>46314</v>
      </c>
      <c r="AO3" s="217" t="s">
        <v>531</v>
      </c>
      <c r="AP3" s="220" t="s">
        <v>531</v>
      </c>
      <c r="AQ3" s="220" t="s">
        <v>531</v>
      </c>
      <c r="AR3" s="220" t="s">
        <v>531</v>
      </c>
      <c r="AS3" s="220" t="s">
        <v>531</v>
      </c>
      <c r="AT3" s="502">
        <v>46374</v>
      </c>
    </row>
    <row r="4" spans="1:46" s="4" customFormat="1" ht="76.5" thickTop="1" thickBot="1">
      <c r="A4" s="308">
        <v>2</v>
      </c>
      <c r="B4" s="309" t="s">
        <v>13</v>
      </c>
      <c r="C4" s="309" t="s">
        <v>133</v>
      </c>
      <c r="D4" s="309" t="s">
        <v>134</v>
      </c>
      <c r="E4" s="299" t="s">
        <v>55</v>
      </c>
      <c r="F4" s="300" t="s">
        <v>21</v>
      </c>
      <c r="G4" s="301" t="s">
        <v>56</v>
      </c>
      <c r="H4" s="302" t="s">
        <v>57</v>
      </c>
      <c r="I4" s="303" t="s">
        <v>17</v>
      </c>
      <c r="J4" s="303" t="s">
        <v>30</v>
      </c>
      <c r="K4" s="310">
        <v>46023</v>
      </c>
      <c r="L4" s="311">
        <v>46112</v>
      </c>
      <c r="M4" s="312">
        <v>100</v>
      </c>
      <c r="N4" s="313">
        <v>100</v>
      </c>
      <c r="O4" s="243">
        <f>MEN!R48</f>
        <v>100</v>
      </c>
      <c r="P4" s="250">
        <f>ICFES!R48</f>
        <v>100</v>
      </c>
      <c r="Q4" s="251">
        <f>FODESEP!R48</f>
        <v>43.6</v>
      </c>
      <c r="R4" s="252">
        <f>UNIESPINAL!R48</f>
        <v>74</v>
      </c>
      <c r="S4" s="255">
        <f>IUSAI!R48</f>
        <v>36</v>
      </c>
      <c r="T4" s="257">
        <f>'INFOTEP SAN JUAN'!R48</f>
        <v>47.6</v>
      </c>
      <c r="U4" s="259">
        <f>ETITC!R48</f>
        <v>74</v>
      </c>
      <c r="V4" s="261">
        <f>INTENALCO!R48</f>
        <v>32.5</v>
      </c>
      <c r="W4" s="270">
        <f>UAPA!R48</f>
        <v>100</v>
      </c>
      <c r="X4" s="263">
        <v>46118</v>
      </c>
      <c r="Y4" s="216" t="s">
        <v>530</v>
      </c>
      <c r="Z4" s="215">
        <v>46121</v>
      </c>
      <c r="AA4" s="215">
        <v>46126</v>
      </c>
      <c r="AB4" s="505"/>
      <c r="AC4" s="221" t="s">
        <v>531</v>
      </c>
      <c r="AD4" s="222" t="s">
        <v>531</v>
      </c>
      <c r="AE4" s="222" t="s">
        <v>531</v>
      </c>
      <c r="AF4" s="222" t="s">
        <v>531</v>
      </c>
      <c r="AG4" s="222" t="s">
        <v>531</v>
      </c>
      <c r="AH4" s="508"/>
      <c r="AI4" s="221" t="s">
        <v>531</v>
      </c>
      <c r="AJ4" s="223" t="s">
        <v>531</v>
      </c>
      <c r="AK4" s="223" t="s">
        <v>531</v>
      </c>
      <c r="AL4" s="223" t="s">
        <v>531</v>
      </c>
      <c r="AM4" s="223" t="s">
        <v>531</v>
      </c>
      <c r="AN4" s="511"/>
      <c r="AO4" s="221" t="s">
        <v>531</v>
      </c>
      <c r="AP4" s="224" t="s">
        <v>531</v>
      </c>
      <c r="AQ4" s="224" t="s">
        <v>531</v>
      </c>
      <c r="AR4" s="224" t="s">
        <v>531</v>
      </c>
      <c r="AS4" s="224" t="s">
        <v>531</v>
      </c>
      <c r="AT4" s="503"/>
    </row>
    <row r="5" spans="1:46" s="4" customFormat="1" ht="60.75" thickTop="1">
      <c r="A5" s="314">
        <v>3</v>
      </c>
      <c r="B5" s="315" t="s">
        <v>13</v>
      </c>
      <c r="C5" s="315" t="s">
        <v>136</v>
      </c>
      <c r="D5" s="315" t="s">
        <v>137</v>
      </c>
      <c r="E5" s="299" t="s">
        <v>60</v>
      </c>
      <c r="F5" s="300" t="s">
        <v>40</v>
      </c>
      <c r="G5" s="301" t="s">
        <v>61</v>
      </c>
      <c r="H5" s="302" t="s">
        <v>62</v>
      </c>
      <c r="I5" s="303" t="s">
        <v>17</v>
      </c>
      <c r="J5" s="303" t="s">
        <v>30</v>
      </c>
      <c r="K5" s="316">
        <v>46023</v>
      </c>
      <c r="L5" s="317">
        <v>46112</v>
      </c>
      <c r="M5" s="318">
        <v>100</v>
      </c>
      <c r="N5" s="319">
        <v>100</v>
      </c>
      <c r="O5" s="243">
        <f>MEN!R49</f>
        <v>100</v>
      </c>
      <c r="P5" s="250">
        <f>ICFES!R49</f>
        <v>100</v>
      </c>
      <c r="Q5" s="251">
        <f>FODESEP!R49</f>
        <v>36</v>
      </c>
      <c r="R5" s="252">
        <f>UNIESPINAL!R49</f>
        <v>79.2</v>
      </c>
      <c r="S5" s="255">
        <f>IUSAI!R49</f>
        <v>68.900000000000006</v>
      </c>
      <c r="T5" s="257">
        <f>'INFOTEP SAN JUAN'!R49</f>
        <v>59.3</v>
      </c>
      <c r="U5" s="259">
        <f>ETITC!R49</f>
        <v>74</v>
      </c>
      <c r="V5" s="261">
        <f>INTENALCO!R49</f>
        <v>39.700000000000003</v>
      </c>
      <c r="W5" s="270">
        <f>UAPA!R49</f>
        <v>100</v>
      </c>
      <c r="X5" s="263">
        <v>46118</v>
      </c>
      <c r="Y5" s="216" t="s">
        <v>530</v>
      </c>
      <c r="Z5" s="215">
        <v>46121</v>
      </c>
      <c r="AA5" s="215">
        <v>46126</v>
      </c>
      <c r="AB5" s="505"/>
      <c r="AC5" s="225" t="s">
        <v>531</v>
      </c>
      <c r="AD5" s="212" t="s">
        <v>531</v>
      </c>
      <c r="AE5" s="212" t="s">
        <v>531</v>
      </c>
      <c r="AF5" s="212" t="s">
        <v>531</v>
      </c>
      <c r="AG5" s="212" t="s">
        <v>531</v>
      </c>
      <c r="AH5" s="508"/>
      <c r="AI5" s="225" t="s">
        <v>531</v>
      </c>
      <c r="AJ5" s="213" t="s">
        <v>531</v>
      </c>
      <c r="AK5" s="213" t="s">
        <v>531</v>
      </c>
      <c r="AL5" s="213" t="s">
        <v>531</v>
      </c>
      <c r="AM5" s="213" t="s">
        <v>531</v>
      </c>
      <c r="AN5" s="511"/>
      <c r="AO5" s="225" t="s">
        <v>531</v>
      </c>
      <c r="AP5" s="214" t="s">
        <v>531</v>
      </c>
      <c r="AQ5" s="214" t="s">
        <v>531</v>
      </c>
      <c r="AR5" s="214" t="s">
        <v>531</v>
      </c>
      <c r="AS5" s="214" t="s">
        <v>531</v>
      </c>
      <c r="AT5" s="503"/>
    </row>
    <row r="6" spans="1:46" s="4" customFormat="1" ht="60.75" thickBot="1">
      <c r="A6" s="308">
        <v>4</v>
      </c>
      <c r="B6" s="309" t="s">
        <v>13</v>
      </c>
      <c r="C6" s="309" t="s">
        <v>139</v>
      </c>
      <c r="D6" s="309" t="s">
        <v>140</v>
      </c>
      <c r="E6" s="299" t="s">
        <v>65</v>
      </c>
      <c r="F6" s="300" t="s">
        <v>19</v>
      </c>
      <c r="G6" s="301" t="s">
        <v>66</v>
      </c>
      <c r="H6" s="302" t="s">
        <v>67</v>
      </c>
      <c r="I6" s="303" t="s">
        <v>17</v>
      </c>
      <c r="J6" s="303" t="s">
        <v>49</v>
      </c>
      <c r="K6" s="310">
        <v>46113</v>
      </c>
      <c r="L6" s="311">
        <v>46387</v>
      </c>
      <c r="M6" s="312">
        <v>100</v>
      </c>
      <c r="N6" s="313" t="s">
        <v>531</v>
      </c>
      <c r="O6" s="243">
        <f>MEN!R50+MEN!R51+MEN!R52</f>
        <v>150</v>
      </c>
      <c r="P6" s="250">
        <f>ICFES!R50+ICFES!R51+ICFES!R52</f>
        <v>120.9</v>
      </c>
      <c r="Q6" s="251">
        <f>FODESEP!R50+FODESEP!R51+FODESEP!R52</f>
        <v>95.899999999999991</v>
      </c>
      <c r="R6" s="252">
        <f>UNIESPINAL!R50+UNIESPINAL!R51+UNIESPINAL!R52</f>
        <v>150</v>
      </c>
      <c r="S6" s="255">
        <f>IUSAI!R50+IUSAI!R51+IUSAI!R52</f>
        <v>150</v>
      </c>
      <c r="T6" s="257">
        <f>'INFOTEP SAN JUAN'!R50+'INFOTEP SAN JUAN'!R51+'INFOTEP SAN JUAN'!R52</f>
        <v>88.699999999999989</v>
      </c>
      <c r="U6" s="259">
        <f>ETITC!R50+ETITC!R51+ETITC!R52</f>
        <v>126.60000000000001</v>
      </c>
      <c r="V6" s="261">
        <f>INTENALCO!R50+INTENALCO!R51+INTENALCO!R52</f>
        <v>80</v>
      </c>
      <c r="W6" s="270">
        <f>UAPA!R50+UAPA!R51+UAPA!R52</f>
        <v>132.5</v>
      </c>
      <c r="X6" s="264" t="s">
        <v>531</v>
      </c>
      <c r="Y6" s="226" t="s">
        <v>531</v>
      </c>
      <c r="Z6" s="226" t="s">
        <v>531</v>
      </c>
      <c r="AA6" s="226" t="s">
        <v>531</v>
      </c>
      <c r="AB6" s="506"/>
      <c r="AC6" s="221">
        <v>30</v>
      </c>
      <c r="AD6" s="227">
        <v>46209</v>
      </c>
      <c r="AE6" s="222" t="s">
        <v>532</v>
      </c>
      <c r="AF6" s="227">
        <v>46212</v>
      </c>
      <c r="AG6" s="227">
        <v>46217</v>
      </c>
      <c r="AH6" s="509"/>
      <c r="AI6" s="221">
        <v>30</v>
      </c>
      <c r="AJ6" s="228">
        <v>46301</v>
      </c>
      <c r="AK6" s="223" t="s">
        <v>533</v>
      </c>
      <c r="AL6" s="228">
        <v>46304</v>
      </c>
      <c r="AM6" s="228">
        <v>46309</v>
      </c>
      <c r="AN6" s="512"/>
      <c r="AO6" s="221">
        <v>40</v>
      </c>
      <c r="AP6" s="229">
        <v>46028</v>
      </c>
      <c r="AQ6" s="230" t="s">
        <v>534</v>
      </c>
      <c r="AR6" s="229">
        <v>46034</v>
      </c>
      <c r="AS6" s="229">
        <v>46044</v>
      </c>
      <c r="AT6" s="513"/>
    </row>
    <row r="7" spans="1:46" s="4" customFormat="1" ht="60.75" thickTop="1">
      <c r="A7" s="320">
        <v>5</v>
      </c>
      <c r="B7" s="321" t="s">
        <v>25</v>
      </c>
      <c r="C7" s="321" t="s">
        <v>535</v>
      </c>
      <c r="D7" s="321" t="s">
        <v>143</v>
      </c>
      <c r="E7" s="322" t="s">
        <v>70</v>
      </c>
      <c r="F7" s="323" t="s">
        <v>40</v>
      </c>
      <c r="G7" s="324" t="s">
        <v>71</v>
      </c>
      <c r="H7" s="325" t="s">
        <v>72</v>
      </c>
      <c r="I7" s="326" t="s">
        <v>17</v>
      </c>
      <c r="J7" s="326" t="s">
        <v>30</v>
      </c>
      <c r="K7" s="327">
        <v>46023</v>
      </c>
      <c r="L7" s="328">
        <v>46081</v>
      </c>
      <c r="M7" s="318">
        <v>100</v>
      </c>
      <c r="N7" s="329">
        <v>100</v>
      </c>
      <c r="O7" s="243">
        <f>MEN!R56</f>
        <v>100</v>
      </c>
      <c r="P7" s="250">
        <f>ICFES!R56</f>
        <v>21.2</v>
      </c>
      <c r="Q7" s="251">
        <f>FODESEP!R56</f>
        <v>100</v>
      </c>
      <c r="R7" s="252">
        <f>UNIESPINAL!R56</f>
        <v>100</v>
      </c>
      <c r="S7" s="255">
        <f>IUSAI!R56</f>
        <v>100</v>
      </c>
      <c r="T7" s="257">
        <f>'INFOTEP SAN JUAN'!R56</f>
        <v>59.3</v>
      </c>
      <c r="U7" s="259">
        <f>ETITC!R56</f>
        <v>100</v>
      </c>
      <c r="V7" s="261">
        <f>INTENALCO!R56</f>
        <v>54.8</v>
      </c>
      <c r="W7" s="270">
        <f>UAPA!R56</f>
        <v>88.4</v>
      </c>
      <c r="X7" s="265">
        <v>46118</v>
      </c>
      <c r="Y7" s="210" t="s">
        <v>530</v>
      </c>
      <c r="Z7" s="209">
        <v>46121</v>
      </c>
      <c r="AA7" s="209">
        <v>46126</v>
      </c>
      <c r="AB7" s="525">
        <v>46129</v>
      </c>
      <c r="AC7" s="211" t="s">
        <v>531</v>
      </c>
      <c r="AD7" s="212" t="s">
        <v>531</v>
      </c>
      <c r="AE7" s="212" t="s">
        <v>531</v>
      </c>
      <c r="AF7" s="212" t="s">
        <v>531</v>
      </c>
      <c r="AG7" s="212" t="s">
        <v>531</v>
      </c>
      <c r="AH7" s="507">
        <v>46224</v>
      </c>
      <c r="AI7" s="211" t="s">
        <v>531</v>
      </c>
      <c r="AJ7" s="213" t="s">
        <v>531</v>
      </c>
      <c r="AK7" s="213" t="s">
        <v>531</v>
      </c>
      <c r="AL7" s="213" t="s">
        <v>531</v>
      </c>
      <c r="AM7" s="213" t="s">
        <v>531</v>
      </c>
      <c r="AN7" s="510">
        <v>46314</v>
      </c>
      <c r="AO7" s="211" t="s">
        <v>531</v>
      </c>
      <c r="AP7" s="214" t="s">
        <v>531</v>
      </c>
      <c r="AQ7" s="214" t="s">
        <v>531</v>
      </c>
      <c r="AR7" s="214" t="s">
        <v>531</v>
      </c>
      <c r="AS7" s="214" t="s">
        <v>531</v>
      </c>
      <c r="AT7" s="502">
        <v>46374</v>
      </c>
    </row>
    <row r="8" spans="1:46" s="4" customFormat="1" ht="60">
      <c r="A8" s="330">
        <v>6</v>
      </c>
      <c r="B8" s="331" t="s">
        <v>25</v>
      </c>
      <c r="C8" s="331" t="s">
        <v>145</v>
      </c>
      <c r="D8" s="331" t="s">
        <v>146</v>
      </c>
      <c r="E8" s="322" t="s">
        <v>75</v>
      </c>
      <c r="F8" s="323" t="s">
        <v>40</v>
      </c>
      <c r="G8" s="324" t="s">
        <v>76</v>
      </c>
      <c r="H8" s="325" t="s">
        <v>77</v>
      </c>
      <c r="I8" s="326" t="s">
        <v>17</v>
      </c>
      <c r="J8" s="326" t="s">
        <v>49</v>
      </c>
      <c r="K8" s="332">
        <v>46113</v>
      </c>
      <c r="L8" s="333">
        <v>46387</v>
      </c>
      <c r="M8" s="312">
        <v>100</v>
      </c>
      <c r="N8" s="334" t="s">
        <v>531</v>
      </c>
      <c r="O8" s="243">
        <f>MEN!R57+MEN!R58+MEN!R59</f>
        <v>150</v>
      </c>
      <c r="P8" s="250">
        <f>ICFES!R57+ICFES!R58+ICFES!R59</f>
        <v>59.3</v>
      </c>
      <c r="Q8" s="251">
        <f>FODESEP!R57+FODESEP!R58+FODESEP!R59</f>
        <v>0</v>
      </c>
      <c r="R8" s="252">
        <f>UNIESPINAL!R57+UNIESPINAL!R58+UNIESPINAL!R59</f>
        <v>96.9</v>
      </c>
      <c r="S8" s="255">
        <f>IUSAI!R57+IUSAI!R58+IUSAI!R59</f>
        <v>132.5</v>
      </c>
      <c r="T8" s="257">
        <f>'INFOTEP SAN JUAN'!R57+'INFOTEP SAN JUAN'!R58+'INFOTEP SAN JUAN'!R59</f>
        <v>94.899999999999991</v>
      </c>
      <c r="U8" s="259">
        <f>ETITC!R57+ETITC!R58+ETITC!R59</f>
        <v>139.5</v>
      </c>
      <c r="V8" s="261">
        <f>INTENALCO!R57+INTENALCO!R58+INTENALCO!R59</f>
        <v>64.8</v>
      </c>
      <c r="W8" s="270">
        <f>UAPA!R57+UAPA!R58+UAPA!R59</f>
        <v>107</v>
      </c>
      <c r="X8" s="264" t="s">
        <v>531</v>
      </c>
      <c r="Y8" s="226" t="s">
        <v>531</v>
      </c>
      <c r="Z8" s="226" t="s">
        <v>531</v>
      </c>
      <c r="AA8" s="226" t="s">
        <v>531</v>
      </c>
      <c r="AB8" s="505"/>
      <c r="AC8" s="231">
        <v>30</v>
      </c>
      <c r="AD8" s="227">
        <v>46209</v>
      </c>
      <c r="AE8" s="222" t="s">
        <v>532</v>
      </c>
      <c r="AF8" s="227">
        <v>46212</v>
      </c>
      <c r="AG8" s="227">
        <v>46217</v>
      </c>
      <c r="AH8" s="508"/>
      <c r="AI8" s="231">
        <v>30</v>
      </c>
      <c r="AJ8" s="228">
        <v>46301</v>
      </c>
      <c r="AK8" s="223" t="s">
        <v>533</v>
      </c>
      <c r="AL8" s="228">
        <v>46304</v>
      </c>
      <c r="AM8" s="228">
        <v>46309</v>
      </c>
      <c r="AN8" s="511"/>
      <c r="AO8" s="231">
        <v>40</v>
      </c>
      <c r="AP8" s="229">
        <v>46028</v>
      </c>
      <c r="AQ8" s="230" t="s">
        <v>534</v>
      </c>
      <c r="AR8" s="229">
        <v>46034</v>
      </c>
      <c r="AS8" s="229">
        <v>46044</v>
      </c>
      <c r="AT8" s="503"/>
    </row>
    <row r="9" spans="1:46" s="4" customFormat="1" ht="60">
      <c r="A9" s="320">
        <v>7</v>
      </c>
      <c r="B9" s="321" t="s">
        <v>25</v>
      </c>
      <c r="C9" s="321" t="s">
        <v>148</v>
      </c>
      <c r="D9" s="321" t="s">
        <v>149</v>
      </c>
      <c r="E9" s="322" t="s">
        <v>78</v>
      </c>
      <c r="F9" s="323" t="s">
        <v>19</v>
      </c>
      <c r="G9" s="324" t="s">
        <v>79</v>
      </c>
      <c r="H9" s="325" t="s">
        <v>80</v>
      </c>
      <c r="I9" s="326" t="s">
        <v>17</v>
      </c>
      <c r="J9" s="326" t="s">
        <v>49</v>
      </c>
      <c r="K9" s="332">
        <v>46113</v>
      </c>
      <c r="L9" s="333">
        <v>46387</v>
      </c>
      <c r="M9" s="318">
        <v>100</v>
      </c>
      <c r="N9" s="329" t="s">
        <v>531</v>
      </c>
      <c r="O9" s="243">
        <f>MEN!R60+MEN!R61+MEN!R62</f>
        <v>150</v>
      </c>
      <c r="P9" s="250">
        <f>ICFES!R60+ICFES!R61+ICFES!R62</f>
        <v>31.8</v>
      </c>
      <c r="Q9" s="251">
        <f>FODESEP!R60+FODESEP!R61+FODESEP!R62</f>
        <v>11</v>
      </c>
      <c r="R9" s="252">
        <f>UNIESPINAL!R60+UNIESPINAL!R61+UNIESPINAL!R62</f>
        <v>97.7</v>
      </c>
      <c r="S9" s="255">
        <f>IUSAI!R60+IUSAI!R61+IUSAI!R62</f>
        <v>139.5</v>
      </c>
      <c r="T9" s="257">
        <f>'INFOTEP SAN JUAN'!R60+'INFOTEP SAN JUAN'!R61+'INFOTEP SAN JUAN'!R62</f>
        <v>97.7</v>
      </c>
      <c r="U9" s="259">
        <f>ETITC!R60+ETITC!R61+ETITC!R62</f>
        <v>105.30000000000001</v>
      </c>
      <c r="V9" s="261">
        <f>INTENALCO!R60+INTENALCO!R61+INTENALCO!R62</f>
        <v>53.599999999999994</v>
      </c>
      <c r="W9" s="270">
        <f>UAPA!R60+UAPA!R61+UAPA!R62</f>
        <v>36.200000000000003</v>
      </c>
      <c r="X9" s="266" t="s">
        <v>531</v>
      </c>
      <c r="Y9" s="210" t="s">
        <v>531</v>
      </c>
      <c r="Z9" s="210" t="s">
        <v>531</v>
      </c>
      <c r="AA9" s="210" t="s">
        <v>531</v>
      </c>
      <c r="AB9" s="505"/>
      <c r="AC9" s="211">
        <v>30</v>
      </c>
      <c r="AD9" s="227">
        <v>46209</v>
      </c>
      <c r="AE9" s="222" t="s">
        <v>532</v>
      </c>
      <c r="AF9" s="227">
        <v>46212</v>
      </c>
      <c r="AG9" s="227">
        <v>46217</v>
      </c>
      <c r="AH9" s="508"/>
      <c r="AI9" s="211">
        <v>30</v>
      </c>
      <c r="AJ9" s="228">
        <v>46301</v>
      </c>
      <c r="AK9" s="223" t="s">
        <v>533</v>
      </c>
      <c r="AL9" s="228">
        <v>46304</v>
      </c>
      <c r="AM9" s="228">
        <v>46309</v>
      </c>
      <c r="AN9" s="511"/>
      <c r="AO9" s="211">
        <v>40</v>
      </c>
      <c r="AP9" s="229">
        <v>46028</v>
      </c>
      <c r="AQ9" s="230" t="s">
        <v>534</v>
      </c>
      <c r="AR9" s="229">
        <v>46034</v>
      </c>
      <c r="AS9" s="229">
        <v>46044</v>
      </c>
      <c r="AT9" s="503"/>
    </row>
    <row r="10" spans="1:46" s="4" customFormat="1" ht="78" customHeight="1" thickBot="1">
      <c r="A10" s="330">
        <v>8</v>
      </c>
      <c r="B10" s="331" t="s">
        <v>25</v>
      </c>
      <c r="C10" s="331" t="s">
        <v>151</v>
      </c>
      <c r="D10" s="331" t="s">
        <v>152</v>
      </c>
      <c r="E10" s="322" t="s">
        <v>81</v>
      </c>
      <c r="F10" s="323" t="s">
        <v>19</v>
      </c>
      <c r="G10" s="324" t="s">
        <v>82</v>
      </c>
      <c r="H10" s="325" t="s">
        <v>83</v>
      </c>
      <c r="I10" s="326" t="s">
        <v>17</v>
      </c>
      <c r="J10" s="326" t="s">
        <v>49</v>
      </c>
      <c r="K10" s="332">
        <v>46113</v>
      </c>
      <c r="L10" s="333">
        <v>46387</v>
      </c>
      <c r="M10" s="312">
        <v>100</v>
      </c>
      <c r="N10" s="334" t="s">
        <v>531</v>
      </c>
      <c r="O10" s="243">
        <f>MEN!R63+MEN!R64+MEN!R65</f>
        <v>150</v>
      </c>
      <c r="P10" s="250">
        <f>ICFES!R63+ICFES!R64+ICFES!R65</f>
        <v>23.4</v>
      </c>
      <c r="Q10" s="251">
        <f>FODESEP!R63+FODESEP!R64+FODESEP!R65</f>
        <v>4</v>
      </c>
      <c r="R10" s="252">
        <f>UNIESPINAL!R63+UNIESPINAL!R64+UNIESPINAL!R65</f>
        <v>83.7</v>
      </c>
      <c r="S10" s="255">
        <f>IUSAI!R63+IUSAI!R64+IUSAI!R65</f>
        <v>95.699999999999989</v>
      </c>
      <c r="T10" s="257">
        <f>'INFOTEP SAN JUAN'!R63+'INFOTEP SAN JUAN'!R64+'INFOTEP SAN JUAN'!R65</f>
        <v>18.299999999999997</v>
      </c>
      <c r="U10" s="259">
        <f>ETITC!R63+ETITC!R64+ETITC!R65</f>
        <v>64.800000000000011</v>
      </c>
      <c r="V10" s="261">
        <f>INTENALCO!R63+INTENALCO!R64+INTENALCO!R65</f>
        <v>80.900000000000006</v>
      </c>
      <c r="W10" s="270">
        <f>UAPA!R63+UAPA!R64+UAPA!R65</f>
        <v>26.799999999999997</v>
      </c>
      <c r="X10" s="264" t="s">
        <v>531</v>
      </c>
      <c r="Y10" s="226" t="s">
        <v>531</v>
      </c>
      <c r="Z10" s="226" t="s">
        <v>531</v>
      </c>
      <c r="AA10" s="226" t="s">
        <v>531</v>
      </c>
      <c r="AB10" s="506"/>
      <c r="AC10" s="231">
        <v>30</v>
      </c>
      <c r="AD10" s="227">
        <v>46209</v>
      </c>
      <c r="AE10" s="222" t="s">
        <v>532</v>
      </c>
      <c r="AF10" s="227">
        <v>46212</v>
      </c>
      <c r="AG10" s="227">
        <v>46217</v>
      </c>
      <c r="AH10" s="509"/>
      <c r="AI10" s="231">
        <v>30</v>
      </c>
      <c r="AJ10" s="228">
        <v>46301</v>
      </c>
      <c r="AK10" s="223" t="s">
        <v>533</v>
      </c>
      <c r="AL10" s="228">
        <v>46304</v>
      </c>
      <c r="AM10" s="228">
        <v>46309</v>
      </c>
      <c r="AN10" s="512"/>
      <c r="AO10" s="231">
        <v>40</v>
      </c>
      <c r="AP10" s="229">
        <v>46028</v>
      </c>
      <c r="AQ10" s="230" t="s">
        <v>534</v>
      </c>
      <c r="AR10" s="229">
        <v>46034</v>
      </c>
      <c r="AS10" s="229">
        <v>46044</v>
      </c>
      <c r="AT10" s="513"/>
    </row>
    <row r="11" spans="1:46" s="4" customFormat="1" ht="60.75" thickTop="1">
      <c r="A11" s="335">
        <v>9</v>
      </c>
      <c r="B11" s="336" t="s">
        <v>35</v>
      </c>
      <c r="C11" s="336" t="s">
        <v>154</v>
      </c>
      <c r="D11" s="336" t="s">
        <v>155</v>
      </c>
      <c r="E11" s="337" t="s">
        <v>84</v>
      </c>
      <c r="F11" s="338" t="s">
        <v>40</v>
      </c>
      <c r="G11" s="294" t="s">
        <v>85</v>
      </c>
      <c r="H11" s="339" t="s">
        <v>86</v>
      </c>
      <c r="I11" s="340" t="s">
        <v>17</v>
      </c>
      <c r="J11" s="340" t="s">
        <v>30</v>
      </c>
      <c r="K11" s="341">
        <v>46023</v>
      </c>
      <c r="L11" s="342">
        <v>46112</v>
      </c>
      <c r="M11" s="343">
        <v>100</v>
      </c>
      <c r="N11" s="344">
        <v>100</v>
      </c>
      <c r="O11" s="243">
        <f>MEN!R69</f>
        <v>100</v>
      </c>
      <c r="P11" s="250">
        <f>ICFES!R69</f>
        <v>100</v>
      </c>
      <c r="Q11" s="251">
        <f>FODESEP!R69</f>
        <v>100</v>
      </c>
      <c r="R11" s="252">
        <f>UNIESPINAL!R69</f>
        <v>64</v>
      </c>
      <c r="S11" s="255">
        <f>IUSAI!R69</f>
        <v>100</v>
      </c>
      <c r="T11" s="257">
        <f>'INFOTEP SAN JUAN'!R69</f>
        <v>68.900000000000006</v>
      </c>
      <c r="U11" s="259">
        <f>ETITC!R69</f>
        <v>54.8</v>
      </c>
      <c r="V11" s="261">
        <f>INTENALCO!R69</f>
        <v>74</v>
      </c>
      <c r="W11" s="270">
        <f>UAPA!R69</f>
        <v>100</v>
      </c>
      <c r="X11" s="267">
        <v>46118</v>
      </c>
      <c r="Y11" s="233" t="s">
        <v>530</v>
      </c>
      <c r="Z11" s="232">
        <v>46121</v>
      </c>
      <c r="AA11" s="232">
        <v>46126</v>
      </c>
      <c r="AB11" s="526">
        <v>46129</v>
      </c>
      <c r="AC11" s="234" t="s">
        <v>531</v>
      </c>
      <c r="AD11" s="235" t="s">
        <v>531</v>
      </c>
      <c r="AE11" s="235" t="s">
        <v>531</v>
      </c>
      <c r="AF11" s="235" t="s">
        <v>531</v>
      </c>
      <c r="AG11" s="235" t="s">
        <v>531</v>
      </c>
      <c r="AH11" s="507">
        <v>46224</v>
      </c>
      <c r="AI11" s="234" t="s">
        <v>531</v>
      </c>
      <c r="AJ11" s="236" t="s">
        <v>531</v>
      </c>
      <c r="AK11" s="236" t="s">
        <v>531</v>
      </c>
      <c r="AL11" s="236" t="s">
        <v>531</v>
      </c>
      <c r="AM11" s="236" t="s">
        <v>531</v>
      </c>
      <c r="AN11" s="510">
        <v>46314</v>
      </c>
      <c r="AO11" s="234" t="s">
        <v>531</v>
      </c>
      <c r="AP11" s="237" t="s">
        <v>531</v>
      </c>
      <c r="AQ11" s="237" t="s">
        <v>531</v>
      </c>
      <c r="AR11" s="237" t="s">
        <v>531</v>
      </c>
      <c r="AS11" s="237" t="s">
        <v>531</v>
      </c>
      <c r="AT11" s="502">
        <v>46374</v>
      </c>
    </row>
    <row r="12" spans="1:46" s="4" customFormat="1" ht="60">
      <c r="A12" s="335">
        <v>10</v>
      </c>
      <c r="B12" s="336" t="s">
        <v>35</v>
      </c>
      <c r="C12" s="336" t="s">
        <v>157</v>
      </c>
      <c r="D12" s="336" t="s">
        <v>158</v>
      </c>
      <c r="E12" s="337" t="s">
        <v>90</v>
      </c>
      <c r="F12" s="338" t="s">
        <v>40</v>
      </c>
      <c r="G12" s="294" t="s">
        <v>91</v>
      </c>
      <c r="H12" s="339" t="s">
        <v>92</v>
      </c>
      <c r="I12" s="340" t="s">
        <v>185</v>
      </c>
      <c r="J12" s="340" t="s">
        <v>30</v>
      </c>
      <c r="K12" s="341">
        <v>46113</v>
      </c>
      <c r="L12" s="342">
        <v>46387</v>
      </c>
      <c r="M12" s="343">
        <v>100</v>
      </c>
      <c r="N12" s="344" t="s">
        <v>531</v>
      </c>
      <c r="O12" s="243">
        <f>MEN!R70</f>
        <v>100</v>
      </c>
      <c r="P12" s="250">
        <f>ICFES!R70</f>
        <v>100</v>
      </c>
      <c r="Q12" s="251">
        <f>FODESEP!R70</f>
        <v>100</v>
      </c>
      <c r="R12" s="252">
        <f>UNIESPINAL!R70</f>
        <v>64</v>
      </c>
      <c r="S12" s="255">
        <f>IUSAI!R70</f>
        <v>100</v>
      </c>
      <c r="T12" s="257">
        <f>'INFOTEP SAN JUAN'!R70</f>
        <v>68.900000000000006</v>
      </c>
      <c r="U12" s="259">
        <f>ETITC!R70</f>
        <v>54.8</v>
      </c>
      <c r="V12" s="261">
        <f>INTENALCO!R70</f>
        <v>74</v>
      </c>
      <c r="W12" s="270">
        <f>UAPA!R70</f>
        <v>100</v>
      </c>
      <c r="X12" s="268" t="s">
        <v>531</v>
      </c>
      <c r="Y12" s="233" t="s">
        <v>531</v>
      </c>
      <c r="Z12" s="233" t="s">
        <v>531</v>
      </c>
      <c r="AA12" s="233" t="s">
        <v>531</v>
      </c>
      <c r="AB12" s="527"/>
      <c r="AC12" s="234">
        <v>30</v>
      </c>
      <c r="AD12" s="227">
        <v>46209</v>
      </c>
      <c r="AE12" s="222" t="s">
        <v>532</v>
      </c>
      <c r="AF12" s="227">
        <v>46212</v>
      </c>
      <c r="AG12" s="227">
        <v>46217</v>
      </c>
      <c r="AH12" s="508"/>
      <c r="AI12" s="234">
        <v>30</v>
      </c>
      <c r="AJ12" s="228">
        <v>46301</v>
      </c>
      <c r="AK12" s="223" t="s">
        <v>533</v>
      </c>
      <c r="AL12" s="228">
        <v>46304</v>
      </c>
      <c r="AM12" s="228">
        <v>46309</v>
      </c>
      <c r="AN12" s="511"/>
      <c r="AO12" s="234">
        <v>40</v>
      </c>
      <c r="AP12" s="229">
        <v>46028</v>
      </c>
      <c r="AQ12" s="230" t="s">
        <v>534</v>
      </c>
      <c r="AR12" s="229">
        <v>46034</v>
      </c>
      <c r="AS12" s="229">
        <v>46044</v>
      </c>
      <c r="AT12" s="503"/>
    </row>
    <row r="13" spans="1:46" s="4" customFormat="1" ht="75.75" thickBot="1">
      <c r="A13" s="335">
        <v>11</v>
      </c>
      <c r="B13" s="336" t="s">
        <v>35</v>
      </c>
      <c r="C13" s="336" t="s">
        <v>160</v>
      </c>
      <c r="D13" s="336" t="s">
        <v>161</v>
      </c>
      <c r="E13" s="337" t="s">
        <v>93</v>
      </c>
      <c r="F13" s="338" t="s">
        <v>19</v>
      </c>
      <c r="G13" s="294" t="s">
        <v>94</v>
      </c>
      <c r="H13" s="339" t="s">
        <v>95</v>
      </c>
      <c r="I13" s="340" t="s">
        <v>17</v>
      </c>
      <c r="J13" s="340" t="s">
        <v>49</v>
      </c>
      <c r="K13" s="341">
        <v>46113</v>
      </c>
      <c r="L13" s="342">
        <v>46377</v>
      </c>
      <c r="M13" s="343">
        <v>100</v>
      </c>
      <c r="N13" s="344" t="s">
        <v>531</v>
      </c>
      <c r="O13" s="243">
        <f>MEN!R71+MEN!R72+MEN!R73</f>
        <v>150</v>
      </c>
      <c r="P13" s="250">
        <f>ICFES!R71+ICFES!R72+ICFES!R73</f>
        <v>101</v>
      </c>
      <c r="Q13" s="251">
        <f>FODESEP!R71+FODESEP!R72+FODESEP!R73</f>
        <v>64.099999999999994</v>
      </c>
      <c r="R13" s="252">
        <f>UNIESPINAL!R71+UNIESPINAL!R72+UNIESPINAL!R73</f>
        <v>150</v>
      </c>
      <c r="S13" s="255">
        <f>IUSAI!R71+IUSAI!R72+IUSAI!R73</f>
        <v>150</v>
      </c>
      <c r="T13" s="257">
        <f>'INFOTEP SAN JUAN'!R71+'INFOTEP SAN JUAN'!R72+'INFOTEP SAN JUAN'!R73</f>
        <v>113.39999999999999</v>
      </c>
      <c r="U13" s="259">
        <f>ETITC!R71+ETITC!R72+ETITC!R73</f>
        <v>105.30000000000001</v>
      </c>
      <c r="V13" s="261">
        <f>INTENALCO!R71+INTENALCO!R72+INTENALCO!R73</f>
        <v>94.8</v>
      </c>
      <c r="W13" s="270">
        <f>UAPA!R71+UAPA!R72+UAPA!R73</f>
        <v>150</v>
      </c>
      <c r="X13" s="268" t="s">
        <v>531</v>
      </c>
      <c r="Y13" s="233" t="s">
        <v>531</v>
      </c>
      <c r="Z13" s="233" t="s">
        <v>531</v>
      </c>
      <c r="AA13" s="233" t="s">
        <v>531</v>
      </c>
      <c r="AB13" s="528"/>
      <c r="AC13" s="234">
        <v>30</v>
      </c>
      <c r="AD13" s="227">
        <v>46209</v>
      </c>
      <c r="AE13" s="222" t="s">
        <v>532</v>
      </c>
      <c r="AF13" s="227">
        <v>46212</v>
      </c>
      <c r="AG13" s="227">
        <v>46217</v>
      </c>
      <c r="AH13" s="508"/>
      <c r="AI13" s="234">
        <v>30</v>
      </c>
      <c r="AJ13" s="228">
        <v>46301</v>
      </c>
      <c r="AK13" s="223" t="s">
        <v>533</v>
      </c>
      <c r="AL13" s="228">
        <v>46304</v>
      </c>
      <c r="AM13" s="228">
        <v>46309</v>
      </c>
      <c r="AN13" s="511"/>
      <c r="AO13" s="234">
        <v>40</v>
      </c>
      <c r="AP13" s="229">
        <v>46028</v>
      </c>
      <c r="AQ13" s="230" t="s">
        <v>534</v>
      </c>
      <c r="AR13" s="229">
        <v>46034</v>
      </c>
      <c r="AS13" s="229">
        <v>46044</v>
      </c>
      <c r="AT13" s="503"/>
    </row>
    <row r="14" spans="1:46" s="4" customFormat="1" ht="75.75" thickTop="1">
      <c r="A14" s="345">
        <v>12</v>
      </c>
      <c r="B14" s="346" t="s">
        <v>45</v>
      </c>
      <c r="C14" s="347" t="s">
        <v>163</v>
      </c>
      <c r="D14" s="346" t="s">
        <v>164</v>
      </c>
      <c r="E14" s="348" t="s">
        <v>186</v>
      </c>
      <c r="F14" s="349" t="s">
        <v>40</v>
      </c>
      <c r="G14" s="350" t="s">
        <v>91</v>
      </c>
      <c r="H14" s="351" t="s">
        <v>92</v>
      </c>
      <c r="I14" s="352" t="s">
        <v>185</v>
      </c>
      <c r="J14" s="352" t="s">
        <v>30</v>
      </c>
      <c r="K14" s="353">
        <v>46024</v>
      </c>
      <c r="L14" s="354">
        <v>46081</v>
      </c>
      <c r="M14" s="312">
        <v>100</v>
      </c>
      <c r="N14" s="355">
        <v>100</v>
      </c>
      <c r="O14" s="243">
        <f>MEN!R77</f>
        <v>100</v>
      </c>
      <c r="P14" s="250">
        <f>ICFES!R77</f>
        <v>100</v>
      </c>
      <c r="Q14" s="251">
        <f>FODESEP!R77</f>
        <v>74</v>
      </c>
      <c r="R14" s="252">
        <f>UNIESPINAL!R77</f>
        <v>100</v>
      </c>
      <c r="S14" s="255">
        <f>IUSAI!R77</f>
        <v>100</v>
      </c>
      <c r="T14" s="257">
        <f>'INFOTEP SAN JUAN'!R77</f>
        <v>100</v>
      </c>
      <c r="U14" s="259">
        <f>ETITC!R77</f>
        <v>100</v>
      </c>
      <c r="V14" s="261">
        <f>INTENALCO!R77</f>
        <v>100</v>
      </c>
      <c r="W14" s="270">
        <f>UAPA!R77</f>
        <v>100</v>
      </c>
      <c r="X14" s="269">
        <v>46118</v>
      </c>
      <c r="Y14" s="226" t="s">
        <v>530</v>
      </c>
      <c r="Z14" s="238">
        <v>46121</v>
      </c>
      <c r="AA14" s="238">
        <v>46126</v>
      </c>
      <c r="AB14" s="514">
        <v>46129</v>
      </c>
      <c r="AC14" s="239" t="s">
        <v>531</v>
      </c>
      <c r="AD14" s="222" t="s">
        <v>531</v>
      </c>
      <c r="AE14" s="222" t="s">
        <v>531</v>
      </c>
      <c r="AF14" s="222" t="s">
        <v>531</v>
      </c>
      <c r="AG14" s="222" t="s">
        <v>531</v>
      </c>
      <c r="AH14" s="507">
        <v>46224</v>
      </c>
      <c r="AI14" s="239" t="s">
        <v>531</v>
      </c>
      <c r="AJ14" s="223" t="s">
        <v>531</v>
      </c>
      <c r="AK14" s="223" t="s">
        <v>531</v>
      </c>
      <c r="AL14" s="223" t="s">
        <v>531</v>
      </c>
      <c r="AM14" s="223" t="s">
        <v>531</v>
      </c>
      <c r="AN14" s="510">
        <v>46314</v>
      </c>
      <c r="AO14" s="239" t="s">
        <v>531</v>
      </c>
      <c r="AP14" s="224" t="s">
        <v>531</v>
      </c>
      <c r="AQ14" s="224" t="s">
        <v>531</v>
      </c>
      <c r="AR14" s="224" t="s">
        <v>531</v>
      </c>
      <c r="AS14" s="224" t="s">
        <v>531</v>
      </c>
      <c r="AT14" s="502">
        <v>46374</v>
      </c>
    </row>
    <row r="15" spans="1:46" s="4" customFormat="1" ht="60">
      <c r="A15" s="356">
        <v>13</v>
      </c>
      <c r="B15" s="347" t="s">
        <v>45</v>
      </c>
      <c r="C15" s="346" t="s">
        <v>166</v>
      </c>
      <c r="D15" s="347" t="s">
        <v>167</v>
      </c>
      <c r="E15" s="348" t="s">
        <v>187</v>
      </c>
      <c r="F15" s="349" t="s">
        <v>19</v>
      </c>
      <c r="G15" s="350" t="s">
        <v>188</v>
      </c>
      <c r="H15" s="351" t="s">
        <v>80</v>
      </c>
      <c r="I15" s="352" t="s">
        <v>17</v>
      </c>
      <c r="J15" s="352" t="s">
        <v>30</v>
      </c>
      <c r="K15" s="357">
        <v>46066</v>
      </c>
      <c r="L15" s="358">
        <v>46387</v>
      </c>
      <c r="M15" s="318">
        <v>100</v>
      </c>
      <c r="N15" s="359">
        <v>25</v>
      </c>
      <c r="O15" s="243">
        <f>MEN!R78+MEN!R79+MEN!R80+MEN!R81</f>
        <v>119.5</v>
      </c>
      <c r="P15" s="250">
        <f>ICFES!R78+ICFES!R79+ICFES!R80+ICFES!R81</f>
        <v>225</v>
      </c>
      <c r="Q15" s="251">
        <f>FODESEP!R78+FODESEP!R79+FODESEP!R80+FODESEP!R81</f>
        <v>99.199999999999989</v>
      </c>
      <c r="R15" s="252">
        <f>UNIESPINAL!R78+UNIESPINAL!R79+UNIESPINAL!R80+UNIESPINAL!R81</f>
        <v>225</v>
      </c>
      <c r="S15" s="255">
        <f>IUSAI!R78+IUSAI!R79+IUSAI!R80+IUSAI!R81</f>
        <v>225</v>
      </c>
      <c r="T15" s="257">
        <f>'INFOTEP SAN JUAN'!R78+'INFOTEP SAN JUAN'!R79+'INFOTEP SAN JUAN'!R80+'INFOTEP SAN JUAN'!R81</f>
        <v>187.8</v>
      </c>
      <c r="U15" s="259">
        <f>ETITC!R78+ETITC!R79+ETITC!R80+ETITC!R81</f>
        <v>225</v>
      </c>
      <c r="V15" s="261">
        <f>INTENALCO!R78+INTENALCO!R79+INTENALCO!R80+INTENALCO!R81</f>
        <v>163.80000000000001</v>
      </c>
      <c r="W15" s="270">
        <f>UAPA!R78+UAPA!R79+UAPA!R80+UAPA!R81</f>
        <v>214.60000000000002</v>
      </c>
      <c r="X15" s="266" t="s">
        <v>531</v>
      </c>
      <c r="Y15" s="210" t="s">
        <v>531</v>
      </c>
      <c r="Z15" s="210" t="s">
        <v>531</v>
      </c>
      <c r="AA15" s="210" t="s">
        <v>531</v>
      </c>
      <c r="AB15" s="515"/>
      <c r="AC15" s="240">
        <v>25</v>
      </c>
      <c r="AD15" s="227">
        <v>46209</v>
      </c>
      <c r="AE15" s="222" t="s">
        <v>532</v>
      </c>
      <c r="AF15" s="227">
        <v>46212</v>
      </c>
      <c r="AG15" s="227">
        <v>46217</v>
      </c>
      <c r="AH15" s="508"/>
      <c r="AI15" s="240">
        <v>25</v>
      </c>
      <c r="AJ15" s="228">
        <v>46301</v>
      </c>
      <c r="AK15" s="223" t="s">
        <v>533</v>
      </c>
      <c r="AL15" s="228">
        <v>46304</v>
      </c>
      <c r="AM15" s="228">
        <v>46309</v>
      </c>
      <c r="AN15" s="511"/>
      <c r="AO15" s="240">
        <v>25</v>
      </c>
      <c r="AP15" s="229">
        <v>46028</v>
      </c>
      <c r="AQ15" s="230" t="s">
        <v>534</v>
      </c>
      <c r="AR15" s="229">
        <v>46034</v>
      </c>
      <c r="AS15" s="229">
        <v>46044</v>
      </c>
      <c r="AT15" s="503"/>
    </row>
    <row r="16" spans="1:46" s="4" customFormat="1" ht="75">
      <c r="A16" s="345">
        <v>14</v>
      </c>
      <c r="B16" s="346" t="s">
        <v>45</v>
      </c>
      <c r="C16" s="347" t="s">
        <v>169</v>
      </c>
      <c r="D16" s="346" t="s">
        <v>170</v>
      </c>
      <c r="E16" s="360" t="s">
        <v>189</v>
      </c>
      <c r="F16" s="361" t="s">
        <v>40</v>
      </c>
      <c r="G16" s="362" t="s">
        <v>190</v>
      </c>
      <c r="H16" s="363" t="s">
        <v>52</v>
      </c>
      <c r="I16" s="364" t="s">
        <v>17</v>
      </c>
      <c r="J16" s="364" t="s">
        <v>30</v>
      </c>
      <c r="K16" s="353">
        <v>46357</v>
      </c>
      <c r="L16" s="354">
        <v>46387</v>
      </c>
      <c r="M16" s="312">
        <v>100</v>
      </c>
      <c r="N16" s="355" t="s">
        <v>531</v>
      </c>
      <c r="O16" s="243">
        <f>MEN!R82</f>
        <v>0</v>
      </c>
      <c r="P16" s="250">
        <f>ICFES!R82</f>
        <v>0</v>
      </c>
      <c r="Q16" s="251">
        <f>FODESEP!R82</f>
        <v>0</v>
      </c>
      <c r="R16" s="252">
        <f>UNIESPINAL!R82</f>
        <v>0</v>
      </c>
      <c r="S16" s="255">
        <f>IUSAI!R82</f>
        <v>0</v>
      </c>
      <c r="T16" s="257">
        <f>'INFOTEP SAN JUAN'!R82</f>
        <v>0</v>
      </c>
      <c r="U16" s="259">
        <f>ETITC!R82</f>
        <v>0</v>
      </c>
      <c r="V16" s="261">
        <f>INTENALCO!R82</f>
        <v>0</v>
      </c>
      <c r="W16" s="270">
        <f>UAPA!R82</f>
        <v>0</v>
      </c>
      <c r="X16" s="264" t="s">
        <v>531</v>
      </c>
      <c r="Y16" s="226" t="s">
        <v>531</v>
      </c>
      <c r="Z16" s="226" t="s">
        <v>531</v>
      </c>
      <c r="AA16" s="226" t="s">
        <v>531</v>
      </c>
      <c r="AB16" s="515"/>
      <c r="AC16" s="239" t="s">
        <v>531</v>
      </c>
      <c r="AD16" s="227">
        <v>46209</v>
      </c>
      <c r="AE16" s="222" t="s">
        <v>532</v>
      </c>
      <c r="AF16" s="227">
        <v>46212</v>
      </c>
      <c r="AG16" s="227">
        <v>46217</v>
      </c>
      <c r="AH16" s="508"/>
      <c r="AI16" s="239" t="s">
        <v>531</v>
      </c>
      <c r="AJ16" s="228">
        <v>46301</v>
      </c>
      <c r="AK16" s="223" t="s">
        <v>533</v>
      </c>
      <c r="AL16" s="228">
        <v>46304</v>
      </c>
      <c r="AM16" s="228">
        <v>46309</v>
      </c>
      <c r="AN16" s="511"/>
      <c r="AO16" s="239">
        <v>100</v>
      </c>
      <c r="AP16" s="229">
        <v>46028</v>
      </c>
      <c r="AQ16" s="230" t="s">
        <v>534</v>
      </c>
      <c r="AR16" s="229">
        <v>46034</v>
      </c>
      <c r="AS16" s="229">
        <v>46044</v>
      </c>
      <c r="AT16" s="503"/>
    </row>
    <row r="18" spans="1:24">
      <c r="O18" s="516" t="s">
        <v>12</v>
      </c>
      <c r="P18" s="518" t="s">
        <v>53</v>
      </c>
      <c r="Q18" s="520" t="s">
        <v>34</v>
      </c>
      <c r="R18" s="522" t="s">
        <v>58</v>
      </c>
      <c r="S18" s="523" t="s">
        <v>349</v>
      </c>
      <c r="T18" s="498" t="s">
        <v>63</v>
      </c>
      <c r="U18" s="499" t="s">
        <v>24</v>
      </c>
      <c r="V18" s="500" t="s">
        <v>73</v>
      </c>
      <c r="W18" s="501" t="s">
        <v>517</v>
      </c>
    </row>
    <row r="19" spans="1:24" ht="15" customHeight="1">
      <c r="A19" s="486" t="s">
        <v>28</v>
      </c>
      <c r="B19" s="488" t="s">
        <v>8</v>
      </c>
      <c r="O19" s="517"/>
      <c r="P19" s="519"/>
      <c r="Q19" s="521"/>
      <c r="R19" s="522"/>
      <c r="S19" s="524"/>
      <c r="T19" s="498"/>
      <c r="U19" s="499"/>
      <c r="V19" s="500"/>
      <c r="W19" s="501"/>
    </row>
    <row r="20" spans="1:24" ht="23.25" customHeight="1" thickBot="1">
      <c r="A20" s="487"/>
      <c r="B20" s="489"/>
      <c r="O20" s="246" t="s">
        <v>536</v>
      </c>
      <c r="P20" s="246" t="s">
        <v>536</v>
      </c>
      <c r="Q20" s="248" t="s">
        <v>536</v>
      </c>
      <c r="R20" s="248" t="s">
        <v>536</v>
      </c>
      <c r="S20" s="248" t="s">
        <v>536</v>
      </c>
      <c r="T20" s="248" t="s">
        <v>536</v>
      </c>
      <c r="U20" s="248" t="s">
        <v>536</v>
      </c>
      <c r="V20" s="248" t="s">
        <v>536</v>
      </c>
      <c r="W20" s="248" t="s">
        <v>536</v>
      </c>
      <c r="X20" s="282" t="s">
        <v>537</v>
      </c>
    </row>
    <row r="21" spans="1:24" ht="27" customHeight="1" thickTop="1">
      <c r="A21" s="284">
        <v>1</v>
      </c>
      <c r="B21" s="285" t="s">
        <v>13</v>
      </c>
      <c r="C21" s="271"/>
      <c r="D21" s="271"/>
      <c r="E21" s="271"/>
      <c r="F21" s="271"/>
      <c r="G21" s="271"/>
      <c r="H21" s="272"/>
      <c r="I21" s="272"/>
      <c r="J21" s="272"/>
      <c r="K21" s="272"/>
      <c r="L21" s="272"/>
      <c r="M21" s="273"/>
      <c r="N21" s="272"/>
      <c r="O21" s="245">
        <f>MEN!R53</f>
        <v>0.9</v>
      </c>
      <c r="P21" s="247">
        <f>ICFES!R53</f>
        <v>0.86799999999999999</v>
      </c>
      <c r="Q21" s="249">
        <f>FODESEP!R53</f>
        <v>0.374</v>
      </c>
      <c r="R21" s="253">
        <f>UNIESPINAL!R53</f>
        <v>0.78299999999999992</v>
      </c>
      <c r="S21" s="254">
        <f>IUSAI!R53</f>
        <v>0.53825000000000001</v>
      </c>
      <c r="T21" s="256">
        <f>'INFOTEP SAN JUAN'!R53</f>
        <v>0.48925000000000002</v>
      </c>
      <c r="U21" s="258">
        <f>ETITC!R53</f>
        <v>0.6855</v>
      </c>
      <c r="V21" s="260">
        <f>INTENALCO!R53</f>
        <v>0.34825</v>
      </c>
      <c r="W21" s="262">
        <f>UAPA!R53</f>
        <v>0.88249999999999995</v>
      </c>
      <c r="X21" s="292">
        <f>AVERAGE(O21:W21)</f>
        <v>0.65208333333333335</v>
      </c>
    </row>
    <row r="22" spans="1:24" ht="30">
      <c r="A22" s="286">
        <v>2</v>
      </c>
      <c r="B22" s="287" t="s">
        <v>25</v>
      </c>
      <c r="C22" s="274"/>
      <c r="D22" s="274"/>
      <c r="E22" s="274"/>
      <c r="F22" s="274"/>
      <c r="G22" s="274"/>
      <c r="H22" s="275"/>
      <c r="I22" s="275"/>
      <c r="J22" s="275"/>
      <c r="K22" s="275"/>
      <c r="L22" s="275"/>
      <c r="M22" s="276"/>
      <c r="N22" s="275"/>
      <c r="O22" s="245">
        <f>MEN!R66</f>
        <v>0.7</v>
      </c>
      <c r="P22" s="247">
        <f>ICFES!R66</f>
        <v>0.17550000000000002</v>
      </c>
      <c r="Q22" s="249">
        <f>FODESEP!R66</f>
        <v>0.26874999999999999</v>
      </c>
      <c r="R22" s="253">
        <f>UNIESPINAL!R66</f>
        <v>0.51300000000000001</v>
      </c>
      <c r="S22" s="254">
        <f>IUSAI!R66</f>
        <v>0.62850000000000006</v>
      </c>
      <c r="T22" s="256">
        <f>'INFOTEP SAN JUAN'!R66</f>
        <v>0.35649999999999993</v>
      </c>
      <c r="U22" s="258">
        <f>ETITC!R66</f>
        <v>0.58299999999999996</v>
      </c>
      <c r="V22" s="260">
        <f>INTENALCO!R66</f>
        <v>0.34775</v>
      </c>
      <c r="W22" s="262">
        <f>UAPA!R66</f>
        <v>0.40325000000000005</v>
      </c>
      <c r="X22" s="292">
        <f t="shared" ref="X22:X24" si="0">AVERAGE(O22:W22)</f>
        <v>0.44180555555555556</v>
      </c>
    </row>
    <row r="23" spans="1:24" ht="30">
      <c r="A23" s="288">
        <v>3</v>
      </c>
      <c r="B23" s="289" t="s">
        <v>35</v>
      </c>
      <c r="C23" s="277"/>
      <c r="D23" s="277"/>
      <c r="E23" s="277"/>
      <c r="F23" s="277"/>
      <c r="G23" s="277"/>
      <c r="H23" s="278"/>
      <c r="I23" s="278"/>
      <c r="J23" s="278"/>
      <c r="K23" s="278"/>
      <c r="L23" s="278"/>
      <c r="M23" s="279"/>
      <c r="N23" s="278"/>
      <c r="O23" s="245">
        <f>MEN!R74</f>
        <v>0.8666666666666667</v>
      </c>
      <c r="P23" s="247">
        <f>ICFES!R74</f>
        <v>0.78500000000000003</v>
      </c>
      <c r="Q23" s="249">
        <f>FODESEP!R74</f>
        <v>0.76433333333333342</v>
      </c>
      <c r="R23" s="253">
        <f>UNIESPINAL!R74</f>
        <v>0.62666666666666659</v>
      </c>
      <c r="S23" s="254">
        <f>IUSAI!R74</f>
        <v>0.8666666666666667</v>
      </c>
      <c r="T23" s="256">
        <f>'INFOTEP SAN JUAN'!R74</f>
        <v>0.6186666666666667</v>
      </c>
      <c r="U23" s="258">
        <f>ETITC!R74</f>
        <v>0.51566666666666661</v>
      </c>
      <c r="V23" s="260">
        <f>INTENALCO!R74</f>
        <v>0.62166666666666659</v>
      </c>
      <c r="W23" s="262">
        <f>UAPA!R74</f>
        <v>0.8666666666666667</v>
      </c>
      <c r="X23" s="292">
        <f t="shared" si="0"/>
        <v>0.72577777777777774</v>
      </c>
    </row>
    <row r="24" spans="1:24" ht="30">
      <c r="A24" s="290">
        <v>4</v>
      </c>
      <c r="B24" s="291" t="s">
        <v>45</v>
      </c>
      <c r="C24" s="12"/>
      <c r="D24" s="12"/>
      <c r="E24" s="12"/>
      <c r="F24" s="12"/>
      <c r="G24" s="12"/>
      <c r="H24" s="280"/>
      <c r="I24" s="280"/>
      <c r="J24" s="280"/>
      <c r="K24" s="280"/>
      <c r="L24" s="280"/>
      <c r="M24" s="281"/>
      <c r="N24" s="280"/>
      <c r="O24" s="245">
        <f>MEN!R83</f>
        <v>0.43833333333333335</v>
      </c>
      <c r="P24" s="247">
        <f>ICFES!R83</f>
        <v>0.58333333333333337</v>
      </c>
      <c r="Q24" s="249">
        <f>FODESEP!R83</f>
        <v>0.35033333333333333</v>
      </c>
      <c r="R24" s="253">
        <f>UNIESPINAL!R83</f>
        <v>0.58333333333333337</v>
      </c>
      <c r="S24" s="254">
        <f>IUSAI!R83</f>
        <v>0.58333333333333337</v>
      </c>
      <c r="T24" s="256">
        <f>'INFOTEP SAN JUAN'!R83</f>
        <v>0.54199999999999993</v>
      </c>
      <c r="U24" s="258">
        <f>ETITC!R83</f>
        <v>0.58333333333333337</v>
      </c>
      <c r="V24" s="260">
        <f>INTENALCO!R83</f>
        <v>0.51533333333333331</v>
      </c>
      <c r="W24" s="262">
        <f>UAPA!R83</f>
        <v>0.56600000000000006</v>
      </c>
      <c r="X24" s="292">
        <f t="shared" si="0"/>
        <v>0.52725925925925921</v>
      </c>
    </row>
    <row r="25" spans="1:24">
      <c r="N25" s="202" t="s">
        <v>537</v>
      </c>
      <c r="O25" s="283">
        <f>AVERAGE(O21:O24)</f>
        <v>0.72625000000000006</v>
      </c>
      <c r="P25" s="283">
        <f t="shared" ref="P25:W25" si="1">AVERAGE(P21:P24)</f>
        <v>0.60295833333333337</v>
      </c>
      <c r="Q25" s="283">
        <f t="shared" si="1"/>
        <v>0.43935416666666671</v>
      </c>
      <c r="R25" s="283">
        <f t="shared" si="1"/>
        <v>0.62649999999999995</v>
      </c>
      <c r="S25" s="283">
        <f t="shared" si="1"/>
        <v>0.65418750000000003</v>
      </c>
      <c r="T25" s="283">
        <f t="shared" si="1"/>
        <v>0.50160416666666663</v>
      </c>
      <c r="U25" s="283">
        <f t="shared" si="1"/>
        <v>0.59187500000000004</v>
      </c>
      <c r="V25" s="283">
        <f t="shared" si="1"/>
        <v>0.45824999999999994</v>
      </c>
      <c r="W25" s="283">
        <f t="shared" si="1"/>
        <v>0.67960416666666656</v>
      </c>
    </row>
    <row r="31" spans="1:24">
      <c r="U31" s="202"/>
      <c r="V31" s="21"/>
      <c r="W31" s="202"/>
    </row>
  </sheetData>
  <mergeCells count="57">
    <mergeCell ref="V18:V19"/>
    <mergeCell ref="W18:W19"/>
    <mergeCell ref="O18:O19"/>
    <mergeCell ref="P18:P19"/>
    <mergeCell ref="Q18:Q19"/>
    <mergeCell ref="R18:R19"/>
    <mergeCell ref="S18:S19"/>
    <mergeCell ref="T18:T19"/>
    <mergeCell ref="U18:U19"/>
    <mergeCell ref="AB14:AB16"/>
    <mergeCell ref="AH14:AH16"/>
    <mergeCell ref="AN14:AN16"/>
    <mergeCell ref="AT14:AT16"/>
    <mergeCell ref="O1:O2"/>
    <mergeCell ref="P1:P2"/>
    <mergeCell ref="Q1:Q2"/>
    <mergeCell ref="R1:R2"/>
    <mergeCell ref="S1:S2"/>
    <mergeCell ref="AB7:AB10"/>
    <mergeCell ref="AH7:AH10"/>
    <mergeCell ref="AN7:AN10"/>
    <mergeCell ref="AT7:AT10"/>
    <mergeCell ref="AB11:AB13"/>
    <mergeCell ref="AH11:AH13"/>
    <mergeCell ref="AN11:AN13"/>
    <mergeCell ref="AT11:AT13"/>
    <mergeCell ref="AJ1:AN1"/>
    <mergeCell ref="AO1:AO2"/>
    <mergeCell ref="AP1:AT1"/>
    <mergeCell ref="AB3:AB6"/>
    <mergeCell ref="AH3:AH6"/>
    <mergeCell ref="AN3:AN6"/>
    <mergeCell ref="AT3:AT6"/>
    <mergeCell ref="AI1:AI2"/>
    <mergeCell ref="M1:M2"/>
    <mergeCell ref="N1:N2"/>
    <mergeCell ref="X1:AB1"/>
    <mergeCell ref="AC1:AC2"/>
    <mergeCell ref="AD1:AH1"/>
    <mergeCell ref="T1:T2"/>
    <mergeCell ref="U1:U2"/>
    <mergeCell ref="V1:V2"/>
    <mergeCell ref="W1:W2"/>
    <mergeCell ref="A19:A20"/>
    <mergeCell ref="B19:B20"/>
    <mergeCell ref="L1:L2"/>
    <mergeCell ref="A1:A2"/>
    <mergeCell ref="B1:B2"/>
    <mergeCell ref="C1:C2"/>
    <mergeCell ref="D1:D2"/>
    <mergeCell ref="E1:E2"/>
    <mergeCell ref="F1:F2"/>
    <mergeCell ref="G1:G2"/>
    <mergeCell ref="H1:H2"/>
    <mergeCell ref="I1:I2"/>
    <mergeCell ref="J1:J2"/>
    <mergeCell ref="K1:K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3EE72-83C9-48FF-BA8B-4F3635E2DAEF}">
  <dimension ref="A1:U29"/>
  <sheetViews>
    <sheetView workbookViewId="0">
      <selection activeCell="C7" sqref="C7:K7"/>
    </sheetView>
  </sheetViews>
  <sheetFormatPr defaultColWidth="11.42578125" defaultRowHeight="15"/>
  <cols>
    <col min="1" max="1" width="7.28515625" customWidth="1"/>
    <col min="2" max="2" width="22.28515625" customWidth="1"/>
    <col min="6" max="6" width="12.140625" customWidth="1"/>
  </cols>
  <sheetData>
    <row r="1" spans="1:21" ht="15" customHeight="1">
      <c r="A1" s="488" t="s">
        <v>28</v>
      </c>
      <c r="B1" s="488" t="s">
        <v>8</v>
      </c>
      <c r="C1" s="516" t="s">
        <v>12</v>
      </c>
      <c r="D1" s="518" t="s">
        <v>53</v>
      </c>
      <c r="E1" s="520" t="s">
        <v>34</v>
      </c>
      <c r="F1" s="522" t="s">
        <v>303</v>
      </c>
      <c r="G1" s="523" t="s">
        <v>349</v>
      </c>
      <c r="H1" s="498" t="s">
        <v>63</v>
      </c>
      <c r="I1" s="499" t="s">
        <v>24</v>
      </c>
      <c r="J1" s="500" t="s">
        <v>73</v>
      </c>
      <c r="K1" s="501" t="s">
        <v>517</v>
      </c>
      <c r="L1" s="488" t="s">
        <v>537</v>
      </c>
    </row>
    <row r="2" spans="1:21" ht="15" customHeight="1" thickBot="1">
      <c r="A2" s="489"/>
      <c r="B2" s="489"/>
      <c r="C2" s="516"/>
      <c r="D2" s="537"/>
      <c r="E2" s="538"/>
      <c r="F2" s="539"/>
      <c r="G2" s="532"/>
      <c r="H2" s="533"/>
      <c r="I2" s="534"/>
      <c r="J2" s="535"/>
      <c r="K2" s="536"/>
      <c r="L2" s="488"/>
    </row>
    <row r="3" spans="1:21" ht="28.5" customHeight="1" thickTop="1">
      <c r="A3" s="284">
        <v>1</v>
      </c>
      <c r="B3" s="285" t="s">
        <v>13</v>
      </c>
      <c r="C3" s="397">
        <f>CONSOLIDADO!O21</f>
        <v>0.9</v>
      </c>
      <c r="D3" s="397">
        <f>CONSOLIDADO!P21</f>
        <v>0.86799999999999999</v>
      </c>
      <c r="E3" s="397">
        <f>CONSOLIDADO!Q21</f>
        <v>0.374</v>
      </c>
      <c r="F3" s="397">
        <f>CONSOLIDADO!R21</f>
        <v>0.78299999999999992</v>
      </c>
      <c r="G3" s="397">
        <f>CONSOLIDADO!S21</f>
        <v>0.53825000000000001</v>
      </c>
      <c r="H3" s="397">
        <f>CONSOLIDADO!T21</f>
        <v>0.48925000000000002</v>
      </c>
      <c r="I3" s="397">
        <f>CONSOLIDADO!U21</f>
        <v>0.6855</v>
      </c>
      <c r="J3" s="397">
        <f>CONSOLIDADO!V21</f>
        <v>0.34825</v>
      </c>
      <c r="K3" s="397">
        <f>CONSOLIDADO!W21</f>
        <v>0.88249999999999995</v>
      </c>
      <c r="L3" s="398">
        <f>AVERAGE(C3:K3)</f>
        <v>0.65208333333333335</v>
      </c>
      <c r="M3" s="293"/>
    </row>
    <row r="4" spans="1:21" ht="30">
      <c r="A4" s="286">
        <v>2</v>
      </c>
      <c r="B4" s="287" t="s">
        <v>25</v>
      </c>
      <c r="C4" s="397">
        <f>CONSOLIDADO!O22</f>
        <v>0.7</v>
      </c>
      <c r="D4" s="397">
        <f>CONSOLIDADO!P22</f>
        <v>0.17550000000000002</v>
      </c>
      <c r="E4" s="397">
        <f>CONSOLIDADO!Q22</f>
        <v>0.26874999999999999</v>
      </c>
      <c r="F4" s="397">
        <f>CONSOLIDADO!R22</f>
        <v>0.51300000000000001</v>
      </c>
      <c r="G4" s="397">
        <f>CONSOLIDADO!S22</f>
        <v>0.62850000000000006</v>
      </c>
      <c r="H4" s="397">
        <f>CONSOLIDADO!T22</f>
        <v>0.35649999999999993</v>
      </c>
      <c r="I4" s="397">
        <f>CONSOLIDADO!U22</f>
        <v>0.58299999999999996</v>
      </c>
      <c r="J4" s="397">
        <f>CONSOLIDADO!V22</f>
        <v>0.34775</v>
      </c>
      <c r="K4" s="397">
        <f>CONSOLIDADO!W22</f>
        <v>0.40325000000000005</v>
      </c>
      <c r="L4" s="398">
        <f t="shared" ref="L4:L6" si="0">AVERAGE(C4:K4)</f>
        <v>0.44180555555555556</v>
      </c>
      <c r="M4" s="293"/>
    </row>
    <row r="5" spans="1:21" ht="30">
      <c r="A5" s="288">
        <v>3</v>
      </c>
      <c r="B5" s="289" t="s">
        <v>35</v>
      </c>
      <c r="C5" s="397">
        <f>CONSOLIDADO!O23</f>
        <v>0.8666666666666667</v>
      </c>
      <c r="D5" s="397">
        <f>CONSOLIDADO!P23</f>
        <v>0.78500000000000003</v>
      </c>
      <c r="E5" s="397">
        <f>CONSOLIDADO!Q23</f>
        <v>0.76433333333333342</v>
      </c>
      <c r="F5" s="397">
        <f>CONSOLIDADO!R23</f>
        <v>0.62666666666666659</v>
      </c>
      <c r="G5" s="397">
        <f>CONSOLIDADO!S23</f>
        <v>0.8666666666666667</v>
      </c>
      <c r="H5" s="397">
        <f>CONSOLIDADO!T23</f>
        <v>0.6186666666666667</v>
      </c>
      <c r="I5" s="397">
        <f>CONSOLIDADO!U23</f>
        <v>0.51566666666666661</v>
      </c>
      <c r="J5" s="397">
        <f>CONSOLIDADO!V23</f>
        <v>0.62166666666666659</v>
      </c>
      <c r="K5" s="397">
        <f>CONSOLIDADO!W23</f>
        <v>0.8666666666666667</v>
      </c>
      <c r="L5" s="398">
        <f t="shared" si="0"/>
        <v>0.72577777777777774</v>
      </c>
      <c r="M5" s="293"/>
    </row>
    <row r="6" spans="1:21" ht="30">
      <c r="A6" s="290">
        <v>4</v>
      </c>
      <c r="B6" s="291" t="s">
        <v>45</v>
      </c>
      <c r="C6" s="399">
        <f>CONSOLIDADO!O24</f>
        <v>0.43833333333333335</v>
      </c>
      <c r="D6" s="399">
        <f>CONSOLIDADO!P24</f>
        <v>0.58333333333333337</v>
      </c>
      <c r="E6" s="399">
        <f>CONSOLIDADO!Q24</f>
        <v>0.35033333333333333</v>
      </c>
      <c r="F6" s="399">
        <f>CONSOLIDADO!R24</f>
        <v>0.58333333333333337</v>
      </c>
      <c r="G6" s="399">
        <f>CONSOLIDADO!S24</f>
        <v>0.58333333333333337</v>
      </c>
      <c r="H6" s="399">
        <f>CONSOLIDADO!T24</f>
        <v>0.54199999999999993</v>
      </c>
      <c r="I6" s="399">
        <f>CONSOLIDADO!U24</f>
        <v>0.58333333333333337</v>
      </c>
      <c r="J6" s="399">
        <f>CONSOLIDADO!V24</f>
        <v>0.51533333333333331</v>
      </c>
      <c r="K6" s="399">
        <f>CONSOLIDADO!W24</f>
        <v>0.56600000000000006</v>
      </c>
      <c r="L6" s="398">
        <f t="shared" si="0"/>
        <v>0.52725925925925921</v>
      </c>
      <c r="M6" s="293"/>
    </row>
    <row r="7" spans="1:21" ht="22.5" customHeight="1">
      <c r="A7" s="530" t="s">
        <v>537</v>
      </c>
      <c r="B7" s="531"/>
      <c r="C7" s="398">
        <f>AVERAGE(C3:C6)</f>
        <v>0.72625000000000006</v>
      </c>
      <c r="D7" s="398">
        <f t="shared" ref="D7:K7" si="1">AVERAGE(D3:D6)</f>
        <v>0.60295833333333337</v>
      </c>
      <c r="E7" s="398">
        <f t="shared" si="1"/>
        <v>0.43935416666666671</v>
      </c>
      <c r="F7" s="398">
        <f t="shared" si="1"/>
        <v>0.62649999999999995</v>
      </c>
      <c r="G7" s="398">
        <f t="shared" si="1"/>
        <v>0.65418750000000003</v>
      </c>
      <c r="H7" s="398">
        <f t="shared" si="1"/>
        <v>0.50160416666666663</v>
      </c>
      <c r="I7" s="398">
        <f t="shared" si="1"/>
        <v>0.59187500000000004</v>
      </c>
      <c r="J7" s="398">
        <f t="shared" si="1"/>
        <v>0.45824999999999994</v>
      </c>
      <c r="K7" s="398">
        <f t="shared" si="1"/>
        <v>0.67960416666666656</v>
      </c>
      <c r="L7" s="21"/>
    </row>
    <row r="11" spans="1:21">
      <c r="U11" t="s">
        <v>538</v>
      </c>
    </row>
    <row r="24" spans="2:3" ht="12.75" customHeight="1">
      <c r="B24" s="529" t="s">
        <v>106</v>
      </c>
      <c r="C24" s="529" t="s">
        <v>537</v>
      </c>
    </row>
    <row r="25" spans="2:3" ht="12.75" customHeight="1">
      <c r="B25" s="529"/>
      <c r="C25" s="529"/>
    </row>
    <row r="26" spans="2:3" ht="21.75" customHeight="1">
      <c r="B26" s="393" t="s">
        <v>13</v>
      </c>
      <c r="C26" s="392">
        <v>0.9</v>
      </c>
    </row>
    <row r="27" spans="2:3" ht="30">
      <c r="B27" s="394" t="s">
        <v>25</v>
      </c>
      <c r="C27" s="392">
        <v>0.7</v>
      </c>
    </row>
    <row r="28" spans="2:3" ht="30">
      <c r="B28" s="395" t="s">
        <v>35</v>
      </c>
      <c r="C28" s="392">
        <v>0.87</v>
      </c>
    </row>
    <row r="29" spans="2:3" ht="30">
      <c r="B29" s="396" t="s">
        <v>45</v>
      </c>
      <c r="C29" s="392">
        <v>0.57999999999999996</v>
      </c>
    </row>
  </sheetData>
  <mergeCells count="15">
    <mergeCell ref="B24:B25"/>
    <mergeCell ref="C24:C25"/>
    <mergeCell ref="L1:L2"/>
    <mergeCell ref="A7:B7"/>
    <mergeCell ref="G1:G2"/>
    <mergeCell ref="H1:H2"/>
    <mergeCell ref="I1:I2"/>
    <mergeCell ref="J1:J2"/>
    <mergeCell ref="K1:K2"/>
    <mergeCell ref="C1:C2"/>
    <mergeCell ref="D1:D2"/>
    <mergeCell ref="E1:E2"/>
    <mergeCell ref="F1:F2"/>
    <mergeCell ref="A1:A2"/>
    <mergeCell ref="B1:B2"/>
  </mergeCells>
  <conditionalFormatting sqref="C7:K7">
    <cfRule type="colorScale" priority="2">
      <colorScale>
        <cfvo type="min"/>
        <cfvo type="percentile" val="50"/>
        <cfvo type="max"/>
        <color rgb="FFF8696B"/>
        <color rgb="FFFFEB84"/>
        <color rgb="FF63BE7B"/>
      </colorScale>
    </cfRule>
  </conditionalFormatting>
  <conditionalFormatting sqref="L3:L6">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be2ae9-b99b-4b4b-9758-66dcedcafc90">
      <Terms xmlns="http://schemas.microsoft.com/office/infopath/2007/PartnerControls"/>
    </lcf76f155ced4ddcb4097134ff3c332f>
    <TaxCatchAll xmlns="6794ed42-5c3c-4a5b-8c3c-967493b268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8F24117756FA745A225E9696A4708ED" ma:contentTypeVersion="18" ma:contentTypeDescription="Crear nuevo documento." ma:contentTypeScope="" ma:versionID="20e2daa2cd2443218174f09461907365">
  <xsd:schema xmlns:xsd="http://www.w3.org/2001/XMLSchema" xmlns:xs="http://www.w3.org/2001/XMLSchema" xmlns:p="http://schemas.microsoft.com/office/2006/metadata/properties" xmlns:ns2="ebbe2ae9-b99b-4b4b-9758-66dcedcafc90" xmlns:ns3="6794ed42-5c3c-4a5b-8c3c-967493b268f0" targetNamespace="http://schemas.microsoft.com/office/2006/metadata/properties" ma:root="true" ma:fieldsID="6f6443112974c2df080c19657aee8e4d" ns2:_="" ns3:_="">
    <xsd:import namespace="ebbe2ae9-b99b-4b4b-9758-66dcedcafc90"/>
    <xsd:import namespace="6794ed42-5c3c-4a5b-8c3c-967493b268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e2ae9-b99b-4b4b-9758-66dcedcaf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94ed42-5c3c-4a5b-8c3c-967493b268f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464f3b7-af71-4d1f-9fff-93fb43ade9f6}" ma:internalName="TaxCatchAll" ma:showField="CatchAllData" ma:web="6794ed42-5c3c-4a5b-8c3c-967493b26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4143B-1F0A-4391-8F8D-1A14A86B5394}"/>
</file>

<file path=customXml/itemProps2.xml><?xml version="1.0" encoding="utf-8"?>
<ds:datastoreItem xmlns:ds="http://schemas.openxmlformats.org/officeDocument/2006/customXml" ds:itemID="{5FF39917-7758-4D59-81DD-06511EA35C1A}"/>
</file>

<file path=customXml/itemProps3.xml><?xml version="1.0" encoding="utf-8"?>
<ds:datastoreItem xmlns:ds="http://schemas.openxmlformats.org/officeDocument/2006/customXml" ds:itemID="{CEA4F6EA-4840-4D5B-91BD-DD0E82F7789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Erwin Ramirez Avila</dc:creator>
  <cp:keywords/>
  <dc:description/>
  <cp:lastModifiedBy/>
  <cp:revision/>
  <dcterms:created xsi:type="dcterms:W3CDTF">2025-12-23T14:53:06Z</dcterms:created>
  <dcterms:modified xsi:type="dcterms:W3CDTF">2026-10-27T12:46:27Z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0x01010098F24117756FA745A225E9696A4708ED</vt:lpwstr>
  </property>
  <property fmtid="{D5CDD505-2E9C-101B-9397-08002B2CF9AE}" pid="3" name="MediaServiceImageTags">
    <vt:lpwstr/>
  </property>
</Properties>
</file>