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defaultThemeVersion="166925"/>
  <mc:AlternateContent xmlns:mc="http://schemas.openxmlformats.org/markup-compatibility/2006">
    <mc:Choice Requires="x15">
      <x15ac:absPath xmlns:x15ac="http://schemas.microsoft.com/office/spreadsheetml/2010/11/ac" url="C:\Users\cmorenol\AppData\Local\Microsoft\Windows\INetCache\Content.Outlook\1FSJUYDT\"/>
    </mc:Choice>
  </mc:AlternateContent>
  <xr:revisionPtr revIDLastSave="0" documentId="8_{A9224B7B-018B-41CC-AE8B-AC063EF20F54}" xr6:coauthVersionLast="36" xr6:coauthVersionMax="36" xr10:uidLastSave="{00000000-0000-0000-0000-000000000000}"/>
  <bookViews>
    <workbookView xWindow="0" yWindow="0" windowWidth="28800" windowHeight="12225" tabRatio="879" firstSheet="2" activeTab="2" xr2:uid="{AE1035FD-777E-4265-ABCA-7D41E2843ACB}"/>
  </bookViews>
  <sheets>
    <sheet name="TALENTO HUMANO" sheetId="1" r:id="rId1"/>
    <sheet name="DIRECCIONAMIENTO ESTRÁTEGICO" sheetId="2" r:id="rId2"/>
    <sheet name="VALOR PARA RESULTADOS" sheetId="3" r:id="rId3"/>
    <sheet name="EVALUACIÓN DE RESULTADOS" sheetId="4" r:id="rId4"/>
    <sheet name="INFORMACIÓN Y COMUNICACIONES" sheetId="5" r:id="rId5"/>
    <sheet name="GESTIÓN DEL KTO Y LA INNOVACIÓN" sheetId="6" r:id="rId6"/>
    <sheet name="CONTROL INTERNO" sheetId="7" r:id="rId7"/>
  </sheets>
  <externalReferences>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s>
  <definedNames>
    <definedName name="_xlnm._FilterDatabase" localSheetId="3" hidden="1">'EVALUACIÓN DE RESULTADOS'!$A$4:$R$9</definedName>
    <definedName name="_xlnm._FilterDatabase" localSheetId="5" hidden="1">'GESTIÓN DEL KTO Y LA INNOVACIÓN'!$E$4:$G$25</definedName>
    <definedName name="_xlnm._FilterDatabase" localSheetId="4" hidden="1">'INFORMACIÓN Y COMUNICACIONES'!$C$4:$K$37</definedName>
    <definedName name="_xlnm._FilterDatabase" localSheetId="0" hidden="1">'TALENTO HUMANO'!$A$3:$AC$18</definedName>
    <definedName name="_xlnm._FilterDatabase" localSheetId="2" hidden="1">'VALOR PARA RESULTADOS'!$A$5:$AC$84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AJ7" i="2" l="1"/>
  <c r="AJ8" i="2"/>
  <c r="AJ9" i="2"/>
  <c r="AJ10" i="2"/>
  <c r="AJ11" i="2"/>
  <c r="AJ12" i="2"/>
  <c r="AJ6" i="2"/>
  <c r="AJ13" i="2" s="1"/>
  <c r="AJ7" i="3"/>
  <c r="AJ8" i="3"/>
  <c r="AJ9" i="3"/>
  <c r="AJ10" i="3"/>
  <c r="AJ11" i="3"/>
  <c r="AJ12" i="3"/>
  <c r="AJ14" i="3"/>
  <c r="AJ15" i="3"/>
  <c r="AJ16" i="3"/>
  <c r="AJ17" i="3"/>
  <c r="AJ18" i="3"/>
  <c r="AJ19" i="3"/>
  <c r="AJ20" i="3"/>
  <c r="AJ21" i="3"/>
  <c r="AJ22" i="3"/>
  <c r="AJ23" i="3"/>
  <c r="AJ24" i="3"/>
  <c r="AJ25" i="3"/>
  <c r="AJ26" i="3"/>
  <c r="AJ27" i="3"/>
  <c r="AJ28" i="3"/>
  <c r="AJ29" i="3"/>
  <c r="AJ30" i="3"/>
  <c r="AJ31" i="3"/>
  <c r="AJ32" i="3"/>
  <c r="AJ33" i="3"/>
  <c r="AJ36" i="3"/>
  <c r="AJ37" i="3"/>
  <c r="AJ38" i="3"/>
  <c r="AJ39" i="3"/>
  <c r="AJ40" i="3"/>
  <c r="AJ41" i="3"/>
  <c r="AJ42" i="3"/>
  <c r="AJ43" i="3"/>
  <c r="AJ44" i="3"/>
  <c r="AJ45" i="3"/>
  <c r="AJ46" i="3"/>
  <c r="AJ47" i="3"/>
  <c r="AJ48" i="3"/>
  <c r="AJ49" i="3"/>
  <c r="AJ50" i="3"/>
  <c r="AJ51" i="3"/>
  <c r="AJ52" i="3"/>
  <c r="AJ53" i="3"/>
  <c r="AJ54" i="3"/>
  <c r="AJ55" i="3"/>
  <c r="AJ56" i="3"/>
  <c r="AJ57" i="3"/>
  <c r="AJ58" i="3"/>
  <c r="AJ59" i="3"/>
  <c r="AJ60" i="3"/>
  <c r="AJ61" i="3"/>
  <c r="AJ62" i="3"/>
  <c r="AJ63" i="3"/>
  <c r="AJ64" i="3"/>
  <c r="AJ65" i="3"/>
  <c r="AJ66" i="3"/>
  <c r="AJ67" i="3"/>
  <c r="AJ68" i="3"/>
  <c r="AJ69" i="3"/>
  <c r="AJ70" i="3"/>
  <c r="AJ71" i="3"/>
  <c r="AJ72" i="3"/>
  <c r="AJ73" i="3"/>
  <c r="AJ74" i="3"/>
  <c r="AJ75" i="3"/>
  <c r="AJ76" i="3"/>
  <c r="AJ77" i="3"/>
  <c r="AJ78" i="3"/>
  <c r="AJ79" i="3"/>
  <c r="AJ80" i="3"/>
  <c r="AJ81" i="3"/>
  <c r="AJ82" i="3"/>
  <c r="AJ83" i="3"/>
  <c r="AJ84" i="3"/>
  <c r="AJ6" i="3"/>
  <c r="AJ27" i="6"/>
  <c r="AJ6" i="6"/>
  <c r="AJ7" i="6"/>
  <c r="AJ8" i="6"/>
  <c r="AJ9" i="6"/>
  <c r="AJ10" i="6"/>
  <c r="AJ11" i="6"/>
  <c r="AJ12" i="6"/>
  <c r="AJ13" i="6"/>
  <c r="AJ14" i="6"/>
  <c r="AJ15" i="6"/>
  <c r="AJ16" i="6"/>
  <c r="AJ17" i="6"/>
  <c r="AJ18" i="6"/>
  <c r="AJ19" i="6"/>
  <c r="AJ21" i="6"/>
  <c r="AJ22" i="6"/>
  <c r="AJ23" i="6"/>
  <c r="AJ24" i="6"/>
  <c r="AJ25" i="6"/>
  <c r="AJ5" i="6"/>
  <c r="AJ10" i="7"/>
  <c r="AJ6" i="7"/>
  <c r="AJ7" i="7"/>
  <c r="AJ8" i="7"/>
  <c r="AJ5" i="7"/>
  <c r="AJ39" i="5"/>
  <c r="AJ6" i="5"/>
  <c r="AJ7" i="5"/>
  <c r="AJ8" i="5"/>
  <c r="AJ9" i="5"/>
  <c r="AJ10" i="5"/>
  <c r="AJ11" i="5"/>
  <c r="AJ12" i="5"/>
  <c r="AJ13" i="5"/>
  <c r="AJ14" i="5"/>
  <c r="AJ15" i="5"/>
  <c r="AJ16" i="5"/>
  <c r="AJ17" i="5"/>
  <c r="AJ18" i="5"/>
  <c r="AJ19" i="5"/>
  <c r="AJ20" i="5"/>
  <c r="AJ21" i="5"/>
  <c r="AJ22" i="5"/>
  <c r="AJ23" i="5"/>
  <c r="AJ24" i="5"/>
  <c r="AJ25" i="5"/>
  <c r="AJ27" i="5"/>
  <c r="AJ28" i="5"/>
  <c r="AJ29" i="5"/>
  <c r="AJ30" i="5"/>
  <c r="AJ31" i="5"/>
  <c r="AJ32" i="5"/>
  <c r="AJ33" i="5"/>
  <c r="AJ34" i="5"/>
  <c r="AJ35" i="5"/>
  <c r="AJ36" i="5"/>
  <c r="AJ37" i="5"/>
  <c r="AJ5" i="5"/>
  <c r="AJ11" i="4"/>
  <c r="AJ6" i="4"/>
  <c r="AJ7" i="4"/>
  <c r="AJ8" i="4"/>
  <c r="AJ9" i="4"/>
  <c r="AJ5" i="4"/>
  <c r="AJ6" i="1"/>
  <c r="AJ10" i="1"/>
  <c r="AJ16" i="1"/>
  <c r="AJ17" i="1"/>
  <c r="AJ18" i="1"/>
  <c r="AJ5" i="1"/>
  <c r="AH70" i="3"/>
  <c r="AH28" i="3"/>
  <c r="AH27" i="3"/>
  <c r="AH13" i="3"/>
  <c r="AJ13" i="3" s="1"/>
  <c r="AJ86" i="3" s="1"/>
  <c r="CW15" i="5"/>
  <c r="CV15" i="5"/>
  <c r="CQ15" i="5"/>
  <c r="CP15" i="5"/>
  <c r="CN15" i="5"/>
  <c r="CM15" i="5"/>
  <c r="CK15" i="5"/>
  <c r="CJ15" i="5"/>
  <c r="CH15" i="5"/>
  <c r="CG15" i="5"/>
  <c r="CE15" i="5"/>
  <c r="CD15" i="5"/>
  <c r="BN15" i="5"/>
  <c r="BM15" i="5"/>
  <c r="BJ15" i="5"/>
  <c r="BI15" i="5"/>
  <c r="BH15" i="5"/>
  <c r="BG15" i="5"/>
  <c r="BF15" i="5"/>
  <c r="BE15" i="5"/>
  <c r="BD15" i="5"/>
  <c r="BC15" i="5"/>
  <c r="BB15" i="5"/>
  <c r="BA15" i="5"/>
  <c r="CW14" i="5"/>
  <c r="CV14" i="5"/>
  <c r="CQ14" i="5"/>
  <c r="CP14" i="5"/>
  <c r="CO14" i="5"/>
  <c r="CN14" i="5"/>
  <c r="CM14" i="5"/>
  <c r="CL14" i="5"/>
  <c r="CK14" i="5"/>
  <c r="CJ14" i="5"/>
  <c r="CI14" i="5"/>
  <c r="CH14" i="5"/>
  <c r="CG14" i="5"/>
  <c r="CF14" i="5"/>
  <c r="CE14" i="5"/>
  <c r="CD14" i="5"/>
  <c r="CC14" i="5"/>
  <c r="CB14" i="5"/>
  <c r="CA14" i="5"/>
  <c r="BZ14" i="5"/>
  <c r="BY14" i="5"/>
  <c r="BX14" i="5"/>
  <c r="BW14" i="5"/>
  <c r="BT14" i="5"/>
  <c r="BQ14" i="5"/>
  <c r="BN14" i="5"/>
  <c r="BM14" i="5"/>
  <c r="BJ14" i="5"/>
  <c r="BI14" i="5"/>
  <c r="BH14" i="5"/>
  <c r="BG14" i="5"/>
  <c r="BF14" i="5"/>
  <c r="BE14" i="5"/>
  <c r="BD14" i="5"/>
  <c r="BC14" i="5"/>
  <c r="BB14" i="5"/>
  <c r="BA14" i="5"/>
  <c r="AZ14" i="5"/>
  <c r="AY14" i="5"/>
  <c r="AX14" i="5"/>
  <c r="AW14" i="5"/>
  <c r="R72" i="2"/>
  <c r="R70" i="2"/>
  <c r="R69" i="2"/>
  <c r="R68" i="2"/>
  <c r="R67" i="2"/>
  <c r="R66" i="2"/>
  <c r="R64" i="2"/>
  <c r="R61" i="2"/>
  <c r="R60" i="2"/>
  <c r="R59" i="2"/>
  <c r="R58" i="2"/>
  <c r="R56" i="2"/>
  <c r="R55" i="2"/>
  <c r="R53" i="2"/>
  <c r="R52" i="2"/>
  <c r="R51" i="2"/>
  <c r="R50" i="2"/>
  <c r="R48" i="2"/>
  <c r="R47" i="2"/>
  <c r="R46" i="2"/>
  <c r="R44" i="2"/>
  <c r="R42" i="2"/>
  <c r="R40" i="2"/>
  <c r="R36" i="2"/>
  <c r="R35" i="2"/>
  <c r="R34" i="2"/>
  <c r="R33" i="2"/>
  <c r="R30" i="2"/>
  <c r="R29" i="2"/>
  <c r="R28" i="2"/>
  <c r="R27" i="2"/>
  <c r="R25" i="2"/>
  <c r="R24" i="2"/>
  <c r="R23" i="2"/>
  <c r="R22" i="2"/>
  <c r="R21" i="2"/>
  <c r="R20" i="2"/>
  <c r="R19" i="2"/>
  <c r="X23" i="6"/>
  <c r="AD12" i="1"/>
  <c r="AD9" i="1"/>
  <c r="AD13" i="1"/>
  <c r="AD11" i="1"/>
  <c r="AD5" i="1"/>
  <c r="AE5" i="1"/>
  <c r="AE6" i="1"/>
  <c r="AD6" i="1"/>
  <c r="AD7" i="1"/>
  <c r="AE11" i="1"/>
  <c r="AH11" i="1"/>
  <c r="AJ11" i="1"/>
  <c r="AD14" i="1"/>
  <c r="AE12" i="1"/>
  <c r="AG12" i="1"/>
  <c r="AJ12" i="1"/>
  <c r="AE10" i="1"/>
  <c r="AD10" i="1"/>
  <c r="AE9" i="1"/>
  <c r="AH9" i="1"/>
  <c r="AJ9" i="1"/>
  <c r="AE13" i="1"/>
  <c r="AG13" i="1"/>
  <c r="AJ13" i="1"/>
  <c r="AD8" i="1"/>
  <c r="AE14" i="1"/>
  <c r="AG14" i="1"/>
  <c r="AJ14" i="1"/>
  <c r="AE7" i="1"/>
  <c r="AH7" i="1"/>
  <c r="AJ7" i="1"/>
  <c r="AE8" i="1"/>
  <c r="AH8" i="1"/>
  <c r="AJ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Sonia Esperanza Casas Merchan</author>
  </authors>
  <commentList>
    <comment ref="F20" authorId="0" shapeId="0" xr:uid="{E09729B0-27DB-4E0D-B49A-305DFBFF9B1A}">
      <text>
        <r>
          <rPr>
            <b/>
            <sz val="9"/>
            <color indexed="81"/>
            <rFont val="Tahoma"/>
            <family val="2"/>
          </rPr>
          <t>OAPF- Sonia Casas: La meta se redujo de 520 a 300 asistentes nativos</t>
        </r>
      </text>
    </comment>
    <comment ref="M20" authorId="0" shapeId="0" xr:uid="{181A84F4-D7B0-4AEF-8396-1BCB0AA0CBC8}">
      <text>
        <r>
          <rPr>
            <b/>
            <sz val="9"/>
            <color indexed="81"/>
            <rFont val="Tahoma"/>
            <family val="2"/>
          </rPr>
          <t>Se ajusta meta</t>
        </r>
      </text>
    </comment>
    <comment ref="F30" authorId="0" shapeId="0" xr:uid="{DB95E7F2-E8FE-42FC-BFEA-B7B2096C268F}">
      <text>
        <r>
          <rPr>
            <b/>
            <sz val="9"/>
            <color indexed="81"/>
            <rFont val="Tahoma"/>
            <family val="2"/>
          </rPr>
          <t>OAPF: La meta se ajusta de 450mil a 50mil, de conformidad con los lineamientos del área técnica</t>
        </r>
        <r>
          <rPr>
            <sz val="9"/>
            <color indexed="81"/>
            <rFont val="Tahoma"/>
            <family val="2"/>
          </rPr>
          <t xml:space="preserve">
</t>
        </r>
      </text>
    </comment>
    <comment ref="M30" authorId="0" shapeId="0" xr:uid="{5838B975-0318-48F9-99C9-08837D148B37}">
      <text>
        <r>
          <rPr>
            <b/>
            <sz val="9"/>
            <color indexed="81"/>
            <rFont val="Tahoma"/>
            <family val="2"/>
          </rPr>
          <t>Se ajusta meta</t>
        </r>
      </text>
    </comment>
    <comment ref="F34" authorId="0" shapeId="0" xr:uid="{760E869C-91D6-42BB-952A-CBC6FB807BFC}">
      <text>
        <r>
          <rPr>
            <b/>
            <sz val="9"/>
            <color indexed="81"/>
            <rFont val="Tahoma"/>
            <family val="2"/>
          </rPr>
          <t>OAPF: Esta meta se ajusta de 6.580 a 3.000 por orientaciones del área técnica</t>
        </r>
      </text>
    </comment>
    <comment ref="M34" authorId="0" shapeId="0" xr:uid="{CD977BD9-54BD-4EA5-A021-3A11F1D919F4}">
      <text>
        <r>
          <rPr>
            <b/>
            <sz val="9"/>
            <color indexed="81"/>
            <rFont val="Tahoma"/>
            <family val="2"/>
          </rPr>
          <t>Se ajusta meta</t>
        </r>
        <r>
          <rPr>
            <sz val="9"/>
            <color indexed="81"/>
            <rFont val="Tahoma"/>
            <family val="2"/>
          </rPr>
          <t xml:space="preserve">
</t>
        </r>
      </text>
    </comment>
    <comment ref="F39" authorId="0" shapeId="0" xr:uid="{6CB86F8B-48DC-4C49-9627-6D18B9065C44}">
      <text>
        <r>
          <rPr>
            <sz val="9"/>
            <color indexed="81"/>
            <rFont val="Tahoma"/>
            <family val="2"/>
          </rPr>
          <t>OAPF: La meta se ajusta pasando de 20mil a 8mil, de conformidad con las orientaciones del área técnica</t>
        </r>
      </text>
    </comment>
    <comment ref="M39" authorId="0" shapeId="0" xr:uid="{F99184E4-B69B-4DBE-8BB6-AFA294FBDB07}">
      <text>
        <r>
          <rPr>
            <b/>
            <sz val="9"/>
            <color indexed="81"/>
            <rFont val="Tahoma"/>
            <family val="2"/>
          </rPr>
          <t>Se ajusta meta</t>
        </r>
      </text>
    </comment>
    <comment ref="F44" authorId="0" shapeId="0" xr:uid="{4A785F10-0506-4840-8FC9-AB597D4495CF}">
      <text>
        <r>
          <rPr>
            <b/>
            <sz val="9"/>
            <color indexed="81"/>
            <rFont val="Tahoma"/>
            <family val="2"/>
          </rPr>
          <t>La meta se ajusta de 22.824 textos a 3.666 EE beneficiarios con material</t>
        </r>
        <r>
          <rPr>
            <sz val="9"/>
            <color indexed="81"/>
            <rFont val="Tahoma"/>
            <family val="2"/>
          </rPr>
          <t xml:space="preserve">
</t>
        </r>
      </text>
    </comment>
    <comment ref="M44" authorId="0" shapeId="0" xr:uid="{35B8CCE2-DBC6-497B-AF91-36BCD7A99059}">
      <text>
        <r>
          <rPr>
            <b/>
            <sz val="9"/>
            <color indexed="81"/>
            <rFont val="Tahoma"/>
            <family val="2"/>
          </rPr>
          <t>Se ajusta la meta</t>
        </r>
      </text>
    </comment>
    <comment ref="F59" authorId="0" shapeId="0" xr:uid="{B33F3B27-B6B5-47C8-A544-23B445F66486}">
      <text>
        <r>
          <rPr>
            <b/>
            <sz val="9"/>
            <color indexed="81"/>
            <rFont val="Tahoma"/>
            <family val="2"/>
          </rPr>
          <t xml:space="preserve">OAPF
</t>
        </r>
        <r>
          <rPr>
            <sz val="9"/>
            <color indexed="81"/>
            <rFont val="Tahoma"/>
            <family val="2"/>
          </rPr>
          <t>Se ajusta la meta de 2.805 a 2.085 por error de digitación</t>
        </r>
      </text>
    </comment>
    <comment ref="M59" authorId="0" shapeId="0" xr:uid="{417F7DDA-3E54-404B-BD5C-0B9E5B0BC3A2}">
      <text>
        <r>
          <rPr>
            <b/>
            <sz val="9"/>
            <color indexed="81"/>
            <rFont val="Tahoma"/>
            <family val="2"/>
          </rPr>
          <t>Se ajusta meta</t>
        </r>
      </text>
    </comment>
    <comment ref="F63" authorId="0" shapeId="0" xr:uid="{74CC4E0A-1A53-4912-8623-854EF8F7A126}">
      <text>
        <r>
          <rPr>
            <sz val="9"/>
            <color indexed="81"/>
            <rFont val="Tahoma"/>
            <family val="2"/>
          </rPr>
          <t xml:space="preserve">OAPF: Se ajusta la meta de 2 a 0, por indicaciones del área técnica
</t>
        </r>
      </text>
    </comment>
    <comment ref="M63" authorId="0" shapeId="0" xr:uid="{06C1D8D5-3D7B-416D-B466-863794E793F3}">
      <text>
        <r>
          <rPr>
            <b/>
            <sz val="9"/>
            <color indexed="81"/>
            <rFont val="Tahoma"/>
            <family val="2"/>
          </rPr>
          <t>Se ajustó meta</t>
        </r>
        <r>
          <rPr>
            <sz val="9"/>
            <color indexed="81"/>
            <rFont val="Tahoma"/>
            <family val="2"/>
          </rPr>
          <t xml:space="preserve">
</t>
        </r>
      </text>
    </comment>
    <comment ref="F71" authorId="0" shapeId="0" xr:uid="{B31A53F7-2BCA-4B9B-9EF5-C9ED3D67A618}">
      <text>
        <r>
          <rPr>
            <b/>
            <sz val="9"/>
            <color indexed="81"/>
            <rFont val="Tahoma"/>
            <family val="2"/>
          </rPr>
          <t xml:space="preserve">OAPF: </t>
        </r>
        <r>
          <rPr>
            <sz val="9"/>
            <color indexed="81"/>
            <rFont val="Tahoma"/>
            <family val="2"/>
          </rPr>
          <t>Se ajusta la meta de 50 a 0, según indicaciones del área técnica</t>
        </r>
        <r>
          <rPr>
            <b/>
            <sz val="9"/>
            <color indexed="81"/>
            <rFont val="Tahoma"/>
            <family val="2"/>
          </rPr>
          <t xml:space="preserve">
</t>
        </r>
        <r>
          <rPr>
            <sz val="9"/>
            <color indexed="81"/>
            <rFont val="Tahoma"/>
            <family val="2"/>
          </rPr>
          <t xml:space="preserve">
</t>
        </r>
      </text>
    </comment>
    <comment ref="M71" authorId="0" shapeId="0" xr:uid="{3D314F99-2647-44A1-9BEE-057A08739717}">
      <text>
        <r>
          <rPr>
            <b/>
            <sz val="9"/>
            <color indexed="81"/>
            <rFont val="Tahoma"/>
            <family val="2"/>
          </rPr>
          <t>Se ajustó meta</t>
        </r>
      </text>
    </comment>
  </commentList>
</comments>
</file>

<file path=xl/sharedStrings.xml><?xml version="1.0" encoding="utf-8"?>
<sst xmlns="http://schemas.openxmlformats.org/spreadsheetml/2006/main" count="3390" uniqueCount="1417">
  <si>
    <t>ID</t>
  </si>
  <si>
    <t>Plan Institucional/Sectorial</t>
  </si>
  <si>
    <t>Dimensión o Eje Transversal (ver lista desplegable)</t>
  </si>
  <si>
    <t>Objetivo Estrategico</t>
  </si>
  <si>
    <t>Línea Estratégica</t>
  </si>
  <si>
    <t>Programa</t>
  </si>
  <si>
    <t>Área</t>
  </si>
  <si>
    <t>Responsable</t>
  </si>
  <si>
    <t>Pertenece al Tablero de la Ministra 
SI / NO</t>
  </si>
  <si>
    <t xml:space="preserve"> Indicador de Producto </t>
  </si>
  <si>
    <t>Peso del Indicador Dentro del Programa</t>
  </si>
  <si>
    <t>Unidad de Medida</t>
  </si>
  <si>
    <t>Meta</t>
  </si>
  <si>
    <t>Modificaciones_x000D_
(ver detalle en hoja de modificaciones)</t>
  </si>
  <si>
    <t>Actividades</t>
  </si>
  <si>
    <t>Fecha de Ejecusión</t>
  </si>
  <si>
    <t>RECURSOS REQUERIDOS</t>
  </si>
  <si>
    <t>Presentó modificación</t>
  </si>
  <si>
    <t>Fecha de modificación</t>
  </si>
  <si>
    <t>Fecha de Inicio
DD/MM/AAAA</t>
  </si>
  <si>
    <t>Fecha Final DD/MM/AAAA</t>
  </si>
  <si>
    <t>Presupuesto Asignado Funcionamiento (en pesos)</t>
  </si>
  <si>
    <t>Presupuesto Asignado Inversion (en pesos)</t>
  </si>
  <si>
    <t>Si es Inversion, Nombre del Proyecto</t>
  </si>
  <si>
    <t>Financieros Aportados por otras Entidades y por Gestionar (en pesos)</t>
  </si>
  <si>
    <t>Fisicos y Humanos</t>
  </si>
  <si>
    <t xml:space="preserve">Plan Institucional </t>
  </si>
  <si>
    <t xml:space="preserve">Talento humano </t>
  </si>
  <si>
    <t>Transformar y fortalecer la gestión y la cultura institucional</t>
  </si>
  <si>
    <t>N/A</t>
  </si>
  <si>
    <t xml:space="preserve">Gente feliz, comprometida y competente
</t>
  </si>
  <si>
    <t>Subdirección de Talento Humano</t>
  </si>
  <si>
    <t>SI</t>
  </si>
  <si>
    <t xml:space="preserve">Cobertura de las actividades de crecimiento y desarrollo profesional de los servidores del MEN </t>
  </si>
  <si>
    <t>Porcentaje</t>
  </si>
  <si>
    <t>Ejecutar las actividades de crecimiento y desarrollo profesional (bienestar, estímulos e incentivos, clima organizacional, cultura, horarios flexibles), con participación del 90% de los servidores de planta  y acompañamiento en la vinculación ,  cambio de empleo.
o retiro</t>
  </si>
  <si>
    <t>Equipo Grupo de Fortalecimiento de la Calidad de Vida Laboral</t>
  </si>
  <si>
    <t>NO</t>
  </si>
  <si>
    <t>Informes de Seguimiento y final al Piloto de la Modalidad del teletrabajo</t>
  </si>
  <si>
    <t xml:space="preserve">Numero </t>
  </si>
  <si>
    <t>Evaluar los resultados y avances de la prueba Piloto de Teletrabajo, De ser viable, formalizar el modelo de teletrabajo 2018.</t>
  </si>
  <si>
    <t>Planeación estratégica de la gestión del talento humano</t>
  </si>
  <si>
    <t>Actualizar y hacer seguimiento del plan estratégico de Talento Humano</t>
  </si>
  <si>
    <t>Ejecución del PIC</t>
  </si>
  <si>
    <t>Programa Institucional de Capacitación (capacitaciones técnicas, inducción, reinducción</t>
  </si>
  <si>
    <t>Ejecución del Programa de Competencias</t>
  </si>
  <si>
    <t xml:space="preserve">
Ejecutar  el programa de fortalecimiento de competencias</t>
  </si>
  <si>
    <t>No</t>
  </si>
  <si>
    <t>Ejecución del Programa de seguridad y salud en el trabajo</t>
  </si>
  <si>
    <t xml:space="preserve">Desarrollar el programa de seguridad y salud en el trabajo y hacer medición y seguimiento a su impacto </t>
  </si>
  <si>
    <t xml:space="preserve">Ejecución de las fases que componen la evaluación del desempeño </t>
  </si>
  <si>
    <t xml:space="preserve">Adelantar las fases que componene la evaluación del desempeño (carrera, provisionales, libre nombramiento y remoción en acuerdos de gestión),  </t>
  </si>
  <si>
    <t>Cobertura de la aplicación de la encuesta encuesta socio demográfica</t>
  </si>
  <si>
    <t>Caracterizar a los servidores del MEN y su núcleo familiar a través de la encuesta socio demográfica</t>
  </si>
  <si>
    <t>Publicaciones de la información de las vacantes en la planta de personal del MEN</t>
  </si>
  <si>
    <t>Numero</t>
  </si>
  <si>
    <t>Publicar quincenalmente, en la intranet  la información de las vacantes en la planta de personal del MEN</t>
  </si>
  <si>
    <t>Equipo Grupo de Vinculación y Gestión del Talento Humano</t>
  </si>
  <si>
    <t>Ejecución de las actividades de Implementación y divulgación  del Código de Integridad</t>
  </si>
  <si>
    <t>Ejecutar las actividades para la implementación y divulgacución del Código de Integridad</t>
  </si>
  <si>
    <t>Plan institucional/sectorial</t>
  </si>
  <si>
    <t>OBJETIVO ESTRATÉGICO</t>
  </si>
  <si>
    <t>LÍNEA ESTRATÉGICA</t>
  </si>
  <si>
    <t>PROGRAMA</t>
  </si>
  <si>
    <t>ÁREA</t>
  </si>
  <si>
    <t>RESPONSABLE</t>
  </si>
  <si>
    <t>PERTENECE AL TABLERO DE LA MINISTRA 
SI / NO</t>
  </si>
  <si>
    <t xml:space="preserve"> INDICADOR DE PRODUCTO </t>
  </si>
  <si>
    <t>PESO DEL INDICADOR DENTRO DEL PROGRAMA</t>
  </si>
  <si>
    <t>UNIDAD DE MEDIDA</t>
  </si>
  <si>
    <t>META</t>
  </si>
  <si>
    <t>Modificaciones
(ver detalle en hoja de modificaciones)</t>
  </si>
  <si>
    <t>ACTIVIDADES</t>
  </si>
  <si>
    <t>FECHA DE EJECUCIÓN</t>
  </si>
  <si>
    <t>NA</t>
  </si>
  <si>
    <t>OAPF</t>
  </si>
  <si>
    <t>Cuatro (4) personas de planta
Un (1) pasante universitario</t>
  </si>
  <si>
    <t xml:space="preserve">Gestión para el resultado con valores </t>
  </si>
  <si>
    <t>Estrategias de participación ciudadana y rendición de cuentas formuladas e implementadas</t>
  </si>
  <si>
    <t>Número</t>
  </si>
  <si>
    <t>Definir y publicar la estrategia de participación ciudadana y de  rendición de cuentas para 2018</t>
  </si>
  <si>
    <t xml:space="preserve">Implementar y hacer seguimiento a  la estrategia de participacion ciudadana y rendición de cuentas </t>
  </si>
  <si>
    <t>Publicar el informe de gestión de la vigencia 2017</t>
  </si>
  <si>
    <t>Realizar  la Audiencia Pública de Rendición de Cuentas 2017</t>
  </si>
  <si>
    <t xml:space="preserve">Evaluación de resultados </t>
  </si>
  <si>
    <t>Planes Nacionales de Desarrollo acompañados</t>
  </si>
  <si>
    <t>Acompañar el reporte de los indicadores y los informes de  cierre del Plan Nacional de Desarrollo 2014-2018 y de los dos periodos de gobierno</t>
  </si>
  <si>
    <t xml:space="preserve">Orientar el ejercicio de formulación del Plan Nacional de Desarrollo 2019-2022, en coordinación con DNP </t>
  </si>
  <si>
    <t>Reporte unificado de seguimiento a los proyectos de inversión</t>
  </si>
  <si>
    <t>Definir un índice para hacer seguimiento al avance de los proyectos</t>
  </si>
  <si>
    <t>15/0/2018</t>
  </si>
  <si>
    <t>Hacer seguimiento físico, financiero y de gestión de los proyectos de inversión</t>
  </si>
  <si>
    <t xml:space="preserve">Información y comunicación </t>
  </si>
  <si>
    <t>Cierre y  socialización   de los resultados del proceso auditor 2017 efectuado</t>
  </si>
  <si>
    <t xml:space="preserve">Porcentaje </t>
  </si>
  <si>
    <t xml:space="preserve">Hacer el acompañamiento y verificacion en  el cierre del proceso tanto para las ETC, las IES e IETDH focalizadas en la vigencia 2017  </t>
  </si>
  <si>
    <t>Cinco contratistas</t>
  </si>
  <si>
    <t>Resultados del proceso auditor 2016 enviados</t>
  </si>
  <si>
    <t xml:space="preserve">Estandarizar  los hallazgos resultado del proceso auditor en la estructura definida por el grupo de informacion de la OAPF  </t>
  </si>
  <si>
    <t>Resultados del proceso auditor 2017 enviados</t>
  </si>
  <si>
    <t>Enviar los resultados definitivos del proceso a las áreas involucradas en el proceso  y a los entes de control.</t>
  </si>
  <si>
    <t>Construcción de las metodologías y priorización de entidades del proceso para la vigencia 2018 realizadas</t>
  </si>
  <si>
    <t>Hacer la construcción de las metodologías, anexos tecnicos y formatos  junto con las áreas involucradas en el proceso auditor e interventor.</t>
  </si>
  <si>
    <t xml:space="preserve"> Proceso auditor vigencia 2018 adjudicado</t>
  </si>
  <si>
    <t>Hacer la construcción de términos de referencia para publicacion, respuestas a las observaciones y evaluación de las propuestas de los oferentes para los procesos de auditoria e interventoría.</t>
  </si>
  <si>
    <t>Proceso auditor en campo desarrollado</t>
  </si>
  <si>
    <t>Realizar la  fase de capacitación, acompañamiento,  seguimiento y verificación en campo.</t>
  </si>
  <si>
    <t>Cierre parcial del proceso efectuado</t>
  </si>
  <si>
    <t xml:space="preserve">Afinar las reglas de cruce de información y avanzar en el acompañamiento verificacion y validacion del cierre y socialización en las ETC, procesamiento de resultados y generación de informes definitivos
</t>
  </si>
  <si>
    <t>Mejorar los resultados en lenguajes, ciencias y matemáticas, medidos por pruebas estandarizadas</t>
  </si>
  <si>
    <t>Estrategia de acceso a microdatos anonimizados por parte de las universidades implementada</t>
  </si>
  <si>
    <t>Realizar licencias de uso con las universidades que realicen la solicitud, hacer la gestión y operación de licencias de uso existentes, actualizar con datos 2017 la información liberada; y, verificar aleatoriamente las condiciones de acceso</t>
  </si>
  <si>
    <t>2 Profesionales Especializados
1 Coordinador</t>
  </si>
  <si>
    <t xml:space="preserve">Gestión del conocimiento e innovación </t>
  </si>
  <si>
    <t>Avance en el  cumplimiento en la implementación de la estrategia de socialización de las nuevas funcionalidades de SICOLE</t>
  </si>
  <si>
    <t xml:space="preserve">Definir de la estrategia de socialización, hacer seguimiento al reporte de información por las fuentes primarias; validar de la calidad de la información; y, definir y formular indicadores
</t>
  </si>
  <si>
    <t>1 Profesional Especializado
1 Coordinador</t>
  </si>
  <si>
    <t>2 Profesionales Especializado
1 Coordinador</t>
  </si>
  <si>
    <t>Avance de cumplimiento en la entrega de información conforme a lo definido en los acuerdos de intercambio con entidades públicas</t>
  </si>
  <si>
    <t>Preparar archivos en las estructuras definidas en los acuerdos; disponer de las bases de datos del MEN en las fechas indicadas y en los mecanismos de intercambio definidos; gestionar la entrega de las bases externas del MEN; y, hacer seguimiento a los acuerdos de intercambio</t>
  </si>
  <si>
    <t xml:space="preserve">Diseñar las mejoras (reportes, trazabilidad en el historial académico, identificación de núcleo familiar); desarrollar y documentar las mejoras; desarrollar para la entrega de información a la maestra de estudiantes de los sistemas de información; definir y desarrollar reportes; actualizar información
</t>
  </si>
  <si>
    <t>Ejercer la Secretaria Técnica del plan de acción de la mesa de educación del Plan Estadístico Nacional; realizar seguimiento a las actividades; coordinar la consolidación del catalogo de indicadores sectoriales; coordinar la identificación de necesidades de información del sector; e identificar y proponer estandares de clasificación para el sector</t>
  </si>
  <si>
    <t>Implementación del Sistema de Información geográfico en el Ministerio de Educación Nacional</t>
  </si>
  <si>
    <t>Realizar P¨laneación del Proyecto
Identificar información existente y coberturas geograficas a producir 
Diseñar y desarrollar la base de datos geografica
Implementar desarrollos y productos</t>
  </si>
  <si>
    <t>DIMENSIÓN O EJE TRANSVERSAL
(VER LISTA DESPLEGABLE)</t>
  </si>
  <si>
    <t>Control interno</t>
  </si>
  <si>
    <t>Oficina de Control Interno</t>
  </si>
  <si>
    <t>María Helena Ordóñez Burbano</t>
  </si>
  <si>
    <t>Mesas de trabajo para asesorías realizadas</t>
  </si>
  <si>
    <t xml:space="preserve">Apoyar con mesas de trabajo a la Subdirecci{on de Desarrollo Organizacional, en la asesoria  de las metodologías para la identificación y administración de riesgos </t>
  </si>
  <si>
    <t xml:space="preserve">13 profesionales </t>
  </si>
  <si>
    <t>Programa Anual de Auditoría implementado</t>
  </si>
  <si>
    <t xml:space="preserve">Formular y desarrollar el Programa Anual de Auditoría para evaluar la gestión institucional en la oportuna prevención y manejo de los riesgos que impidan el cumplimiento de los objetivos. </t>
  </si>
  <si>
    <t>Nivel de eficacia de las acciones de mejora</t>
  </si>
  <si>
    <t>Realizar seguimiento a las Acciones de Mejoramiento generadas en las diferentes fuentes de evaluación</t>
  </si>
  <si>
    <t>Sesiones del Comité Institucional de Coordinación de Control Interno realizadas</t>
  </si>
  <si>
    <t xml:space="preserve">Número </t>
  </si>
  <si>
    <t>Desarrollar el Comité Institucional de Coordinación de Control Interno, para presentar los resultados de las auditorías, la efectividad de controles y los posibles impactos significativos de los riesgos sobre la gestión y los resultados del MEN.</t>
  </si>
  <si>
    <t>Informes de Ley  elaborados</t>
  </si>
  <si>
    <t>Presentar los informes de Ley, de responsabilidad de la Oficina de Control Interno</t>
  </si>
  <si>
    <t>Cooperación</t>
  </si>
  <si>
    <t>Cooperación y Asuntos Internacionales</t>
  </si>
  <si>
    <t>Si</t>
  </si>
  <si>
    <t>Espacios de articulación desarrollado con aliados que permitan   instalación de capacidades en el sector educativo</t>
  </si>
  <si>
    <t xml:space="preserve">Recursos de cooperación que contribuyen  a proyectos del Ministerio gestionados </t>
  </si>
  <si>
    <t>Pesos</t>
  </si>
  <si>
    <t>Gestionar la relación con aliados nacionales, internacionales, públicos y /o privados que permitan apalancar la implementación de proyectos de las líneas estratégicas del Ministerio</t>
  </si>
  <si>
    <t>tres (3) contratos de prestacion de servis</t>
  </si>
  <si>
    <t xml:space="preserve">Concretar la cooperación de los aliados por medio de diferentes instrumentos y vías de cooperación </t>
  </si>
  <si>
    <t>Llevar a cabo encuentros de articulación para la instalar capacidades en el sector educativo</t>
  </si>
  <si>
    <t>Plan Institucional</t>
  </si>
  <si>
    <t xml:space="preserve">Comunicaciones </t>
  </si>
  <si>
    <t xml:space="preserve">Oficina Asesora de Comunicaciones </t>
  </si>
  <si>
    <t>Contenidos comunicacionales internos producidos.</t>
  </si>
  <si>
    <t>33.33%</t>
  </si>
  <si>
    <t>Hacer la redacción, edición y publicación a través de los diferentes canales de comunicación interna.</t>
  </si>
  <si>
    <t>5 Profesionales</t>
  </si>
  <si>
    <t xml:space="preserve">Contenidos comunicacionales internos producidos.
</t>
  </si>
  <si>
    <t>Liderar estrategias de comunicación y asesorar a las áreas en el desarrollo de  campañas internas.</t>
  </si>
  <si>
    <t>Liderar encuentros de la ministra y los viceministros con los colaboradores.</t>
  </si>
  <si>
    <t>Contenidos comunicacionales  externos producidos.</t>
  </si>
  <si>
    <t>Producir contenidos periodísticos para ser divulgados a través de los medios de comunicación nacional, regional y local.</t>
  </si>
  <si>
    <t>4 Profesionales</t>
  </si>
  <si>
    <t>Atender las solicitudes de los medios de comunicación para brindar información acerca de los planes y programas que desarrolla el MEN.</t>
  </si>
  <si>
    <t>Contenidos comunicacionales registrados en radio, prensa, televisión e Internet producidos.</t>
  </si>
  <si>
    <t>Realizar el total de piezas comunicativas registradas en radio, prensa, televisión e internet</t>
  </si>
  <si>
    <t xml:space="preserve">Eventos institucionales realizados </t>
  </si>
  <si>
    <t>Asesorar a las diferentes áreas del MEN en la organización de los eventos  para garantizar el correcto funcionamiento de los mismos.</t>
  </si>
  <si>
    <t>2 Profesionales</t>
  </si>
  <si>
    <t>Coordinar la logística y puesta en marcha de los eventos programados así como su seguimiento.</t>
  </si>
  <si>
    <t>Visitas Página Web del MEN</t>
  </si>
  <si>
    <t>Diseñar, gestionar  y publicar contenidos para actualizar permanentemente la página web del Ministerio de Educación Nacional.</t>
  </si>
  <si>
    <t>Seguidores Redes Sociales del Ministerio de Educación Nacional</t>
  </si>
  <si>
    <t>Dinamizar todos los contenidos que genera el Ministerio  a través de las redes sociales, tales como Facebook, Twitter, YouTube e instagram, llegando así información institucional a más ciudadanos.</t>
  </si>
  <si>
    <t>Estrategias  de comunicación planeadas para la divulgación de información relacionada con los lineamientos estratégicos del MEN</t>
  </si>
  <si>
    <t>Divulgar la información interna y externa que genera el MEN, relacionada con los  lineamientos estratégicos de la alta dirección, (Pila Paga, Becas Docentes, Jornada Única, Infraestructura Educativa y  Colombia Bilingüe).</t>
  </si>
  <si>
    <t>8 Profesionales</t>
  </si>
  <si>
    <t xml:space="preserve">Innovación </t>
  </si>
  <si>
    <t xml:space="preserve">Oficina de Innovación Educativa </t>
  </si>
  <si>
    <t xml:space="preserve">Andrea Rojas Ávila </t>
  </si>
  <si>
    <t>Servicios de asistencia técnica en innovación educativa en la educación inicial, preescolar, básica y media</t>
  </si>
  <si>
    <t>Diseñar una estrategia diferenciada con uso pedagógico de TIC, para zonas rurales, urbanas y de postconflicto</t>
  </si>
  <si>
    <r>
      <t xml:space="preserve">Implementación del Plan Nacional de innovación TIC para la educación urbana y rural Nacional. 
</t>
    </r>
    <r>
      <rPr>
        <b/>
        <i/>
        <u/>
        <sz val="9"/>
        <rFont val="Arial"/>
        <family val="2"/>
      </rPr>
      <t>BPIN:</t>
    </r>
    <r>
      <rPr>
        <sz val="9"/>
        <rFont val="Arial"/>
        <family val="2"/>
      </rPr>
      <t>2017011000305</t>
    </r>
  </si>
  <si>
    <t xml:space="preserve"> 1  Operador para proyecto de estrategia difrenciada
1  Coordinadora
3 Profesionales
3 conttratistas </t>
  </si>
  <si>
    <t xml:space="preserve">Socializar la estrategía diferenciada con uso pedagógico de TIC ante las SEC para la selección de la población objetivo </t>
  </si>
  <si>
    <t xml:space="preserve"> 2  Operador para proyecto de estrategia difrenciada
1  Coordinadora
3 Profesionales
3 conttratistas </t>
  </si>
  <si>
    <t>Implemetar  la estrategía para la apropiación y uso des TIC en las Instituciones Educativas de zonas rurales, urbanas y de postconflicto</t>
  </si>
  <si>
    <t xml:space="preserve"> 3  Operador para proyecto de estrategia difrenciada
1  Coordinadora
3 Profesionales
3 conttratistas </t>
  </si>
  <si>
    <t>Plan Especial de Educación Rural</t>
  </si>
  <si>
    <t>Modelos de Innovación Educativa con uso de TIC formulados</t>
  </si>
  <si>
    <t>Implementar las fases de alistamiento, intervención y consolidación del modelos de Innovación Educativa</t>
  </si>
  <si>
    <t>Implementación del Plan Nacional de innovación TIC para la educación urbana y rural Nacional. 
BPIN:2017011000305</t>
  </si>
  <si>
    <t>1 asesor</t>
  </si>
  <si>
    <t>Experiencias Significativas con uso pedagógico de TIC reconocidas</t>
  </si>
  <si>
    <t>Gestionar  las convocatoria  de experiencias significativas con uso pedagogico de TIC, para becarios del ICT Training for Colombian Teachers, adelantadas por la OIE.</t>
  </si>
  <si>
    <t>1  Coordinadora
3 Profesionales</t>
  </si>
  <si>
    <t>Gestionar  las convocatoria para el encuentro nacional de experiencias significativas con uso pedagogico de TIC, adelantadas por la OIE.</t>
  </si>
  <si>
    <t>1 Coordinadora
3 Profesionales</t>
  </si>
  <si>
    <t xml:space="preserve">Secretarias de  Educaciòn fomentando el uso de TIC </t>
  </si>
  <si>
    <t xml:space="preserve">Gestionar  las convocatoria de buenas prácticas en gestión de TIC adelantadas por la OIE con las SEC  </t>
  </si>
  <si>
    <t xml:space="preserve">Proyectos del SGR en educación relacionadas con el fomento al uso de TIC revisados </t>
  </si>
  <si>
    <t xml:space="preserve">Revisar los proyectos de regalias en educación relacionadas con el fomento al uso de TIC. </t>
  </si>
  <si>
    <t>Acciones realizadas por la OIE con Aliados externos</t>
  </si>
  <si>
    <t xml:space="preserve">Realizar acciones con Aliados externos y la OIE </t>
  </si>
  <si>
    <t>Contenidos educativos para la educación inicial, preescolar, básica y media</t>
  </si>
  <si>
    <t>Desarrollar, Divulgar y/o adaptar contenidos educativos digitales y Espacios virtuales con el fin de facilitar el acceso a las diversas poblaciones y con altos estándares de calidad, usabilidad y accesibilidad</t>
  </si>
  <si>
    <t xml:space="preserve">1  Operador
1  Coordinador, 
5 profesionales
4 contratistas </t>
  </si>
  <si>
    <t>Realizar soporte funcional, administración, gestión y actualización del Portal Colombia Aprende.</t>
  </si>
  <si>
    <t>Revisión técnica y pedagógica de los contenidos educativos digitales donados al Ministerio de Educación Nacional para el Portal Educativo Colombia Aprende</t>
  </si>
  <si>
    <t>Sedes educativas beneficiadas</t>
  </si>
  <si>
    <t>Realizar seguimiento a la implementación de proyectos
y/o estrategias educativas de Televisión que favorezcan el desarrollo de
competencias básicas.</t>
  </si>
  <si>
    <t xml:space="preserve">
1  Coordinador, 
1 profesional</t>
  </si>
  <si>
    <t>Servicio de monitoreo y seguimiento a la gestión del sector educativo</t>
  </si>
  <si>
    <t>Realizar la recolección de información del uso educativo de TIC a través de la aplicación de instrumentos en establecimientos de Básica y Media en zonas rurales y urbanas(*)</t>
  </si>
  <si>
    <t>1  Coordinadora
1 Profesionales
1 Operador</t>
  </si>
  <si>
    <t xml:space="preserve">Documento anual  del observatorio de Innovación Educativa con Uso de TIC  </t>
  </si>
  <si>
    <t>Seguimiento a las actividades de fortalecimiento del  observatorio de Innovación Educativa con Uso de TIC</t>
  </si>
  <si>
    <t>1  Coordinadora
1 Profesional</t>
  </si>
  <si>
    <t>Documentos de investigación aplicada</t>
  </si>
  <si>
    <t>Acompañar la formulación de semilleros de investigación en educación básica y media para el fomento a los procesos de investigación en innovación educativa con uso de TIC(*)</t>
  </si>
  <si>
    <t>1 contratista
1  Coordinadora
1 Profesional</t>
  </si>
  <si>
    <t>Realizar seguimiento a la Convocatoria e implementación de los proyectos de investigación en el área de innovación educativa con uso de TIC</t>
  </si>
  <si>
    <t>Indice de transparencia y buen gobierno cumplido.</t>
  </si>
  <si>
    <t xml:space="preserve">Publicar en la página web del Minsiterio la información que envían las áreas relacionada con el cumplimiento de la Ley de Transparencia y Acceso a la Información Pública, Furag,  Gobierno en Línea, Meci,  e ITEP,  Índice de Transparencia de las Entidades Públicas
</t>
  </si>
  <si>
    <t>4 profesionales</t>
  </si>
  <si>
    <t>Modelo Unificado de Gestión</t>
  </si>
  <si>
    <t>Oficina Asesora Jurídica</t>
  </si>
  <si>
    <t>Directriz tramitada sobre conceptos jurídicos y normas del sector educativo</t>
  </si>
  <si>
    <t>Esta actividad se realizará con el mismo personal responsable de emitir conceptos juridicos y gestionar proyectos normativos</t>
  </si>
  <si>
    <t>22 contratos de prestación de servicios profesionales personas naturales</t>
  </si>
  <si>
    <t>4 contratos de prestación de servicios profesionales
1 contrato de prestación de servicios con persona jurídica</t>
  </si>
  <si>
    <t xml:space="preserve"> </t>
  </si>
  <si>
    <t>11 contratos de servicios profesionales con personas jurídicas y 4 contratos con personas naturales</t>
  </si>
  <si>
    <t xml:space="preserve">Esta actividad se realizará con el mismo personal que tiehe a su cargo la implementación del Modelo Óptimo de Gestión </t>
  </si>
  <si>
    <t>2 contratos de servicios profesionales</t>
  </si>
  <si>
    <t>Días</t>
  </si>
  <si>
    <t>6 contratos de prestación de servicios profesionales con persona natural</t>
  </si>
  <si>
    <t>7 contratos de prestación de servicios profesionales con persona natural</t>
  </si>
  <si>
    <t>4 contratos de prestación de servicios profesionales con persona natural</t>
  </si>
  <si>
    <t>2 contratos de prestación de servicios profesionales con persona natural</t>
  </si>
  <si>
    <t>Tecnología Eficiente y segura</t>
  </si>
  <si>
    <t xml:space="preserve">Oficina de Tecnología y Sistemas de Información </t>
  </si>
  <si>
    <t xml:space="preserve">SI
</t>
  </si>
  <si>
    <t>Fortalecimiento de la gestión sectorial y la capacidad institucional en Colombia</t>
  </si>
  <si>
    <t>Avance Implementación SAP – Fase II.</t>
  </si>
  <si>
    <t>Avanzar Fase II SAP (NICSP, 
Estructuras SIIF, Reportes CxP, Nómina).</t>
  </si>
  <si>
    <t>Líder de Proyectos y Ejecución Contrato Fase II SAP.</t>
  </si>
  <si>
    <t xml:space="preserve">Estabilización de la implementación fase II sistema SAP  </t>
  </si>
  <si>
    <t>Sistemas de
 Información Estabilizados.</t>
  </si>
  <si>
    <t>Estabilizar los Sistemas de Información priorizados.</t>
  </si>
  <si>
    <t>Trece (13) Profesionales Gestión de Aplicaciones. Contratación Fábrica de Software, Mejoras y Actualizaciones a los Sistemas de Información.</t>
  </si>
  <si>
    <t>Realizar nuevos desarrollos, mantenimientos y pruebas a los sistemas de información del MEN por la modalidad de fábrica de software y los servicios web (interoperabilidad) estándar.</t>
  </si>
  <si>
    <t>Sostenibilidad, soporte y mejora de 
los sistemas de información del MEN por parte de los Profesionales Grupo Aplicaciones</t>
  </si>
  <si>
    <t>Realizar licenciamiento, 
actualización, mantenimiento y soporte de sistemas de información del Sector Educación que estàn como servicio (NEON, TMS, Newtenberg, O3, Humano).</t>
  </si>
  <si>
    <t xml:space="preserve">Infraestructura
Tecnológica modernizada </t>
  </si>
  <si>
    <t>Migrar a la nueva infraestructura 
tecnológica adquirida.</t>
  </si>
  <si>
    <t xml:space="preserve">Asesor de Infraestructura y Tres (3) Profesionales de Apoyo a la Planeación y Seguimiento a la Ejecución.
Contratación de Sw y Hw. </t>
  </si>
  <si>
    <t>Adquirir nuevo licenciamiento por crecimiento en número de usuarios o infraestructura, para la plataforma base y transversales.</t>
  </si>
  <si>
    <t>Adquirir el soporte y renovación del licenciamiento actual para plataforma base.</t>
  </si>
  <si>
    <t>Asegurar la capacidad de la infraestructura de servidores, equipos, elementos activos del MEN (7)</t>
  </si>
  <si>
    <t>Renovar Licenciamiento, actualización, mantenimiento y soporte por los proveedores de la infraestructura de TI del Ministerio de Educación y del Sector Educativo</t>
  </si>
  <si>
    <t>Sedes Fondos de Servicios Educativos con Conexión Total</t>
  </si>
  <si>
    <t>Gestionar con las SED-ETC para que contraten la conectividad de las sedes que son Fondos de Servicios Educativos (FSE)*</t>
  </si>
  <si>
    <t>Por apropiar del SGP Programa Conexión Total</t>
  </si>
  <si>
    <t>Líder de Proyecto y Tres (3) Profesionales de apoyo a la Gestión.</t>
  </si>
  <si>
    <t>Sedes con mayor densidad de matrícula</t>
  </si>
  <si>
    <t>Gestionar con las SED-ETC para que contraten la conectividad de las sedes que aportan al indicador de matricula con acceso a internet para lograr la meta del PND</t>
  </si>
  <si>
    <t>Avance en la Implementación del 
Registro Nacional de Educación-RENE.</t>
  </si>
  <si>
    <t>Implementar el Registro Único de Estudiantes - RUE, como avance del Registro Nacional de Educación - RENE.</t>
  </si>
  <si>
    <t>Líder de Proyecto y 3 Profesionales de Apoyo (Calidad de Datos, Interoperabilidad y Arquitectura de Datos).
Contratación Soluciones de Industria implementación Registro Único de Estudiantes.</t>
  </si>
  <si>
    <t>Realizar el desarrollo de los requerimientos técnicos de la arquitectura de interoperabilidad como avance del Registro Nacional de Educación - RENE</t>
  </si>
  <si>
    <t>Procesos fáciles y eficientes</t>
  </si>
  <si>
    <t>Secretaria General</t>
  </si>
  <si>
    <t xml:space="preserve">Establecimiento y desarrollo de una estrategia para la apropiación, articulación e integración de las subdirecciones y grupos de la Secretaría General con el Ministerio. </t>
  </si>
  <si>
    <t>Identificar, fomular e implementar l la estrategia de apropiación, articulación y segumiento de las líneas de trabajo de la Secretaría General</t>
  </si>
  <si>
    <t>Contrato de prestación de servicios profesionales
Recursos para las jornadas de comités semestrales generales</t>
  </si>
  <si>
    <t>SDO</t>
  </si>
  <si>
    <t xml:space="preserve"> Fortalecimiento a la Gestión Sectorial y de la Capacidad Institucional en Colombia</t>
  </si>
  <si>
    <t>Porcentaje del mapa de procesos simplificado y optimizado</t>
  </si>
  <si>
    <t>Simplificar el mapa de procesos y optimizarlo</t>
  </si>
  <si>
    <t>1 contratista persona natural 
1 contrato persona jurídica software SIG</t>
  </si>
  <si>
    <t>Cumplimiento de los requisitos de las normas</t>
  </si>
  <si>
    <t>Implementar requisitos normas ISO 9001:2015 e ISO 14001:2015</t>
  </si>
  <si>
    <t>1 contratista persona natural 
1 contrato persona jurídica ICONTEC - talleres</t>
  </si>
  <si>
    <t>Cumplimiento de actividades de apropiación del SIG</t>
  </si>
  <si>
    <t>Apropiar el Sistema Integrado de Gestión - SIG, modelos referenciales</t>
  </si>
  <si>
    <t>Logística talleres</t>
  </si>
  <si>
    <t>Cumplimiento de actividades relacionadas con los programas ambientales</t>
  </si>
  <si>
    <t>Ejecutar las actividades relacionadas con los programas ambientales</t>
  </si>
  <si>
    <t>Cumplimiento de actividades relacionadas con con el plan anual de trabajo del SGSST</t>
  </si>
  <si>
    <t>Ejecutar las actividades relacionadas con el plan anual de trabajo del SGSST</t>
  </si>
  <si>
    <t>1 contratista
Logística</t>
  </si>
  <si>
    <t>Cumplimiento de actividades relacionadas con  el cumplimiento de requisitos del SGSI</t>
  </si>
  <si>
    <t>Ejecutar las actividades relacionadas con el cumplimiento de requisitos del SGSI</t>
  </si>
  <si>
    <t>Posición en FURAG y en ITEP</t>
  </si>
  <si>
    <t xml:space="preserve">Posición en ranking </t>
  </si>
  <si>
    <t xml:space="preserve">Implementar el plan de revisión y cumplimiento de requisitos del Índice de Coherencia Administrativa y Buen Gobierno.
</t>
  </si>
  <si>
    <t>2 contratistas
Logística</t>
  </si>
  <si>
    <t xml:space="preserve">Porcentaje de dependencias con estudio de actualización de funciones </t>
  </si>
  <si>
    <t xml:space="preserve">Realizar el estudio de actualización de funciones del 100% de dependencias y formalización de grupos internos
</t>
  </si>
  <si>
    <t>3 contratistas</t>
  </si>
  <si>
    <t>Programas de aprendizaje organizacional implementados</t>
  </si>
  <si>
    <t>Implementar programas de aprendizaje organizacional</t>
  </si>
  <si>
    <t>1 contrato persona jurídica (Unal)</t>
  </si>
  <si>
    <t>Actividades relacionadas con los ejes de gestión del conocimiento cumplidas</t>
  </si>
  <si>
    <t xml:space="preserve">Implementar los  ejes de gestión del conocimiento del MIPG v2 </t>
  </si>
  <si>
    <t>2 contratistas</t>
  </si>
  <si>
    <t>Porcentaje de cumplimiento de los criterios nivel AA</t>
  </si>
  <si>
    <t>Incrementar el cumplimiento de los requisitos relacionados con accesibilidad página web MEN</t>
  </si>
  <si>
    <t>Índice de ambiente laboral</t>
  </si>
  <si>
    <t>Puntos</t>
  </si>
  <si>
    <t>Gestionar la medición del índice de ambiente laboral</t>
  </si>
  <si>
    <t>1 contrato de prestación de servicios profesionales
1 contrato con persona jurídica (1 People Voice)</t>
  </si>
  <si>
    <t>Porcentaje de cumplimiento de las actividades relacionadas con ambiente laboral</t>
  </si>
  <si>
    <t>Cumplimiento de actividades relacionadas con ambiente laboral</t>
  </si>
  <si>
    <t>1 contrato de prestación de servicios profesionales
2 contratos con personas jurídicas (1 People Voice y 1 con Human Factor)</t>
  </si>
  <si>
    <t>Subdirección de Gestión Administrativa</t>
  </si>
  <si>
    <t>Mantenimientos preventivos y correctivos a lo equipos programados, ejecutados</t>
  </si>
  <si>
    <t xml:space="preserve">Ejecutar del mantenimiento preventivo y correctivo a los equipos que se encuentran en las instalaciones del MEN </t>
  </si>
  <si>
    <t>Profesionales asignados al Proceso   Operación de Servicios Administrativos
1 contrato de prestación de servicios profesionales</t>
  </si>
  <si>
    <t>Mantenimientos preventivo y correctivo  a los vehículos, realizados</t>
  </si>
  <si>
    <t xml:space="preserve">Programar y realizar el mantenimiento preventivo y correctivo del  parque automotor. </t>
  </si>
  <si>
    <t>Entrega de los suministros de acuerdo a los requerimientos realizados</t>
  </si>
  <si>
    <t>Hacer el suministro mensual de los productos de aseo y cafetería necesarios para la adecuada prestación del servicio.</t>
  </si>
  <si>
    <t xml:space="preserve">Informe de seguimiento a la prestacion de los servicios realizado </t>
  </si>
  <si>
    <t>Presentar informe mensual del seguimiento a la prestacion de los servicios administrativos</t>
  </si>
  <si>
    <t xml:space="preserve">Informe de los saldos presupuestales por dependencia
realizado </t>
  </si>
  <si>
    <t>Entregar de informe mensual de los saldos de los CDP correspondientes al contrato de Tiquetes, teniendo en cuanta las comisiones solicitadas por cada dependencia.</t>
  </si>
  <si>
    <t>Profesionales asignados al Proceso  Gestionar Comisiones
1 contrato de prestación de servicios profesionales</t>
  </si>
  <si>
    <t>Informe mensual de comisiones solicitadas y ejecutadas por dependencia</t>
  </si>
  <si>
    <t>Entregar de informe mensual de las comisiones solicitadas y ejecutadas por dependencia</t>
  </si>
  <si>
    <t xml:space="preserve">Informes de modificaciones y cancelación de comisiones entregados </t>
  </si>
  <si>
    <t>Presentar Informe mensual modificaciones y cancelación de comisiones solicitadas por las dependencias</t>
  </si>
  <si>
    <t xml:space="preserve">Informes de registro de  salidas de  bienes  de consumo entregados </t>
  </si>
  <si>
    <t>Entregar de informe de registro de  salidas de  bienes  de consumo</t>
  </si>
  <si>
    <t>Profesionales asignados al Proceso  Gestionar Recursos Fisicos
1 contrato de prestación de servicios profesionales</t>
  </si>
  <si>
    <t>Registro en SAP de resultado de la toma fisica anual a 31 de diciembre</t>
  </si>
  <si>
    <t xml:space="preserve">Hacer el levantamiento anual de inventario  físico de bienes muebles </t>
  </si>
  <si>
    <t xml:space="preserve">Informes de registro y analisis de la depreciación mensual de los activos fijos entregados </t>
  </si>
  <si>
    <t>Entregar de informe de registro y analisis de la depreciación mensual de los activos fijos</t>
  </si>
  <si>
    <t xml:space="preserve">Informes de conciliaciones mensuales de los equipos de computo  entregados </t>
  </si>
  <si>
    <t>Entregar de informe de conciliaciones mensuales de los equipos de computo con la Oficina de Tecnología y Sistemas de Información</t>
  </si>
  <si>
    <t>Verificación de las actividades programadas según el cronograma</t>
  </si>
  <si>
    <t xml:space="preserve">Realizar y controlar las actividades ambientales programadas trimestrales. </t>
  </si>
  <si>
    <t>Profesionales asignados al Proceso Gestionar   Control Operarcional Ambiental
1 contrato de prestación de servicios profesionales</t>
  </si>
  <si>
    <t>verificacion mensual de los indicadores</t>
  </si>
  <si>
    <t>hacer el seguimiento  mensual al cumplimiento de los indicodores SIG</t>
  </si>
  <si>
    <t>Informes entregados por dependencia</t>
  </si>
  <si>
    <t>Entregar de informe  seguimiento  mensual de los indicadores del proceso Gestionar Eventos teniendo en cuenta los eventos solicitados por dependencia.</t>
  </si>
  <si>
    <t>Profesionales asignados al Proceso Gestionar  Eventos
19 contrato de prestación de servicios</t>
  </si>
  <si>
    <t>Realizar informe mensual de los saldos de los CDP correspondientes al contrato de Logística, teniendo en cuenta los eventos solicitadas por dependencia.</t>
  </si>
  <si>
    <t>Eficiencia Administrativa a travez de la unificacion de servicios de apoyo</t>
  </si>
  <si>
    <t xml:space="preserve">Plan de trabajo del modelo unificado de servicios de apoyo logístico y tiquetes implementado
</t>
  </si>
  <si>
    <t>Desarrollar las actividades descritas en el plan de trabajo para la implementación del modelo unificado de servicios de apoyo logístico (logística y tiquetes aéreos)</t>
  </si>
  <si>
    <t>Profesionales asignados al proceso de eventos y tiquetes
1 contrato de prestación de servicios profesionales</t>
  </si>
  <si>
    <t>Unidad de Atención al Ciudadano</t>
  </si>
  <si>
    <t>Dora Inés Ojeda</t>
  </si>
  <si>
    <t>Estrategias de fortalecimiento del servicio al ciudadano  implementadas</t>
  </si>
  <si>
    <t xml:space="preserve">Implementar estrategias de fortalecimiento del servicio al ciudadano </t>
  </si>
  <si>
    <t>Cadena de trámites de legalizaciones con la apostilla electrónica de la Cancillería implementada</t>
  </si>
  <si>
    <t>Implementar la cadena del trámite de legalizaciones con la apostilla electrónica de la Cancillería</t>
  </si>
  <si>
    <t xml:space="preserve">1 Ingeniero del área de Tecnologia
3 Tecnicos 
1  profesional de  UAC
Sistema de legalización en línea
Firma digital
</t>
  </si>
  <si>
    <t>Personal de UAC capacitado  para ofrecer servicio incluyente a personas invidentes y sordas</t>
  </si>
  <si>
    <t>Realizar las capacitaciones en lenguaje de señas y población con discapacidad visual a los funcionarios.</t>
  </si>
  <si>
    <t xml:space="preserve">12 Técnicos de la UAC
1 Coordinador
Centro de  relevo del  Insor.
Computador con cámaras
</t>
  </si>
  <si>
    <t>Tomos de nómina digitalizados</t>
  </si>
  <si>
    <t xml:space="preserve">Digitalizar de resoluciones e
 Índices de nóminas
</t>
  </si>
  <si>
    <t>Nivel de satisfacción de los usuarios con relación a los trámites y servicios que ofrece el Ministerio de Educación</t>
  </si>
  <si>
    <t>Realizar la encuesta de satisfacción a los ciudadanos respecto a los trámites y servicios prestados por el MEN</t>
  </si>
  <si>
    <t>31-11-2018</t>
  </si>
  <si>
    <t xml:space="preserve">Secretarías de Educación a las que se les realizó capacitación en el  sistema de Atencion al ciudadano </t>
  </si>
  <si>
    <t xml:space="preserve">Fortalecer la política de servicio al ciudadano y el desarrollo, ajustes y capacitación  en uso del sistema de atención al ciudadano de las secretarías de educación certificadas </t>
  </si>
  <si>
    <t>8 Servidores de la Unidad de Atención al ciudadano</t>
  </si>
  <si>
    <t xml:space="preserve">Imágenes de resolucion digitalizadas </t>
  </si>
  <si>
    <t>Entidad Publica - Archivo General de la Nación
1 profesional de Gestión documental
1 Auxiliar del Archivo Central
Inventario documental</t>
  </si>
  <si>
    <t xml:space="preserve">Subdirección de Gestión Financiera </t>
  </si>
  <si>
    <t>2 Profesionales especializados de Planta</t>
  </si>
  <si>
    <t>Giros del SGP (exceptuando gratuidad) realizados a cuentas maestras de las Entidades Territoriales</t>
  </si>
  <si>
    <t>Realizar mensualmente los giros o pagos del SGP-Educacion a través de las cuentas maestras de las ETC y FSE</t>
  </si>
  <si>
    <t>1 contratista especializado en manejo de SIIF Nacion y Giros SGP</t>
  </si>
  <si>
    <t>Aplicativo liquidador implementado</t>
  </si>
  <si>
    <t>Realizar las mesas de trabajo de casos de uso que apalanquen los desarrollos, al igual que las pruebas unitarias y conjuntas dirigidas a la implementaciòn del liquidador, el cual debe quedar totalmente operativo hasta Junio de 2018</t>
  </si>
  <si>
    <t xml:space="preserve">1 Contratista, tres profesionales </t>
  </si>
  <si>
    <t>Numero de reportes</t>
  </si>
  <si>
    <t>1 Contratista y tres profesionales de planta</t>
  </si>
  <si>
    <t>20 Contratistas y 5 profesionales especializados</t>
  </si>
  <si>
    <t>Recuperacion de Cartera Ley 21 de 1982 y Estampilla</t>
  </si>
  <si>
    <t>Subdireccion de Contratación</t>
  </si>
  <si>
    <t xml:space="preserve">PERSONAL DE LA SUBDIRECCIÓN </t>
  </si>
  <si>
    <t>Contratación a través de SECOP II</t>
  </si>
  <si>
    <t>Realizar la contratación a través del Portal de Colombia Compra Eficiente y en función de la estrategia</t>
  </si>
  <si>
    <t>Procesos de contratación adelantados por el área</t>
  </si>
  <si>
    <t>Adelantar los procesos de contratación de bienes, servicios y obras requeridos por la entidad .</t>
  </si>
  <si>
    <t>Contratación publicada en la página web</t>
  </si>
  <si>
    <t>Publicar la información relacionada con la contratación en la pagina web del MEN</t>
  </si>
  <si>
    <t>Procesos de liquidación adelantados</t>
  </si>
  <si>
    <t>Adelantar los procesos de liquidación requeridos por las áreas</t>
  </si>
  <si>
    <t>Procesos de incumplimiento adelantados</t>
  </si>
  <si>
    <t>Iniciar los procesos de incumplimiento, solicitados por las áreas acompañados de todos los soportes.</t>
  </si>
  <si>
    <t>Capacitaciones realizadas en el año</t>
  </si>
  <si>
    <t xml:space="preserve">Capacitar de forma presencial a los funcionarios y colaboradores que estructuran procesos de contratación y ejercen labores de supervisión </t>
  </si>
  <si>
    <t>Capacitaciones actualizaciones realizadas en el año</t>
  </si>
  <si>
    <t>Estructurar y actualizar el sistema de capacitación virtual en temas de contratación estatal.</t>
  </si>
  <si>
    <t>Evento Central Foro Educativo Nacional realizado</t>
  </si>
  <si>
    <t>Establecimientos Educativos con materiales de inglés distribuidos</t>
  </si>
  <si>
    <t>Estudiantes que se presentan en la plataforma Supérate con el Saber</t>
  </si>
  <si>
    <t>Sedes educativas dotadas de material educativo por parte de los programas de la Dirección de Calidad en 2018</t>
  </si>
  <si>
    <t>Planes Departamentales y Escuela para Secretarios</t>
  </si>
  <si>
    <t>Diagnóstico territorial  elaborado</t>
  </si>
  <si>
    <t>número</t>
  </si>
  <si>
    <t>Elaborar por cada subdirección del VPBM el diagnóstico y plan de ejecución de la  asistencia técnica de los departamentos identificados como de bajo desempeño.</t>
  </si>
  <si>
    <t>16 personas apoyan el proceso, pero no de tiempo completo</t>
  </si>
  <si>
    <t>Puesta en marcha de los planes  de asistencia técnica a los departamentos priorizados</t>
  </si>
  <si>
    <t>Prestar el servicio de asistencia técnica a los departamentos identificados como de bajo desempeño.</t>
  </si>
  <si>
    <t>Informes de avance de los indicadores y metas por departamento elaborados</t>
  </si>
  <si>
    <t>Elaborar los informes finales  por departamento donde se presente el avance de los indicadores y aspectos a mejorar.</t>
  </si>
  <si>
    <t>Cursos virtuales dirigidos a los secretarios de educación, implementados</t>
  </si>
  <si>
    <t xml:space="preserve"> Elaborar los cursos  solicitados  por los secretarios de educación.
</t>
  </si>
  <si>
    <t>Prestar los cursos de La Escuela para Secretarios.</t>
  </si>
  <si>
    <t>Dimensión o Eje Transversal</t>
  </si>
  <si>
    <t>Componente</t>
  </si>
  <si>
    <t>Indicador de Producto</t>
  </si>
  <si>
    <t>Peso del Indicador dentro del Programa</t>
  </si>
  <si>
    <t>Fecha de Ejecución</t>
  </si>
  <si>
    <t>Programación Actividades</t>
  </si>
  <si>
    <t>Inicio
DD/MM/AAAA</t>
  </si>
  <si>
    <t>Final 
DD/MM/AAAA</t>
  </si>
  <si>
    <t>I TRIMESTRE</t>
  </si>
  <si>
    <t>II TRIMESTRE</t>
  </si>
  <si>
    <t>III TRIMESTRE</t>
  </si>
  <si>
    <t>IV TRIMESTRE</t>
  </si>
  <si>
    <t xml:space="preserve">%
Proyectado </t>
  </si>
  <si>
    <t>Direccionamiento Estrategico</t>
  </si>
  <si>
    <t xml:space="preserve">Acompañar a las Secretarías de Educación Certificadas en el seguimiento pedagógico a sus Establecimientos Educativos </t>
  </si>
  <si>
    <t>Numérico</t>
  </si>
  <si>
    <t>Mejorar la Calidad de la educación en los niveles Preescolar, Básica y Media</t>
  </si>
  <si>
    <t>31/12/2018</t>
  </si>
  <si>
    <t>Asistentes nativos extranjeros en procesos de co-enseñanza con docentes de inglés del sector oficial 2.1.6.1</t>
  </si>
  <si>
    <t>Aulas ampliadas o mejoradas en zonas urbanas o rurales</t>
  </si>
  <si>
    <t xml:space="preserve">Incrementar y mejorar la infraestructura educativa para los niveles de educación  preescolar, básica y media en zonas urbana y rural del territorio nacional. </t>
  </si>
  <si>
    <t xml:space="preserve">Aulas nuevas construidas en zonas urbanas o rurales </t>
  </si>
  <si>
    <t>Capacitaciones a Formadores y Tutores para acompañar a EE de bajo de desempeño</t>
  </si>
  <si>
    <t xml:space="preserve">Complementos alimentarios entregados.  </t>
  </si>
  <si>
    <t>Contribuir con el acceso y la permanencia escolar de los niños, niñas y adolescentes en edad escolar, registrados en la matricula oficial.</t>
  </si>
  <si>
    <t>Componentes ejecutados del Plan de Asistencia Técnica de la Subdirección de Fortalecimiento, en relación con las 95 ETC.</t>
  </si>
  <si>
    <t>Fortalecer la capacidad de gestión de las secretarías de educación,  los establecimientos educativos, y la política educativa para grupos étnicos.</t>
  </si>
  <si>
    <t xml:space="preserve">Educadores formados con competencias comunicativas </t>
  </si>
  <si>
    <t xml:space="preserve">Entidades territoriales certificadas que han implementado la política de bienestar </t>
  </si>
  <si>
    <t xml:space="preserve">Estudiantes que participan de estrategias de seguimiento periódico de los aprendizajes </t>
  </si>
  <si>
    <t>Estudiantes que participan en las campañas e iniciativas para el fomento de competencias comunicativas 2.1.2.2</t>
  </si>
  <si>
    <t>Formación a docentes de Establecimientos Educativos de bajo desempeño</t>
  </si>
  <si>
    <t xml:space="preserve">Formación a Docentes de Preescolar, básica y media </t>
  </si>
  <si>
    <t>Índice Sintético de Calidad construido y reportes escolares para las IE y las SE producidos y divulgados</t>
  </si>
  <si>
    <t>Mejorar la gestión académica, administrativa,  financiera y relacional en los establecimientos educativos a través del fortalecimiento de la capacidad institucional de las Entidades Territoriales Certificadas y de las competencias comportamentales y funcionales de los directivos docentes en torno a un modelo de gestión institucional.</t>
  </si>
  <si>
    <t xml:space="preserve">Informe de asistencia técnica por Entidad Territorial Certificada consolidado </t>
  </si>
  <si>
    <t>Material educativo para los  EE del Programa Todos a Aprender y Jornada Única</t>
  </si>
  <si>
    <t>Modelo de prestación oficial del servicio implementado en entidades territoriales</t>
  </si>
  <si>
    <t xml:space="preserve">Dotar a las entidades territoriales y los prestadores del servicio  de instrumentos y estrategias de política pública en educación inicial
</t>
  </si>
  <si>
    <t xml:space="preserve">Niños, niñas, adolescentes y jóvenes víctimas  atendidos con Modelos Educativos Flexibles </t>
  </si>
  <si>
    <t>Incrementar el acceso y  la  permanencia en la educación preescolar, básica y media de los niños, niñas adolescentes, jóvenes y adultos  víctimas del conflicto armado interno en situaciones de riesgo y/o emergencia.</t>
  </si>
  <si>
    <t xml:space="preserve">Nuevos jóvenes y adultos mayores de 15 años alfabetizados </t>
  </si>
  <si>
    <t>Plan estratégico de comunicaciones y actividades de promoción y divulgación del PAE ejecutado</t>
  </si>
  <si>
    <t xml:space="preserve">Proyectos de infraestructura educativa desarrollados                                                                                                                                                                                                                                                                                                                         </t>
  </si>
  <si>
    <t>Secretarias de Educación que conocen y desarrollan la estrategia nacional para la excelencia del talento humano</t>
  </si>
  <si>
    <t xml:space="preserve">Servicios de asistencia técnica a Entidades territoriales certificadas para la implementación de planes de educación, que permiten la atención de la población del medio rural y víctima  
</t>
  </si>
  <si>
    <t xml:space="preserve">Servicios de asistencia técnica a las Secretarías de Educación para la formulación de Planes de Acción que permitan la atención  educativa a población vulnerable y víctima del conflicto armado. </t>
  </si>
  <si>
    <t>Servicios de asistencia técnica y monitoreo a Secretarías de Educación de Entidades Territoriales  Certificadas, en estrategias de acceso y permanencia realizadas. 3.1.1</t>
  </si>
  <si>
    <t>Sistema de gestión de la calidad parametrizado para Entidades Territoriales</t>
  </si>
  <si>
    <t xml:space="preserve">Adjudicación de crédito educativo para Posgrado en Derecho Internacional </t>
  </si>
  <si>
    <t>Adjudicación de crédito educativo para Posgrado en Derecho Internacional Humanitario - Alfonso López Michelsen. 5.4.5.2</t>
  </si>
  <si>
    <t xml:space="preserve">Adjudicación de nuevos créditos condonables a población indígena </t>
  </si>
  <si>
    <t>Adjudicación de nuevos créditos condonables a población indígena 5.4.2.6</t>
  </si>
  <si>
    <t xml:space="preserve">Adjudicar nuevos créditos a población víctima (Matrícula, sostenimiento y permanencia) </t>
  </si>
  <si>
    <t>Adjudicar nuevos créditos a población víctima (Matrícula, sostenimiento y permanencia) 5.4.3.1</t>
  </si>
  <si>
    <t xml:space="preserve">Créditos adjudicados en todas las lìneas </t>
  </si>
  <si>
    <t>Créditos adjudicados en todas las lìneas 5.4.7.1</t>
  </si>
  <si>
    <t xml:space="preserve">Créditos condonables adjudicados a poblacion en condición de discapacidad </t>
  </si>
  <si>
    <t>Créditos condonables adjudicados a poblacion en condición de discapacidad 5.4.2.5</t>
  </si>
  <si>
    <t xml:space="preserve">Créditos condonables adjudicados para población afrodescendiente </t>
  </si>
  <si>
    <t>Créditos condonables adjudicados para población afrodescendiente 5.4.2.8</t>
  </si>
  <si>
    <t xml:space="preserve">Créditos condonables para población ROM </t>
  </si>
  <si>
    <t>Créditos condonables para población ROM 5.4.2.10</t>
  </si>
  <si>
    <t>Créditos condonables renovados a afrosdescendientes</t>
  </si>
  <si>
    <t>Créditos condonables renovados a afrosdescendientes  5.4.2.9</t>
  </si>
  <si>
    <t xml:space="preserve">Créditos educativos adjudicados posgrado para maestros </t>
  </si>
  <si>
    <t>Créditos educativos adjudicados posgrado para maestros 5.4.8.1</t>
  </si>
  <si>
    <t xml:space="preserve">Créditos educativos condonados por buenos resultados en las pruebas Saber Pro </t>
  </si>
  <si>
    <t>Créditos educativos condonados por buenos resultados en las pruebas Saber Pro 5.4.9.1</t>
  </si>
  <si>
    <t>Créditos educativos renovados a Médicos para realizar especializaciones en salud 5.4.4.2</t>
  </si>
  <si>
    <t xml:space="preserve">Créditos educativos renovados en todas las lìneas </t>
  </si>
  <si>
    <t>Créditos educativos renovados en todas las lìneas 5.4.7.2</t>
  </si>
  <si>
    <t xml:space="preserve">Créditos educativos renovados posgrado para maestros </t>
  </si>
  <si>
    <t>Créditos educativos renovados posgrado para maestros 5.4.8.2</t>
  </si>
  <si>
    <t xml:space="preserve">Estrategia de acompañamiento a IES para el mejoramiento de sus condiciones de calidad implementada </t>
  </si>
  <si>
    <t>Estrategia de acompañamiento a IES para el mejoramiento de sus condiciones de calidad implementada 5.1.2.1</t>
  </si>
  <si>
    <t xml:space="preserve">Estrategias para la formulación, monitoreo y evaluación de la información de educación superior y su articulación con otros sectores implementadas </t>
  </si>
  <si>
    <t>Estrategias para la formulación, monitoreo y evaluación de la información de educación superior y su articulación con otros sectores implementadas 5.1.4.2</t>
  </si>
  <si>
    <t>Nuevas becas de la convocatoria del 0,1% de los mejores Saber Pro 5.4.5.1</t>
  </si>
  <si>
    <t>Recursos invertidos para disminución de tasa de interés de créditos en etapa de amortización de beneficiarios de estratos 1, 2 y 3 revisar si el compromiso está en cantidad de recursos y no en número o % de créditos a los que se les reduce la tasa de interés-</t>
  </si>
  <si>
    <t xml:space="preserve">Renovar créditos condonables a la población indígena </t>
  </si>
  <si>
    <t>Renovar créditos condonables a la población indígena 5.4.2.7</t>
  </si>
  <si>
    <t xml:space="preserve">Servicios de acompañamiento a las IES en los procesos de aseguramiento y mejoramiento de la calidad para la Educación Superior. </t>
  </si>
  <si>
    <t>Servicios de acompañamiento a las IES en los procesos de aseguramiento y mejoramiento de la calidad para la Educación Superior. 4.1.1.4</t>
  </si>
  <si>
    <t xml:space="preserve">Solicitudes de Acreditación atendidas </t>
  </si>
  <si>
    <t>Solicitudes de Acreditación atendidas 4.1.1.2</t>
  </si>
  <si>
    <t>Subsidios de sostenimiento adjudicados a grupos focalizados por SISBEN (Incluye Subsidios de sostenimiento  y condonación del 25% sobre l crédito educativo)</t>
  </si>
  <si>
    <t>Subsidios de sostenimiento adjudicados a grupos focalizados por SISBEN (Incluye Subsidios de sostenimiento  y condonación del 25% sobre el crédito educativo)</t>
  </si>
  <si>
    <t xml:space="preserve">Subsidios de sostenimiento adjudicados a grupos focalizados por SISBEN </t>
  </si>
  <si>
    <t>Subsidios de sostenimiento adjudicados a grupos focalizados por SISBEN 5.4.2.1</t>
  </si>
  <si>
    <t xml:space="preserve">Contenidos educativos digitales, plataformas educativas y servicios del Portal consultados  </t>
  </si>
  <si>
    <t>Fortalecer  la gestión sectorial y la capacidad institucional para mejorar la calidad educativa del País</t>
  </si>
  <si>
    <t>Créditos-Beca "Ser Pilo Paga" educativos adjudicados pregrado</t>
  </si>
  <si>
    <t>Créditos-Beca "Ser Pilo Paga" educativos adjudicados pregrado 5.4.6.2</t>
  </si>
  <si>
    <t>SEGUIMIENTO PLAN DE ACCIÓN INSTITUCIONAL 2018</t>
  </si>
  <si>
    <t xml:space="preserve">Durante el mes de marzo se llevaron a cabo actividades como: celebraciones de días del hombre y la mujer y stands de servicios de banca, turismo, fondos de pensiones, caja de compensación, alimentos, editoriales y fundaciones; tanto en la sede CAN como en San Cayetano. Las instalaciones del gimnasio mantuvieron una asistencia frecuente de colaboradores, tanto en su jornada de la mañana como en la tarde, incluyendo los martes de Yoga al mediodía y una jornada de Rumba en San Cayetano. </t>
  </si>
  <si>
    <t>Se publicó la Resolución 04969 del 22 de marzo de 2018 por la cual se dió modificación, adición y corrección de la Resolución 07083 del 10 de abril del 2017. Se desarrolló sesión extra del Comité de Teletrabajo con el fin de evaluar los resultados de la primera evaluación parcial de la prueba piloto.</t>
  </si>
  <si>
    <t xml:space="preserve">Se inició con la ejecución de los planes que hacen parte del Plan Estratégico de Talento Humano así: Inicio de la implementación del Plan Institucional de Capacitación a través del inicio del Programa de Desarrollo de Competencias y capacitaciones en Contratación Estatal y Bienes e Inventarios. Ejecución del Plan de Bienestar a través de stands de servicios, participación en juegos de la Función Pública y celebraciones de días del hombre y la mujer. Sistema de Gestión para la Seguridad y Salud en el Trabajo a través de la continuidad de chequeos médicos ejecutivos, auditoría interna del Sistema, inicio del Programa de Vigilancia Epidemiólogica de Riesgo Biomecánico y de sesiones de pausas activas y realización de auditoría al Programa Estratégico de Seguridad Vial. Con respecto al indicador de planta de personal provista el promedio para el primer trimestre del año fue del 93 %
 </t>
  </si>
  <si>
    <t>Inició la ejecución del Plan Institucional de Capacitación con las actividades de formación en convenio con la Universidad Nacional de Colombia, en los temas Machine Learning, Contratación Estatal, Bienes y Gestión de Inventarios.</t>
  </si>
  <si>
    <t>Se inició a mitad del mes de marzo el desarrollo de sesiones dentro del programa de desarrollo de competencias para todos los servidores de planta, esta primera sesión se prolongará hasta mediados de abril y ha contado con una asistencia de 178 personas.</t>
  </si>
  <si>
    <t xml:space="preserve">Realización de la auditoría interna del Sistema por parte de la Oficina de Control Interno, continuidad a chequeos médicos ejecutivos, lanzamiento del SGSST como modelo referencial del SIG en el marco del MIPG, gestión del área protegida a través de Compensar, inicio del Programa de Vigilancia Epidemiólogica de Riesgo Biomecánico y de sesiones de pausas activas en la sede principal del MEN; y desarrollo de la auditoría al plan estratégico de seguridad víal por parte de la Secretaría de Mobilidad de Bogotá.  </t>
  </si>
  <si>
    <t xml:space="preserve">Se consolidó informe de la evaluación de desempeño de servidores de carrera administrativa y libre nombramiento y remoción no gerentes públicos.
</t>
  </si>
  <si>
    <t xml:space="preserve">Hasta la fecha, están diligenciadas 394 encuestas de caracterización de la población. </t>
  </si>
  <si>
    <t>Se realizaron dos publicaciones en la intranet (12 Y 22 de marzo) de las vacantes de la planta de personal durante el mes.</t>
  </si>
  <si>
    <t>Temática incluida en las actividades de inducción desarrolladas durante el mes.</t>
  </si>
  <si>
    <t xml:space="preserve">Se encuentra que la plataforma aun no ha sido habilitada. En el mes de abril de 2018, se va a tramitar con Telento Humano porque no ha logrado salir a operación la plataforma virtual de capacitación enc ontratación estatal. </t>
  </si>
  <si>
    <t>Se consultó con Talento Humano el procedimiento a seguir para poder hacer la convocatoria y correspondiente capacitación. El 27 de marzo de 2018, Talento Humano remitió correo con el formato para solicitar fecha y espacio para capacitación, informando que el mismo debe ser remitido con 8 días hábiles de anterioridad. De acuerdo con lo anterior, se van a adelantar las capacitaciones programadas para el primer semestre del año.</t>
  </si>
  <si>
    <t>SEGUIMIENTO I TRIMESTRE</t>
  </si>
  <si>
    <t>Avance Cuantitativo</t>
  </si>
  <si>
    <t>Avance Cualitativo</t>
  </si>
  <si>
    <t>La medición de ambiente laboral se llevará a cabo durante el mes de julio</t>
  </si>
  <si>
    <t xml:space="preserve">• Divulgación a cuatro áreas de los resultados de la encuesta de ambiente laboral de 2017 
• Se realizaron 16 primeras sesiones de plan de ambiente laboral
• Se realizaron 5 segundas sesiones de plan de ambiente laboral
• Se realizaron 2 terceras sesiones de plan de ambiente laboral
• Se realizó primera sesión de coaching a equipo Directivo. 
• Se realizó primera sesión de coaching a subdirectores. 
• Se realizó primer encuentro de coordinadores. </t>
  </si>
  <si>
    <t>Avance Planeado</t>
  </si>
  <si>
    <t xml:space="preserve">Direccionamiento estratégico y planeación </t>
  </si>
  <si>
    <t>Nivel de ejecución del plan de acción institucional</t>
  </si>
  <si>
    <t>Iniciativa desarrollada</t>
  </si>
  <si>
    <t>Caracterización formulada o actualizada</t>
  </si>
  <si>
    <t>Diagnóstico realizado</t>
  </si>
  <si>
    <t>Presupuesto programado</t>
  </si>
  <si>
    <t>Porcentaje de cumplimiento en el pago a compromisos</t>
  </si>
  <si>
    <t>Porcentaje de proyectos ajustados</t>
  </si>
  <si>
    <t xml:space="preserve">Formular y ejecutar el Plan de Acción Institucional, articulando los 17 planes solicitados en el MIPG, incluyendo el Plan de anticorrupción y atención al ciudadano, el Plan estratégico del talento humano, el Plan estratégico de tecnologías de la información-PETI y el Plan anual de adquisiciones -PAA. </t>
  </si>
  <si>
    <t>Desarrollar una iniciativa orientada a fomentar la cultura de la educación en derechos humanos, paz y derecho humanitario</t>
  </si>
  <si>
    <t>Formular o actualizar la caracterización de ciudadanos, usuarios o grupos de interés con los cuales interactúa la entidad, con el fin de fortalecer la atención de sus necesidades, trámites y procesos.</t>
  </si>
  <si>
    <t>Realizar un diagnóstico a nivel interno de la entidad de la capacidad en recursos humanos, fisicos y tecnologicos en función de la prestación del servicio (trámites y servicios)</t>
  </si>
  <si>
    <t>Formular el presupuesto armonizando  la planeación estratégica y la programación presupuestal para la toma de decisiones.</t>
  </si>
  <si>
    <t>Dar cumplimiento en los tiempos establecidos para compromisos, obligaciones y pagos.</t>
  </si>
  <si>
    <t>Formular o ajustar el 100% de los proyectos de inversión de  la Entidad Adscrita y/o Vinculada  a la estructura de cadena de valor de los programas presupuestales 2019</t>
  </si>
  <si>
    <t>30/09/2018</t>
  </si>
  <si>
    <t>30/03/2018</t>
  </si>
  <si>
    <t>Para la vigencia 2018 se han alineado los indicadores estratégicos con el presupuesto asignado. De esta forma, para Jornada Única, megameta del sector, se han priorizado los recursos posibles, para alimentación escolar e infraestructura educativa. Esta última mediante vigencias futuras programadas desde 2015. Están tambien los recursos priorizados para el fomento a la educacion superior mediante incentivos a la demanda, con los Fondos poblacionales, las becas docentes y Ser Pilo Paga. En temas de calidad educativa, se han asignados recursos a Colombia Bilingüe, Programa Todos a Aprender, cuyas metas son del Plan Nacional de Desarrollo. Para el desarrollo de propuestas e iniciativas de reforma en educacion superior, se han garantizado los equipos humanos para su consecucion. Finalmente, para metas asociadas a la cultura y gestión institucional, ademas de recursos humanos, se han definido recursos que permiten el despliegue institucional y sectorial del Modelo Integrado de Planeación y Gestión.</t>
  </si>
  <si>
    <t>Oficina Asesora de Planeación y Finanzas</t>
  </si>
  <si>
    <t>Política de gestión presupuestal y eficiencia del gasto público</t>
  </si>
  <si>
    <t>Se ha prestado acompañamiento y asesoría a las áreas en la formulación de los proyectos de inversión 2019 mediante reuniones, mesas de trabajo y asesoría virtual.  Además, se han enviado para revisión preliminar de DNP los proyectos de permanencia, alimentación escolar, y educación para el trabajo, con el propósito de poderlos subsanar antes del cargue definitivo en MGA. Se espera que las áreas comiencen el registro de los proyectos en MGA, antes de la segunda semana de abril.</t>
  </si>
  <si>
    <t>SEGUIMIENTO PLAN DE ACCIÓN SECTORIAL  2018</t>
  </si>
  <si>
    <t>Ejecución Actividades</t>
  </si>
  <si>
    <t>% Avance Cuantitativo</t>
  </si>
  <si>
    <t>MEN</t>
  </si>
  <si>
    <t>Gestión Misional y de Gobierno</t>
  </si>
  <si>
    <t>1. Se conformó el equipo de facilitadores de 69 SE. 2. Se cuenta con 64 SE confirmadas de 95 para participar en la ruta de acompañamiento 2018. 3. Se realizó el diseño base del ciclo IV para realizar los protocolos de acompañamiento de secretarías de educación focalizadas y generales.</t>
  </si>
  <si>
    <t>En febrero 243 FNE hacen parte de la estrategia del programa. Por otra parte, la CUN, con quien el MEN suscribió el convenio 1467 de 2017, ha reportado inconvenientes con el proceso de reclutamiento debido a alertas migratorias y alertas de seguridad en algunas regiones de Colombia</t>
  </si>
  <si>
    <t>A marzo se presenta un avance de 199 aulas</t>
  </si>
  <si>
    <t>A marzo se presenta un avance de 259 aulas</t>
  </si>
  <si>
    <t>Corresponde a la formación centralizada a 97 formadores del  programa para Ciclo 1 y a  la de formación descentralizada a tutores de zona 5 en Neiva, Moniquirá y Barrancabermeja. Masivamente, el resto de tutores del país se formará las semanas del 05 al 09 y 12 a 16 de marzo de 2018. </t>
  </si>
  <si>
    <t>Se hará el primer reporte una vez se tenga el consolidado raciones contratadas del primer semestre de 2018</t>
  </si>
  <si>
    <t>Con la Administración Temporal de La Guajira se han articulada acciones y elaborados informes de ejecución de los diferentes proyectos. Se han identificado necesidades de apoyo y alertas importantes relacionadas con la situación de la Guajira y sus 4 ETC (La Guajira, Riohacha, Uribia y Maicao) en todo lo necesario para el inicio de la prestación del servicio educativo: transporte escolar, alimentación escolar y concertación con comunidades indígenas. Se apoyó a la AT en materia de gestión.
Se elaboró propuesta de respuesta respecto a la posición que asumirá el MEN en lo concerniente a las solicitudes de los delegados Wayuú en el marco del CONPES de La Guajira. Se representó al MEN en la mesa técnica del CONPES con comisionados Wayuú. Se expusieron las propuestas del MEN y se actualizó la matriz con la información del MEN ante DNP.
Para el Choco de dio asistencia técnica centrada en proporcionar apoyo al proceso de concertación para la contratación de la educación para las comunidades indígenas en el departamento; a su vez, se realizó revisión del avance en el proceso de alistamiento de la SE para el inicio del calendario escolar en los establecimientos educativos del departamento. Se acompañó en el proceso de concertación y contratación del servicio educativo indígena, logrando que la SE llegará a acuerdos con los operadores indígenas y se firmarán los correspondientes contratos de prestación del servicio educativo en el departamento.
Se realizó el primer encuentro de secretarios de educación los días 15 y 16 de marzo.
Se presto asistencia técnica en: 
SE Dosquebradas, Sahagún y Buenaventura en cuanto a los temas de recursos, planeación y planta.
SE Duitama, Arauca Santa Marta, Facatativá y Chocó en el tema de inspección y vigilancia y estructura organizacional; 
SE a la Gobernación del Chocó, en el proceso de transición administrativa, componentes: cobertura, financiera y calidad.
SE de la Guajira , en cuanto a la organización del sistema de archiv</t>
  </si>
  <si>
    <t>"1- Taller ""Caminos hacia la lectura y la escritura" a las SE Santa María de La Antigua y San Francisco de Asís del municipio de Apartadó, Antioquia. 75 participantes2- Encuentro de formación de PBE con tutores de la Fundación Global Humanitaria"</t>
  </si>
  <si>
    <t>El 01 de febrero se sostuvo reunión con los miembros sindicales Usdidoc, Sindodic, Sintrenal Utradec -CGT, en el marco de la mesa de trabajo para la formulación de los lineamientos de política de bienestar laboral.
Coordinación del desarrollo de la fase zonal de los juegos del magisterio colombiano en la ciudad de Pasto.
El día 09 de marzo de 2018, se llevó a cabo reunión con la mesa en donde se definió el instrumento de encuesta que se aplicará a docentes, directivos docentes y administrativos de las instituciones educativas oficiales con el fin de establecer las necesidades de bienestar laboral. Adicionalmente en esa sesión también se definió la estructura del documento de política.
Del 01 al 04 de marzo se llevó a cabo la fase zonal en la ciudad de Pasto contando con la participación de 380 directivos docentes, docentes y administrativos deportistas de las entidades territoriales de Cauca, Choco, Nariño y Valle.</t>
  </si>
  <si>
    <t>Durante este mes, se contempló el 100% de entrega de libros de trabajo en inglés de la serie Way to GO! a grados 6, 7 y 8. Es decir se entregaron 201.626 libros a 370 establecimientos educativos focalizados por el programa Colombia Bilingüe.</t>
  </si>
  <si>
    <t>Se remitieron a Innovación las preguntas para el cargue en la plataforma para la primera aplicación de Supérate con el Saber. Por lo cual se inicio el proceso de diagramación y maquetación para el ambiente virtual</t>
  </si>
  <si>
    <t>1 - Taller de activación dirigido a estudiantes de las sedes educativas Santa María de La Antigua y San Francisco de Asís del municipio de Apartadó, Antioquia.</t>
  </si>
  <si>
    <t>'Durante el mes de febrero el equipo organizador del FEN 2018 adelanto actividades de alistamiento relacionadas con el evento</t>
  </si>
  <si>
    <t>Correponde al acompañamiento a docentes y DD para el ciclo de apertura de la ruta de formación y acompañamiento. El énfasis en docentes de transición, 3 y 5 y  acompañamiento al docente para familiarizarlo con los instrumentos de caracterización del nivel de fluidez</t>
  </si>
  <si>
    <t>En realización de gestiones, revisión, estructuración y diseño para la el inicio de la oferta de cursos.</t>
  </si>
  <si>
    <t>Se trabajó en el desarrollo de los contenidos para los materiales Dia E - Dia E Familia, se definió la versión definitiva del diseño de la caja de materiales Día E - Día E Familia así como el diseño el taller Día E, se avanza en la contratación de impresión y distribución de materiales.
Se aprobó versión final de la diagramación del taller Día E Familia; se adjudicó la firma Legislación económica para impresión y la firma Portes de Colombia para Distribución, el ISCE está en construcción.</t>
  </si>
  <si>
    <t>En el mes de marzo se realizaron 82 asistencias técnicas (AT) de manera presencial; las cuales se encuentran distribuidas en los siguientes componentes: Financiero: 26 Jurídico: 5 Sistemas de Información 2 Técnico Alimentario: 2 Proyectos Estratégicos: 8 Monitoreo y control: 39</t>
  </si>
  <si>
    <t>Se realizó el seguimiento a la implementación del servicio de Preescolar integral en 27 municipios de 11 entidades territoriales certificadas en Educación. Adicionalmente se hizo seguimiento a la matricula reportada en SIMAT de las aulas de preescolar</t>
  </si>
  <si>
    <t>Se viene adelantando un proceso licitatorio para contratar firma o firmas para apoyar el fortalecimiento de la permanencia de los estudiantes en el sistema educativo a través de la implentación de MEF. La regionalización se reportará tan pronto se este ejecutando el contrato para la vigencia 2018.</t>
  </si>
  <si>
    <t>Se viene adelantando el proceso de licitación que tiene como fin la atención a adultos a través del PNA. La regionalización se realizará tan pronto se comience a reportar la matricula, a través del contrato y convenio para la vigencia 2018. Se anexa avance cualitativo.</t>
  </si>
  <si>
    <t>se realizó el diseño y publicación del Boletín PAEstaraldía del mes, la socialización de la nueva disposición de la imagen institucional, la recopilación y revisión semanal de Logros, Hitos y Alertas del Programa, la solicitud y oganización de eventos de socialización del PAE, la revisión de videos de Bolsa Común y conformación del Comité de Alimentación Escolar. Además, se participó en la elaboración del documento de  reforma estructural propuesto por el Ministerio de Educación al Gobierno Nacional para una mejor ejecución  del  PAE  y  se  realizó  la  difusión  de  actividades  tales  como  socialización  de  las videoconferencias y eventos relacionados con la promoción del programa. 
Además, se elaboró el plan de eventos del mes de febrero y marzo para la capacitación de rectores  en  todo  el  país  y  se  diseñó  una  encuesta  de  necesidades  de  capacitación  y asistencia técnica dirigida a todas las Entidades Territoriales Certificadas en educación para una adecuada organización de un plan de capacitación de las mismas.</t>
  </si>
  <si>
    <t>A marzo se presenta un avance de 78 proyectos</t>
  </si>
  <si>
    <t>En acompañamiento pedagógico situado se suscribió un Convenio con la Fundación Carvajal para el acompañamiento pedagógico situado de 627 maestras en 10 entidades territoriales. Las 2 entidades restantes se focalizarán con las maestras que participan del MAS en el marco del programa de preescolar.
En Convenio Corpoeducación se desarrolla primera fase: alistamiento, definición plan de acción para la consolidación de la Estrategia de Excelencia Docente. Categorías para revisión documental y Mesa técnica para orientar sobre las acciones desarrolar.
En Convenio con CORPOEDUCACIÓN se desarrollan mesas técnicas y revisión de avances de la metodología para la consolidación del documento de la estrategia de excelencia docente que contempla revisión documental, avance del documento en articulación</t>
  </si>
  <si>
    <t>En el mes de febrero, se adelantaron 2 asistencia técnicas. En el mes de marzo, se adelantaron 4 asistencia técnicas.</t>
  </si>
  <si>
    <t>Desde Permanencia se viene adelantando el proceso de licitación con el IN-2018-0617.</t>
  </si>
  <si>
    <t>Desde la Subdirección de Permanencia se realizó durante el mes de febrero del 2018 asistencia técnica a las siguientes 26 secretarías de educación. Se anexa avance cualitativo del indicador.</t>
  </si>
  <si>
    <t>Se realizó la inducción al equipo para las fases 3 y 4 y se elaboraron los planes de acompañamiento a las 50 secretarías de educación.Se realizó la inducción al equipo de trabajo del convenio 849 de 2018 y se realizaron las aperturas en las SE de Cúcuta, Norte de Santander, Cauca, Popayán, Cesar y Valledupar. Se realizaron las de reuniones de apertura fases 3 y 4 en las 50 SESe realizaron las aperturas en las 20 SE focalizadas en el convenio 849/2018, se firmaron los planes de trabajo con cronograma para la articulación e implementación del MGEI. Se avanzó en el desarrollo de la fase de implementación con las 50 SE focal</t>
  </si>
  <si>
    <t>Al mes de marzo no se ha adjudicado la beca.</t>
  </si>
  <si>
    <t>Al mes de marzo se han adjudicado 26 nuevos créditos para población indígena, sin embargo el fondo tiene al 31 de marzo 1.013 beneficiarios legalizados que se encuentran en proceso de giro.</t>
  </si>
  <si>
    <t>Al mes de marzo se han efectuado 400 adjudicaciones,
Se desembolsaron 57 créditos para sostenimiento y se renovaron 2.150 créditos para población víctima.</t>
  </si>
  <si>
    <t>Al mes de marzo se desembolsaron 2.337 créditos con subsidio de tasa.</t>
  </si>
  <si>
    <t>Al mes de marzo no se han efectuado adjudicaciones para población en condición de discapacidad, teniendo en cuenta que ICETEX se encuentra a la espera de la definicion de metas por parte del Ministerio de Educacion Nacional.</t>
  </si>
  <si>
    <t>Al mes de marzo no se han adjudicado nuevos créditos para población afrodescendiente, sin embargo, el fondo inició su proceso de legalización para el periodo 2018-1 con el cual se ha logrado para el cierre de marzo un total de 298 beneficiarios legalizados.</t>
  </si>
  <si>
    <t>Al mes de marzo no se han adjudicado nuevos créditos para población RROM, sin embargo, se encuentran 5 beneficiarios legalizados, para posteriormente iniciar con el proceso de giro.
Al mes de marzo se han efectuado 20 renovaciones para ésta población.</t>
  </si>
  <si>
    <t>Al mes de marzo se efectuaron 5.525 renovaciones para población afrodescendiente.</t>
  </si>
  <si>
    <t xml:space="preserve">Al mes de marzo no se han adjudicado nuevos créditos para maestros. ICETEX se encuentra a la espera de que el Ministerio de Educacion Nacional defina el numero de adjudicados para el 2018. </t>
  </si>
  <si>
    <t>Al mes de marzo no se han efectuado condonaciones a mejores Saber Pro. Estas condonaciones se efectuaran en el transcurso del año.</t>
  </si>
  <si>
    <t>Al mes de marzo se renovaron 3.092 créditos para médicos.</t>
  </si>
  <si>
    <t>Al mes de marzo se renovaron 65.866 créditos con subsidio de tasa.</t>
  </si>
  <si>
    <t>Al mes de marzo se renovaron 677 créditos para maestros.</t>
  </si>
  <si>
    <t>No presenta reporte de avance en el Sistema de Seguimiento a Proyectos de Inversión SPI</t>
  </si>
  <si>
    <t xml:space="preserve">Al mes de marzo no se han otorgado nuevas becas para maestría y doctorado y se efectuaron 28 renovaciones. </t>
  </si>
  <si>
    <t xml:space="preserve">Se situaron a través del PAC $252.234.578.340 para disminución de la tasa de interes. </t>
  </si>
  <si>
    <t>Al mes de marzo se efectuaron 3.168 renovaciones para población indígena.</t>
  </si>
  <si>
    <t>Durante el mes de enero no se realizó acompañamientos a las IES debido al periodo de vacaciones, se diseño el plan de eventos con el cual se llevara a cabo este acompañamiento en 2018.En el mes de febrero se realizo a 10 IES acreditadas la socialización del Modelo de evaluación por Referentes de calidad.El 1 de marzo se realizo socializacion del modelo de eveluacion por referentes con los directores de las asociaciones de facultades de IES y el 13 de marzo con la Dirección de formación del SENA.</t>
  </si>
  <si>
    <t>En el mes de enero se recibieron 43 solicitudes. 3 pasaron a selección de pares y 39 están en revisión de completitud.Hasta el mes de febrero se han recibido 61 solicitudes. 52 pasaron a selección de pares y 9 están en revisión de completitud.En el mes de marzo se recibieron 37 solicitudes para un acumulado de 98 durante los meses de enero a marzo. Todos estos procesos ya pasaron revisión de completitud y pasaron a selección de pares.</t>
  </si>
  <si>
    <t>Al mes de marzo se han renovado 44.919  subsidios de sostenimiento.Estos subsidios serán efectuados en el transcurso del año.</t>
  </si>
  <si>
    <t>Al mes de marzo se han adjudicado 158 subsidios de sostenimiento. Estos subsidios serán efectuados en el transcurso del año.</t>
  </si>
  <si>
    <t xml:space="preserve">*Al mes de marzo se han efectuado 5.770 giros de adjudicación de nuevos pilos.
*Se han efectuado 5.759 giros de nuevos subsidios para Ser Pilo Paga.
* Se han efectuado 21.774 giros de renovación de Ser Pilo Paga.
* Han renovado 27.970 beneficiarios el Subsidio de Sostenimiento del programa Ser Pilo Paga.
</t>
  </si>
  <si>
    <t>Iniciará en el mes de Abril de 2018</t>
  </si>
  <si>
    <t xml:space="preserve">En el primer trimestre de 2018 se da continuidad al desarrollo de las mesas de trabajo con todas las áreas del Minsiterio para efectuar el análisis de las funciones actuales y necesidad de ajuste, en función del proyecto de reorganización funcional. Se contruye la propuesta de nuevo decreto de funciones, el cual es el principal insumo para posteriormente, efectuar el diagnóstico de la capacidad de las áreas con relación a las nuevas funciones identificadas. </t>
  </si>
  <si>
    <t>Se formulo Plan de acción de acción Insticional en el marco de los lineamientos establecidos por MIPG V2, el cual tienen anexos los 17 planes estrategiscos los cuales se encuentran en ejecución actualmente.</t>
  </si>
  <si>
    <t>Para el reporte del trimestre se tuvo en cuenta la información de pagos efectivamente realizados, publicados en la Intranet del Ministerio de Educación,  en el micrositio de Gestión Financiera que corresponden a los pagos efectuados desde el Sistema SIIF-Nación  por concepto de SGP,  Transferencias a Universidades, Universidades Concurrencia Pasivo Pensional y FOMAG,  para este trimestre se realizaron 1496 trasnferencias, las cuales fueron realizadas de manera oportuna en un 100%.</t>
  </si>
  <si>
    <t>En el mes de marzo no se realizó mesa de trabajo con SDO.</t>
  </si>
  <si>
    <t>En el mes de marzo se adelantó la programación de auditorias para la vigencia 2018, está pendiente la presentación y aprobación del mismo</t>
  </si>
  <si>
    <t>Los seguimientos a las acciones de mejoramiento se realizan trimestralmente, durante el mes de marzo no se realizó seguimiento.</t>
  </si>
  <si>
    <t>Se rindieron los informes de Ley correspondientes al  mes de marzo: Informe de cumplimiento de normas de derechos de autor sobre software; Informe Pormenorizado de Control Interno, Informe para el fenecimiento de la Cuenta General del Presupuesto y del Tesoro, Cuenta Anual Consolidada a la CGR a través del SIRECI; Seguimiento para la presentación oportuna y confiable a la CGR de Costos de Personal, Austeridad del gasto mensual; Certificación sobre verificación del cumplimiento de roles de los responsables y reporte de información litigiosa del MEN en el sistema e'Kogui de la Agencia Nacional de Defensa Jurídica del Estado.</t>
  </si>
  <si>
    <t xml:space="preserve">
Durante este periodo, Computadores Para Educar -CPE-, realizó la entrega de los requerimientos para el primer pago. Los productos fueron la matriz con la focalización de las Secretarías de Educación a donde se implementará el proyecto y el modelo operativo. También ajustaron la malla curricular y la guía de formadores del diplomado de Rural TIC, según lo solicitado por el MEN.
</t>
  </si>
  <si>
    <t>La actividad inicia el 16/05/2018</t>
  </si>
  <si>
    <t>La actividad inicia el 01/05/2018</t>
  </si>
  <si>
    <t xml:space="preserve">Se publicó la lista de preseleccionados, se enviaron las comunicaciones a los docentes y a los Secretarios de Educación, para dar inicio al proceso de gestión de los documentos requeridos para la pasantía a Corea de ICT Training Colombian Teachers 2018. Simultáneamente se realizó la gestión ante la Superintendencia de Incheon en Corea del Sur, solicitando la agenda con la programación de los talleres para el entrenamiento y la carta de invitación oficial del gobierno de Corea. </t>
  </si>
  <si>
    <t xml:space="preserve">Durante el periodo no se recibieron proyectos por parte del Grupo de Regalías de la Oficina de Planeación. </t>
  </si>
  <si>
    <t xml:space="preserve">Hora del Código: 900 Instituciones educativas se unieron para el 7 de marzo a las 9:00 am a 4:00 p.m, para conectarse virtualmente y participar de la Hora del Código en Colombia 2018. Este evento se realizó en el Colegio Ciudad de Bogotá y contó con presencia de la Ministra de Educación, Yaneth Giha, también participaron algunos aliados como Microsoft, ANDI y  otras instituciones como la SE Bogotá y Min TIC.
Se reconoció a la Institución Educativa Ciudad de Bogotá como IE Innovadora.
</t>
  </si>
  <si>
    <t>Durante el mes de marzo se realizaron las siguientes actividades:
1. Reunión con los responsables de las áreas.
2. Realización del plan de trabajo.
3. Realización del diseño gráfico y desarrollo de los espacios virtuales.
4. Implementación de los espacios virtuales.
Además de validación final de los contenidos educativos de seguridad digital</t>
  </si>
  <si>
    <t>Se iniciaron actividades de revisión técnica y pedagógica de contenidos educativos</t>
  </si>
  <si>
    <t>El equipo de trabajo del Grupo de Gestion de Contenidos Educativos y Portal Educativo realizó administración, soporte y actualización del Portal de acuerdo a los requerimientos de las áreas del MEN, también se realizó movilización por redes sociales de los nuevos servicios y contenidos del Portal.  Se continuaron actividades del proceso  precontractual para adquirir los servicios de soporte del Portal en la modalidad de licitación pública, realizando los ajustes solicitados por la Subdirección de Contratación.</t>
  </si>
  <si>
    <t>Se adelantaron actividades internas en el Ministerio de Educación Nacional por parte de funcionarios del Grupo de Gestión de Contenidos y Portal Educativo</t>
  </si>
  <si>
    <t xml:space="preserve"> Se elabora el insumo de contratación a partir de la propuesta recibida del DANE y se envia para revisión por parte del equipo técnico y juridico.</t>
  </si>
  <si>
    <t xml:space="preserve">Durante el mes de marzo se realizaron las siguientes actividades:
* Ajuste del documento de requerimientos técnicos para el desarrollo e implementación del Observatorio con el apartado de rubros financiables y consideraciones para presentación de la propuesta.
* Envío de solicitud de propuesta a la Red Universitaria para la Educación con Tecnología (Redunete), con los requerimientos del proyecto.
* Se organizó y realizó el comité técnico del Convenio 871/1456 de 2017 con Colciencias el día 20/03/2018, en el cual se presentaron los avances y se tomaron decisiones respecto a la línea estratégica: Fortalecimiento del Observatorio Colombiano de Innovación Educativa con Uso de TIC. </t>
  </si>
  <si>
    <t>Con el fin de realizar un acompañamiento pertinente a  la formulación de los semilleros de investigación, se elaboró documento técnico versión 2  que contiene las especificaciones de la contratación para la formulación, implementación y documentación de semilleros</t>
  </si>
  <si>
    <t>En el marco del proceso de contratación de la entidad que realizará la formulación, implementación de semilleros  y escritura de los documentos de investigación aplicada se realizaron las siguientes acciones:
* Reuniones de trabajo con el abogado encargado de la revisión de los documentos para esta contratación.
* Escritura de la segunda versión del insumo, atendiendo las observaciones realizadas por el abogado.
* Se recibieron y revisaron las propuestas enviadas por las Universidaddes invitadas a presentar propuesta económica.
*Se elaboró el análisis del sector teniendo en cuenta las propuestas enviadas por las universidades invitadas.
* Se elaboró documento con propuesta de presupuesto.para la implementación de semilleros.
* Se escribió nota aclaratoria solicitada por los abogados para el insumo de cotratación de semilleros.</t>
  </si>
  <si>
    <t>Se avanzó en la revisión del plan de acción propuesto por la Universidad del Valle y se presentaron las observaciones en el segundo comité de seguimiento del contrato.   Así mismo se realizó reunión con el equipo técnico de esta universidad para conversar sobre la fundamentación conceptual que se está construyendo.  Se avanza en la revisión del plan de acción de la Inst. Universitaria de Envigado.</t>
  </si>
  <si>
    <r>
      <rPr>
        <b/>
        <sz val="9"/>
        <rFont val="Arial"/>
        <family val="2"/>
      </rPr>
      <t xml:space="preserve">1. </t>
    </r>
    <r>
      <rPr>
        <sz val="9"/>
        <rFont val="Arial"/>
        <family val="2"/>
      </rPr>
      <t xml:space="preserve">Se avanzó en la definición de una estrategia y un plan de trabajo para desplegar e implementar la gestión del conocimiento y la innovación en el Ministerio y en las entidades adscritas y vinculadas, el cual comprende la actualización de la caracterización del proceso, el Manual de Gestión de Conocimiento adoptando practicas tales como, la documentación de lecciones aprendidas y la activación de las comunidades de práctica.
</t>
    </r>
    <r>
      <rPr>
        <b/>
        <sz val="9"/>
        <rFont val="Arial"/>
        <family val="2"/>
      </rPr>
      <t>2.</t>
    </r>
    <r>
      <rPr>
        <sz val="9"/>
        <rFont val="Arial"/>
        <family val="2"/>
      </rPr>
      <t xml:space="preserve"> Soporte técnico y funcional a los colaboradores del MEN que presentaron algún inconveniente en el diligenciamiento de la Encuesta para evaluar los resultados del horario de los viernes. 
</t>
    </r>
    <r>
      <rPr>
        <b/>
        <sz val="9"/>
        <rFont val="Arial"/>
        <family val="2"/>
      </rPr>
      <t>3</t>
    </r>
    <r>
      <rPr>
        <sz val="9"/>
        <rFont val="Arial"/>
        <family val="2"/>
      </rPr>
      <t xml:space="preserve">. Generación de los reportes de las encuestas o formularios activos durante el mes: Formulario de preinscirpción al conversatorio  "Aproximación a la organización y funcionamiento del sistema educativo en Colombia" y la ncuesta para evaluar los resultados del horario de los viernes.
</t>
    </r>
    <r>
      <rPr>
        <b/>
        <sz val="9"/>
        <rFont val="Arial"/>
        <family val="2"/>
      </rPr>
      <t>4.</t>
    </r>
    <r>
      <rPr>
        <sz val="9"/>
        <rFont val="Arial"/>
        <family val="2"/>
      </rPr>
      <t xml:space="preserve"> Identificación de las necesidades de contenidos en la Intranet para lo cual se realiza las actualizaciones de las secciones de Servicios, Biblioteca de contratación, SIG, entre otros.</t>
    </r>
  </si>
  <si>
    <r>
      <rPr>
        <b/>
        <sz val="9"/>
        <rFont val="Arial"/>
        <family val="2"/>
      </rPr>
      <t>1.</t>
    </r>
    <r>
      <rPr>
        <sz val="9"/>
        <rFont val="Arial"/>
        <family val="2"/>
      </rPr>
      <t xml:space="preserve"> Se realizó la planeación, coordinación y ejecución del entrenamiento y re-entrenamiento de los Facilitadores y Tutores para el Conversatorio No. 1 de la Escuela Corporativa. 
</t>
    </r>
    <r>
      <rPr>
        <b/>
        <sz val="9"/>
        <rFont val="Arial"/>
        <family val="2"/>
      </rPr>
      <t>2.</t>
    </r>
    <r>
      <rPr>
        <sz val="9"/>
        <rFont val="Arial"/>
        <family val="2"/>
      </rPr>
      <t xml:space="preserve"> Se planifico, coordinó y ejecutó el Primer Encuentro Presencial del Conversatorio 1 de la Escuela Corporativa.
</t>
    </r>
    <r>
      <rPr>
        <b/>
        <sz val="9"/>
        <rFont val="Arial"/>
        <family val="2"/>
      </rPr>
      <t>3.</t>
    </r>
    <r>
      <rPr>
        <sz val="9"/>
        <rFont val="Arial"/>
        <family val="2"/>
      </rPr>
      <t xml:space="preserve"> Gestionar con el Portal Educativo Colombia Aprende el montaje, implementación y administración de los programas de aprendizaje en el Campus Virtual.
*. Cargue de los PAO de "La política pública en educación e Implementar la política pública en educación" en el Campus Virtual. 
*. Actualización del Home del Campus Virtual para la visualización del conversatorio "Aproximación a la organización y funcionamiento del Sistema Educativo en Colombia".
</t>
    </r>
    <r>
      <rPr>
        <b/>
        <sz val="9"/>
        <rFont val="Arial"/>
        <family val="2"/>
      </rPr>
      <t>4.</t>
    </r>
    <r>
      <rPr>
        <sz val="9"/>
        <rFont val="Arial"/>
        <family val="2"/>
      </rPr>
      <t xml:space="preserve"> Gestionar la actualización y ajustes de los contenidos digitales de los programas de aprendizaje organizacional.
*. Actualización del PAO Aproximación a la organización y funcionamiento del Sistema Educativo en Colombia - Contenidos digitales de los SCORM
*. Modificación en la visualización de los recursos y actividades, por ello fue necesario: Crear el Grupo No.1 – 15DeNovDe2017 y el Grupo No. 2 – 22DeMarDe2018 / Asignar los usuarios estudiantes en el grupo correspondiente / Crear el agrupamiento para el Grupo No. 1 - 15DeNovDe2017 para solamente los usuarios estudiantes puedan visualizar las actividades realizadas. 
*Instructivo de ingreso al conversatorio “Aproximación a la organización y funcionamiento del Sistema Educativo en Colombia”
*. Creación del usuario y correo de la Escuela Corporativa escuelacorporativa@mineducacion.gov.co 
</t>
    </r>
    <r>
      <rPr>
        <b/>
        <sz val="9"/>
        <rFont val="Arial"/>
        <family val="2"/>
      </rPr>
      <t>5.</t>
    </r>
    <r>
      <rPr>
        <sz val="9"/>
        <rFont val="Arial"/>
        <family val="2"/>
      </rPr>
      <t xml:space="preserve"> Consolidar la información técnica necesaria para la matriculación de los usuarios en los programas de aprendizaje. - Alistamiento de usuarios al conversatorio “Aproximación a la organización y funcionamiento del Sistema Educativo en Colombia”
</t>
    </r>
    <r>
      <rPr>
        <b/>
        <sz val="9"/>
        <rFont val="Arial"/>
        <family val="2"/>
      </rPr>
      <t>6.</t>
    </r>
    <r>
      <rPr>
        <sz val="9"/>
        <rFont val="Arial"/>
        <family val="2"/>
      </rPr>
      <t xml:space="preserve"> Gestionar con la Oficina Asesora de Comunicaciones la actualización del Home,  Noticias y el Calendario del conversatorio No. 1.</t>
    </r>
  </si>
  <si>
    <t xml:space="preserve">Se acompañaron las socializaciones de resultados definitivos 2017, se avanzó en el proceso de seguimiento a la revisión de la interventoría y se remitió la información resultante de la auditoría de básica al grupo de información para generación de la matrícula definitiva.
</t>
  </si>
  <si>
    <t>Se definió focalización definitiva y cobertura, estudio de mercado, análisis del sector e insumo del proceso auditor y se estructuró el costeo de interventoría. Así mismo, se avanzó en las metodologías y formatos, estableciendo los productos y las fechas de los entregables.</t>
  </si>
  <si>
    <t>El indicador se cumplió al 100% en el mes de enero</t>
  </si>
  <si>
    <t>Se definió focalización definitiva y cobertura, estudio de mercado, análisis del sector e insumo del proceso auditor y ya se estructuró el costeo de interventoría. Así mismo se avanzó en las metodologías y formatos, se establecieron los productos y las fechas de los entregables.</t>
  </si>
  <si>
    <t>Inicia en agosto de 2018</t>
  </si>
  <si>
    <t>Inicia en Noviembre 2018</t>
  </si>
  <si>
    <t xml:space="preserve">Se realizó registro y codificación de los formatos definitivos de la licencia de uso y anexo técnico de la misma en el Sistema Gestión de la Calidad . Además, se elaboró memorando interno a la Oficina Jurídica para visto bueno de los  formatos de las licencias de uso de las universidades: Andes, Javeriana, Distrital, Nacional e ICESI, para firma de la Ministra. </t>
  </si>
  <si>
    <t>Se avanzó en el ambiente de producción SICOLE, actualmente se encuentra en fase de prueba y licencia de uso.</t>
  </si>
  <si>
    <t>La programación y desarrollo de las capacitaciones de ArcGIS con los participantes no fue posible realizarlas, debido a los múltiples eventos  que se llevaron a cabo en el mes de marzo en el MEN. Se agendó la cita para  la instalación de ArcGIS Desktop en los equipos de los funcionarios que participan en el proyecto.  Se iniciarán actividades en el mes de abril.</t>
  </si>
  <si>
    <t>Reportes de estadísticas sectoriales</t>
  </si>
  <si>
    <t>Desarrollar la Estrategia REPÓRTATE 2018 incluyendo indicadores de Plan Nacional de Desarrollo, Plan Nacional Decenal de Educación, Plan Marco de Implementación y Seguimiento cualitativo a indicadores</t>
  </si>
  <si>
    <t>Generar reportes de consistencia en la calidad de  la información de matrícula de educación preescolar, básica y media</t>
  </si>
  <si>
    <t>Suministrar información estadística oportuna a la ciudadanía por los canales de difusión definidos (Portal WEB y datos abiertos)</t>
  </si>
  <si>
    <t>Realizar el proceso de consolidación y automatización de Matrícula consolidada entre abril y noviembre junto con la generación de reportes.</t>
  </si>
  <si>
    <t>Los avances en este indicador se centran en: a) Se realizó la solicitud para incluir en el plan de la Oficina de Comunicaciones el lanzamiento de "Repórtate en tu celular".  b) Se crearon 2 nuevos indicadores del PND 2014-2018. c) Se realizó el cargue de nuevos estudiantes en el link de pruebas de SIMAT dispuesto por la Oficina de Tecnología. El cargue de estudiantes inexistentes no se pudo realizar debido a fallas técnicas, las cuales están siendo revisadas por la OTSI.</t>
  </si>
  <si>
    <t>Inicia en Mayo de 2018</t>
  </si>
  <si>
    <t>Inicia en abril de 2018</t>
  </si>
  <si>
    <t>Se cargó la base de UARIV en la base de insumos de la Maestra de personas y se generando los respectivos fonéticos. Además, se realizó el cruce contra los datos  de la Maestra de personas y se descargó la base del SISBEN de febrero de 2017 para ser cargada en los insumos de la maestra.  Se están realizando las pruebas y los ajustes sobre las bases de datos.</t>
  </si>
  <si>
    <t>Mejoras e incorporación de nuevos registros en la maestra de personas</t>
  </si>
  <si>
    <t>Plan de acción de la mesa de educación del Plan Estadístico Nacional a cargo del Ministerio</t>
  </si>
  <si>
    <t>No fue posible realizar la mesa técnica prevista para el mes de marzo, como resultado de la actualización de los formatos para el inventario de operaciones estadística por parte del DANE. Una vez se termine con dicha actualización, se iniciarán las gestiones para su realización.</t>
  </si>
  <si>
    <t xml:space="preserve">En el mes de marzo se han realizado 227  publicaciones alcanzando un acumulado de 554 piezas, a través de los diferentes canales de comunicación interna.  Es así que con corte a 31 de marzo de 2018, se logró un nivel de cumplimiento del 25.17%.
Se inició la nueva etapa de producción de contenidos a través de Elpregonero.com, como una nueva herramienta para tener informados a los funcionarios del Ministerio. Dicha herramienta ha permitido mantener una comunicación permanente y en tiempo real de las noticias en general. Por supuesto continuamos adelante con la redacción, edición y publicación en los demas medios de comunicación interna. </t>
  </si>
  <si>
    <t xml:space="preserve">El posicionamiento obtenido por el área para el asesoramiento de estrategias para las áreas, nos hace reconocidos y nos permite continuar adelante con esta labor. Por esta razón durante el mes de marzo pudimos llevar a cabo 11 estrategias y asesorías, alcanzando un acumulado de 24 estrategias, lo que significa un nivel de cumplimiento del 25.17% con corte a 31 de marzo de 2018. 
</t>
  </si>
  <si>
    <t xml:space="preserve">Gracias al lanzamiento de elpregonero.com logramos reunir a la Ministra con los funcionarios del Ministerio en un espacio cercano, amigable y de fácil participación para todos, alcanzando un acumulado de 1 evento con corte a 31 de marzo de 2018, logrando así un nivel de cumplimiento del 8.33%. </t>
  </si>
  <si>
    <t>25.17%</t>
  </si>
  <si>
    <t>8.33%</t>
  </si>
  <si>
    <t xml:space="preserve">Con el ánimo de divulgar y tener un impacto en los medios de comunicación a nivel nacional, regional y local, se han desarrollado acciones en las que se incluyen artículos y comunicados emitidos como fuente Oficina Asesora de Comunicaciones, noticias y entrevistas presenciales, telefónicas y escritas con delegados del MEN. 
Es así como durante el mes de marzo de 2018 se realizaron 59 noticias y entrevistas, relacionados con acciones de divulgación de la gestión del Ministerio de Educación Nacional,  alcanzando con corte a 31 de marzo de 2018, un acumulado de  214 contactos  con medios de comunicación, lo que significa un nivel de cumplimiento  del  23.00%.
</t>
  </si>
  <si>
    <t>Para atender temas de gran relevancia e importancia para Colombia y sus regiones, durante el mes de marzo de 2018 la Oficina Asesora de Comunicaciones ha realizado 19 ruedas de prensa, alcanzando un acumulado con corte a 31 de marzo de 2018 de 62 ruedas de prensa, lo que significa el  23.00%  del nivel de cumplimiento.</t>
  </si>
  <si>
    <r>
      <t xml:space="preserve">En acuerdo con la SDO mediando oficio 2018-IE-015480, </t>
    </r>
    <r>
      <rPr>
        <b/>
        <sz val="9"/>
        <rFont val="Arial"/>
        <family val="2"/>
      </rPr>
      <t>se eliminó este indicador</t>
    </r>
    <r>
      <rPr>
        <sz val="9"/>
        <rFont val="Arial"/>
        <family val="2"/>
      </rPr>
      <t xml:space="preserve"> de monitoreo de información en prensa, dado que su cumplimiento dependía de un tercero.</t>
    </r>
  </si>
  <si>
    <t xml:space="preserve">Para el mes de marzo se asesoraron 2 áreas responsables de la realización de eventos y/o reuniones, para el efectivo desarrollo del mismo, alcanzando un acumulado para la vigencia 2017 de 5 asesorías para un nivel de cumplimiento del 22.40%, con corte a 31 de marzo de 2017.
En el mes de Marzo se brindaron 2 asesorías para eventos especificos. La primera asesorìa  fue para la Entrega Reconocimiento Sello Equidad Laboral EQUIPARES / BID, del área Calidad Viceministerio Superior MEN , evento que tuvo lugar dìas despues el 13 de marzo en Bogotá.  A través de esta asesoría buscamos darle un nuevo formato a dicho evento, con el objetivo de hacerlo más àgil, pràctico y darle un matiz expresivo a dicho evento, ya que por su propia temàtica, tiene un tinte de muy protocolario.
La otra asesoría se brindò para el evento llamado Lanzamiento Laboratorio Calidad de la Educación Inicial &amp; Preescolar – área Primera Infancia MEN - a realizarse en el mes de Abril.  Tambièn en dicha asesorìa se enfocò en darle unos requerimientos minimos con el fin de configurar un evento interesante al pùblico que participarà.
</t>
  </si>
  <si>
    <t xml:space="preserve">Durante el mes de marzo se realizaron con éxito y efectividad 18 eventos, tanto locales como regionales, y de diferentes niveles de complejidad, los cuales tuvieron la aceptación de la comunidad educativa en general, así como también la difusión esperada por los diferentes medios de comunicación locales, regionales y nacionales.
Con estos 18 eventos, se obtiene un acumulado para la vigencia 2018 de 58 eventos realizados, alcanzando un nivel de cumplimiento del 22.40%, con corte a 31 de marzo de 2018.
</t>
  </si>
  <si>
    <t>En el mes de marzo  1.440.623  usuarios visitaron la página web del Ministerio de Educcaión Nacional, alcanzando un acumulado de 5.191.349 usuarios, logrando así un nivel de cumplimiento del 25.69% sobre la meta anual.</t>
  </si>
  <si>
    <t xml:space="preserve">La información en las redes sociales del Ministerio (Fan Page de Facebook, Twitter e Instagram) siguen siendo una herramienta importante para visibilizar de forma inmediata a todos los interesados la información institucional que genera la Entidad.
Al terminar el mes de marzo, cerramos 267.000 seguidores de Facebook, 564.000 seguidores de Twitter, 6.335.337 reproducciones de los videos disponibles en el canal YouTube y 10.300 seguidores de Instagram. Con este comportamiento alcanzamos un nivel de cumplimiento de 85%
</t>
  </si>
  <si>
    <t>Teniendo en cuenta los grandes temas que ocupan la Agenda Educativa y las cinco líneas estratégicas de acción para este cuatrienio planteadas por el Ministerio de Educación; se desarrolló un trabajo de divulgación de las 5 estrategias en los diferentes medios de comunicación tanto externos como internos.</t>
  </si>
  <si>
    <t>25.69%</t>
  </si>
  <si>
    <t>85.0%</t>
  </si>
  <si>
    <t>En el mes de marzo la OAC cumplió al 100% con todos los requerimientos de publicación en la página web.</t>
  </si>
  <si>
    <t>1. Informe con seguimiento a depuración de información de estudiantes
2. Tablero de control en donde se evidencia que se depuraron 48.798 registros de estudiantes cuyo número de documento no coincidía con la RNEC.</t>
  </si>
  <si>
    <t>Inicia 01/08/2018</t>
  </si>
  <si>
    <t>Durante el mes de marzo se realizó Taller de sensibilización de accesibilidad y usabilidad web, a cargo de la Oficina de Tecnología y Sistemas de Información con el apoyo de la Subdirección de Desarrollo Organizacional, donde participaron 45 colaboradores de las áreas o dependencias del MEN. De otra parte se realizó actualización del plan de accesibilidad que será trabajado durante el 2018, donde se modifica los informes mensuales por trimestrales, así como la creación, publicación y actualización de la página web de Gobierno Digital, con la documentación y demás ayudas para las EAyVs, incluyendo a la OAC y Portal Colombia Aprende en los temas de accesibilidad.</t>
  </si>
  <si>
    <t>En el mes de marzo se digitalizaron 83184 imágenes de resoluciones</t>
  </si>
  <si>
    <t>Durante el mes de marzo no sesionó el Comité Institucional de Control Interno.</t>
  </si>
  <si>
    <t>Se adelantaron las siguientes actividades: a) Solicitud, consolidación, análisis y envío del tablero de Presidente (Educación) con seguimiento efectuado en febrero de indicadores PND (cifras preliminares 2017)  y reporte de avance en SINERGIA; b) Realización de 1 mesa de trabajo con DNP para la revisión, validación y definición de la solicitud de ajuste de  indicadores,  en lo relacionado a tipos de indicador, tipos de acumulación, fichas técnicas o cifras. Al corte, se ha avanzado en la normalización de información para 52 indicadores en SINERGIA.</t>
  </si>
  <si>
    <t>Fue definido el índice que compara el estado de avance de ejecución de los proyectos del MEN, que se calcula a partir de un promedio simple entre la ejecución física y financiera de cada uno de los proyectos. Posteriormente se clasifican los proyectos entre aquellos que están por encima y por debajo del promedio de desempeño del MEN. Este índice y sus resultados serán presentados  a las áreas responsables del MEN, mediante correo electrónico, incorporando además, el seguimiento al reporte de información en el SPI, que se realiza mensualmente.</t>
  </si>
  <si>
    <t>Se realizó análisis a la información de febrero consignada en el SPI por parte de las áreas, generando un segundo reporte con observaciones, que fue enviado a los responsables de las áreas técnicas con el fin de ser tenido en cuenta en el reporte de marzo, que se realiza en los primeros días de abril 2018. Dentro de las observaciones, se les presentó el estado de cada proyecto frente al índice promedio de ejecución al cierre de febrero 2018.</t>
  </si>
  <si>
    <t>Se formuló el Plan de Participación Ciudadana y de Rendición de cuentas, partiendo de la evaluación del ejercicio de la vigencia 2017. El documento está disponible en el portal institucional del MEN, capítulo 6: https://www.mineducacion.gov.co/portal/atencion-al-ciudadano/Participacion-Ciudadana/349495:Transparencia-y-acceso-a-informacion-publica</t>
  </si>
  <si>
    <t>En marzo se realizó el primer seguimiento a las acciones propuestas en el Plan Anual. El 20 de marzo se realizó la sesión de capacitación, con el fin de reformular el Plan Anual, conforme a las recomendaciones efectuadas por la Subdirección de Desarrollo Organizacional y la Oficina de Planeación. Se continúa con la preparación de la rendición de cuentas, que por agenda de la ministra de Educación se reprogramó para el mes de mayo. El aplicativo de preguntas previas a la audiencia ya se encuentra adelantado y se espera poner en línea para el mes de abril.</t>
  </si>
  <si>
    <t xml:space="preserve">El informe fue  publicado para observaciones ciudadanas en el mes de enero de 2018, y para el 31 de enero se publicó en su versión definitiva.  El documento está disponible en el portal institucional del MEN https://www.mineducacion.gov.co/portal/micrositios-institucionales/Rendicion-de-Cuentas/
</t>
  </si>
  <si>
    <t xml:space="preserve"> Se continúa con la preparación de la rendición de cuentas, que por agenda de la sra. Ministra se reprogramó para el mes de mayo. El aplicativo de preguntas previas a la audiencia ya se encuentra adelantado, y se espera poner en línea en abril. La Oficina de Planeación prepara los insumos de información e indicadores que serán requeridos para dicho espacio.</t>
  </si>
  <si>
    <t>Durante el mes de marzo se llevaron cabo 6 Importantes reuniones para genestionar alianzas con: Bancolombia, Bavaria, UNICEF,  Embajada y Ministerio de Educación de España, Fundación Empresarios por la Educación y OEI.</t>
  </si>
  <si>
    <t xml:space="preserve"> A la fecha se ha gestionado un total de $4.912.246.170     
En el mes de marzo se recibió por concepto de  cooperación técnica y financiera $4.512.315.930 en las siguientes contribuciones:
*Convenio 755 de 2018 por $307.649.850
*Convenio 762 de 2018 por $621.180.000
*Convenio 812 de 2018 por $105.700.000
*Convenio 831 de 2018 por $86.990.000
*Convenio 835 de 2018 por $168.600.000
*Convenio 838 de 2018 por $322.661.603
*Convenio 849 de 2018 por $365.070.000
*Convenio 879 de 2018 por $855.550.000
*Convenio 885 de 2018 por $175.949.820
*Convenio 899 de 2018 por $720.783.000
*Convenio 913 de 2018 por $782.181.657</t>
  </si>
  <si>
    <t>"
* 1 - Posconflicto: 
- El día 2 de marzo se llevó a cabo una videoconferencia para presentar el proyecto Obras por Impuestos de Bancolombia.
- El día 7 de marzo se llevó a cabo reunión para presentar el proyecto Manos a la Escuela y eplorar posibilidad de articulación con el programa de voluntarios de Bavaria.
* 3 - Fulbright:
Los día 5 y 8 de marzo se llevaron a cabo reuniones en torno a la Comisión Fulbright en Colombia. "</t>
  </si>
  <si>
    <t>Porcentaje de indicadores favorables
en la implementación del Modelo Optimo de Gestión de Defensa Judicial.</t>
  </si>
  <si>
    <t>Porcentaje de proyectos normativos
gestionados.</t>
  </si>
  <si>
    <t>Elaborar, aprobar y expedir una (1) directriz unificada sobre conceptos jurídicos y normas del sector educativo.</t>
  </si>
  <si>
    <t>Medir periódicamente el comportamiento de los indicadores del modelo de defensa judicial del MEN</t>
  </si>
  <si>
    <t>Revisar y conceptuar proyectos normativos relacionados con el sector educación.</t>
  </si>
  <si>
    <t>En marzo el proyecto de circular fue revisado por la jefe de la Oficina Asesora jurídica y solicitó ajustes para su revisión y aprobación.</t>
  </si>
  <si>
    <t>En el mes de marzo se midió el indicador de "tasa de éxito procesal" referente al mes de febrero, mes de febrero (mes vencido), lo cual evidenció que de los 105 procesos terminados en contra del MEN, 104  fallaron a favor del  Ministerio, lo que indica que se obtuvo una tasa de éxito procesal del 99,04%,</t>
  </si>
  <si>
    <t xml:space="preserve">En el mes de marzo se efectuó la revisión y seguimiento de 37 proyectos normativos, emitiendo concepto sobre: i) 18 proyectos de decreto; ii) 15 proyectos de resolución; iii) 4  a directivas y circulares </t>
  </si>
  <si>
    <t>Porcentaje de modelos replicables para ejercer la representación judicial</t>
  </si>
  <si>
    <t>Identificar tipologías de pretensiones de mayor frecuencia en demandas contra el MEN.</t>
  </si>
  <si>
    <t>Durante el mes de marzo se revisaron las pretensiones de los procesos judiciales activos, sin encontrar nuevas demandas que agrupen pretensiones iguales.</t>
  </si>
  <si>
    <t xml:space="preserve">Informes de supervisión relacionados con la Defensa Judicial del MEN
</t>
  </si>
  <si>
    <t xml:space="preserve">Revisar la calidad de las actuaciones de las firmas que ejercen la representación judicial del MEN.
</t>
  </si>
  <si>
    <t>Durante el mes de marzo se revisaron  los 11 informes presentados por la firmas verificando la oportunidad de las actuaciones.</t>
  </si>
  <si>
    <t>Porcentaje de acciones adelantadas
para recuperar los recursos embargados
por causa del FOMAG.</t>
  </si>
  <si>
    <t xml:space="preserve">1. Identificar procesos judiciales en los cuales existen títulos o remanentes.
2. Otorgar poderes para la gestión tendiente a la recuperación de los títulos o remanentes identificados y hacer seguimiento a la gestión.
3. Realizar las gestiones de cobro a la Fiduprevisora sobre dineros embargados a las cuentas del Ministerio de Educación.   
</t>
  </si>
  <si>
    <t xml:space="preserve">1. Durante el mes de marzo se revisó la bases de datos de banco Agrario, verificando  los procesos en los cuales existen títulos pendientes de cobro; 
2. Se expidieron 10 poderes para la recuperación de los títulos y remanentes; 
3. Se desarrollaron mesas de embargos, se reviso la información pendiente sobre las cuentas de 2012 y 2013. </t>
  </si>
  <si>
    <t>Oportunidad en la emisión de conceptos  jurídicos sobre temas del sector educación.</t>
  </si>
  <si>
    <t>1. Revisar que el concepto se encuentre acorde con la ley, la doctrina y la jurisprudencia.
2. Aprobar los conceptos proyectados y revisados</t>
  </si>
  <si>
    <t xml:space="preserve">Durante el mes de marzo de 2018 se aprobó la totalidad de los conceptos proyectados y revisados. </t>
  </si>
  <si>
    <t>Porcentaje de acciones adelantadas para la recuperación de la cartera por jurisdicción coactiva</t>
  </si>
  <si>
    <t>1. Proyectar, revisar y ajustar los autos que se requieran para dar el impulso a los procesos coactivos.
2. Proferir autos de mandamientos de pago.
3. Notificar y comunicar las decisiones tomadas frente a cada uno de los procesos.</t>
  </si>
  <si>
    <t xml:space="preserve">1. Durante el mes de marzo de 2018 se revisaron y proyectaron 39 autos por el grupo de cobro coactivo, entre los cuales 15 autos que decretan medidas cautelares, 3 autos para archivo de proceso, 11 autos que liquidan crédito y 10 autos entre los cuales se da impulso procesal por medio de pagos parciales, acumulación y modificación de mandamientos de pago.
2. Durante el mes de marzo de 2018 Se proyectaron  un total de 66 autos los cuales permitieron recaudar un total de $ 195'143.399,16.
3. Durante el mes de marzo de 2018 se enviaron 163 oficios a alcaldes y bancos, 65 notificaciones internas, 150 correos tanto internos como externos, y un total de 40 asignaciones del sistema de gestión documental. 
</t>
  </si>
  <si>
    <t>Porcentaje de actuaciones adelantadas para atender acciones de tutela en las que el MEN tenga la calidad de demandante o
demandado.</t>
  </si>
  <si>
    <t>1. Requerir y analizar los insumos e información que envíen las áreas técnicas u operativas del MEN y de otras entidades relacionadas con la acción de tutela.
2. Contestar o elaborar las acciones de tutela.
3. Presentar recursos de impugnación, responder requerimientos dentro de incidentes de desacato, remitir cumplimientos y atender solicitudes de información.
4. Realizar seguimiento a las actuaciones adelantadas</t>
  </si>
  <si>
    <t>1. Durante el mes de marzo se solicitaron 172 insumos para atender trámites de tutela
2. Durante el mes de marzo se atendieron 347 acciones de tutela
3. Durante el mes de marzo se presentaron 48 impugnaciones, se contestaron 70 requerimientos, se enviaron 33 cumplimientos; entre otros, para un total de 1278 trámites de tutela
4. Se realizó seguimiento al 100% de la oportunidad de atención de los trámites; del 100% de los incidentes de desacato activos y de las tutelas masivas interpuestas por docentes de Valledupar</t>
  </si>
  <si>
    <t>Porcentaje de acciones administrativas
adelantadas.</t>
  </si>
  <si>
    <t>1.Realizar seguimiento a las actividades u obligaciones asignadas a cada uno de los profesionales de la OAJ.
2. Diseñar y/o actualizar procedimientos de la OAJ.
3. Apoyar la supervisión de contratos de personas naturales de la OAJ y realizar seguimiento a PAC."</t>
  </si>
  <si>
    <t>1. Durante el mes de marzo se realizó seguimiento a cada una de las actividades asignadas a los profesionales de la OAJ.
2. Durante el mes de marzo se creo el procedimiento "gestión de proyectos normativos" y se solicito la publicación del mismo en SIG a la Subdirección de Desarrollo Organizacional. Se continua con la construcción de los procedimientos de "arbitramiento" y "pago de sentencias y conciliaciones".
3. Se inició la actualización del procedimiento de Conceptos Jurídicos"
Durante el mes de marzo se apoyo en la revisión de informes de ejecución de los contratos de prestación de servicios de la OAJ, para realizar trámite de pago, así mismo se apoyo en la proyección del PAC del correspondiente mes.</t>
  </si>
  <si>
    <t>Firma de los BBP de Finanzas acorde con los solicitados por el Ministerio, el BBP de nómina se terminó, se revisa, está pendiente de aprobación por el MEN para firmas.
Inicio de las pruebas unitarias de Finanzas y de la etapa de realización.
Avance en la revisión de datos para los cargues de nómina en SAP.</t>
  </si>
  <si>
    <t>Inicia 01/06/2018</t>
  </si>
  <si>
    <t>Estabilización técnologica de los Sistemas de Información:
CAPA MEDIA
HECAA
ORIENTACIÓN SOCIO OCUPACIONAL
CIER
TITULO SUPERIOR
BASE DE DATOS
Reporte IES
BANCO EXCELENCIA
Nuevo - SIFSE
Comparador Universidades</t>
  </si>
  <si>
    <t xml:space="preserve">
Inicia 15/05/2018</t>
  </si>
  <si>
    <t xml:space="preserve">SIET OC14787
SIMAT -
SIMAT BI - PLANEACION BASICA  OC14402,
OC14407,
OC14467,
OC14575,
OC14637,
OC14799,
OC14820
SIMPADE -  OC14437,
OC14736,
OC14746,
OC14897
SINEB - 
Cargues SINEB -
SINEB - BI - OC14453,
OC14586
SIPI -  OC14543,
OC14737
Convalidaciones de Educación Básica y Media -  OC14470,
OC14473
NEON -  OC14417,
OC14571,
OC14588,
OC14631,
OC14750,
OC14791
SSNN - OC14425,
OC14429,
OC14469,
OC14565,
OC14636
HECAA -  OC14358,
OC14403,
OC14641,
OC14740
BANCO EXCELENCIA -  OC14466,
OC14754,
OC14785,
OC14786
VUMEN - Reformas Estatutarias -  OC14577,
OC14646,
OC14648,
OC14819,
OC14900 
VUMEN - Inscripción de Rectores -  OC14577,
OC14646,
OC14648,
OC14819,
OC14900 
Concurso Nacional de Cuento -  
Sistema de Personal y Nomina - PERNO -  OC14418,
OC14419,
OC14450,
OC14640,
OC14743
Evaluación del Desempeño - Acuerdos de Gestión - 
Evaluación del Desempeño -  
COMISIONES -  
Foro Educativo Nacional 
Convalidaciones de Educación Superior OC14408,
OC14451,
OC14472,
OC14633,
OC14723,
OC14757
</t>
  </si>
  <si>
    <t xml:space="preserve">Humano - Contrato 0751 de 2018. Soporte Lógico. Se realizó instalación de la actualización de versión, el proveedor entregó el certificado de uso de la licencia y se tramitó el primer pago según contrato.
Nombre: Sistema de Información para la Gestión Recursos Humanos - HUMANO®
Versión: 12
Tipo de Licencia: Perpetua
Neon -  CASOS CERRADOS LIDER FUNCIONAL DE SOPORTE DE APLICACIÓN NEON
Newtemberg - Contrato 0758 de 2018 – Newtenberg: Se realizó instalación de la actualización de versión, el proveedor entregó el certificado de uso de la licencia y se tramitó el primer pago según contrato.
Nombre: Newtenberg Engine© Administrador de Contenidos
Versión: 2.16 rev3808 
Tipo de Licencia: Corporativa Institucional Framework Newtenberg Engine (Ilimitada). 
O3 - OC14493 - Infraestructura requerida para despliegue en producción de las bodegas de datos de OLE, SIMAT, SNIES Y SIET del Ministerio de Educación implementadas en la Plataforma 03 BUSINESS INTELLIGENCE.
Contrato 0756 de 2018. Nodum P&amp;S. Se realizó instalación de la actualización de versión, el proveedor entregó el certificado de uso de la licencia y se tramitó el primer pago según contrato.
Nombre: O3 Bussines Intelligence.
Versión: 7.2.3-05
Tipo de Licencia: Perpetua
TMS - Reporte de Casos de Mesa de Ayuda usuario Admingesd y JCAMARGO </t>
  </si>
  <si>
    <t xml:space="preserve">1- Se entrego  anexo tecnico  para  la adquirir  soporte  y  ampliacion de licenciameinto de la  solución  CA.
2- se entregó  el anexo técnico  para  la adquisición de bolsa de repuestos,  soporte  impresoras Zebra, sala multimedia  y UPS
3- se  entregó anexop técnico  
- serealizó  estudios de Mercado para las adquisiciones  antes descritas.
</t>
  </si>
  <si>
    <t xml:space="preserve">No se presenta avance porque hasta ahora se presentó Anexo Técnicos de CA   </t>
  </si>
  <si>
    <t>No se presenta avance,  porque está en proceso de Anexo Técnico de Hiperconvergencia
Entrega de los anexos técnicos: Backup Usuario Final, Bolsa de Prtes para mantenimiento, y Videoconferencia para sala Despacho Ministra</t>
  </si>
  <si>
    <t>No se presenta avance se entregó Anexo Técnico Impresoras Zebra</t>
  </si>
  <si>
    <t>1. Gestión con cada secretaria de educación para la presentación de sus proyectos 
2. Acompañamiento y asesoria con consultas acerca de las posibilidades de contratación
3. Emisión de conceptos técnicos de los proyectos presentados para viabilidad del MEN
4. Solicitud de reportes de conectividad de las secretarías de educación
5.  Consolidación de la información y generación del reporte del indicador de conectividad de las sedes educativas con FSE</t>
  </si>
  <si>
    <t>Durante el mes de  marzo se realizaron tres (3) Comités Inspiradores en los días (2, 9, y 23) respectivamente  donde se socializaron los avances y retos de las Subdirecciones y áreas pertenecientes a Secretaría General con el fin de identificar oportunidades de mejora y apoyo para llevar a buen fin los objetivos y metas establecidas para el año 2018.</t>
  </si>
  <si>
    <t>17,49%</t>
  </si>
  <si>
    <t xml:space="preserve">Se dio inicio al alistamiento de cargue masivo de los documentos  de los procesos a partir del nuevo mapa de procesos a la nueva versión del aplicativo SIG. Se realizó cargue de administración al ambiente de pruebas de ITS.
Se llevaron a cabo tres eventos de lanzamiento del SIG, con las dependencias del VEPBM, VES y Oficinas del Despacho con enfasis en el SGA, SGSST y SGC, en los cuales de divulgó el nuevo mapa de procesos. 
Se dio continuidad por parte de los profesionales de la SDO al diligenciamiento de los planes de actualización documental, en los cuales se establece los documentos que requieren actualización para la vigencia 2018 y se realizó el primer informe de cumplimiento de dichos planes.
Se actualizaron en el SIG documentos de los macroprocesos de Diseño de Política, Monitoreo y Evaluación, Gestión Administrativa, Gestión Juridica y Gestión Documental. 
Se socializaron documentos actualizados del mes de febrero mediante nota de interes a todo el MEN.
Se efectua revisión de los flujos de los módulos de la nueva versión de la aplicación  SIG por parte de la Subdirección de Desarrollo. ITS envió informe los ajustes solicitados que se pueden realizar y los que no y el costo de las modificaciones solicitadas.
</t>
  </si>
  <si>
    <t>24,99%</t>
  </si>
  <si>
    <t>Se dio continuación a la implementación del plan de trabajo para el cumplimiento de los requisitos que se encuentran en incumplimiento parcial o total, de acuerdo con el diagnóstico realizado. Entre otros, se realizó la divulgación de la guia de planificación, medición y seguimiento de los Objetivos SIG y se expuso a la OAPF para coordinar su implementación. Se realizó taller con los profesionales SDO de los procesos misionales para identificar los productos/servicios generados por los mismos y se realiza primer avance en la identificación de los requisitos para estos.
Se inició la actualización del normograma del SIG y la matriz legal de cada uno de los modelos referenciales, y se realizó propuesat de procedimiento de control normativo para iniciar su validación.</t>
  </si>
  <si>
    <t>Se llevaron a cabo tres eventos de lanzamiento del SIG (13, 16 y 21 de marzo), con las dependencias del VEPBM, VES y Oficinas del Despacho con enfasis en el SGA, SGSST y SGC y se llevó a cabo la planeación del evento de socialización de resultados de la construcción colectiva de la estrategia de aporpiación 2018, el cual se llevará a cabo el 4 de abril, con el acompañamiento de la MInistra y la Secretaria General.</t>
  </si>
  <si>
    <t xml:space="preserve">Se llevó a cabo presentación de los programas ambientales propuestos en la vigencia en Comité de Gestión de Desarrollo y Desempeño; se encuentra pendiente definir las actividades especificas a desarrollar en cada uno de los programas ambientales de la vigencia.  
Se llevó a cabo el evento de lanzamiento del SIG el 16 de marzo, con las dependencias del  VES  con enfasis en el SGA.
</t>
  </si>
  <si>
    <t xml:space="preserve">Se realizó acompañamiento en la presentación del Plan Anual de Trabajo de SGSST y el cronograma, en el comité de Gestión y desempeño, el cual recibió la aprobación. 
Se llevó a cabo el evento de lanzamiento del SIG el 13 de marzo, con las dependencias del  VEPBM  con enfasis en el SGSST.
Se Realizó nota de interes para socializar a toda la entidad los documentos del SGSST. 
Se realizó un trabajo  de revisión y actualización de la bateria de indicadores del PESV, como parte del SGSST, se actualizaron las HV de los indicadores del PESV. 
Se dio inicio al plan de actualización a la bateria de  indicadores del SGSST, para enviarlos como parte integral de los indicadores del SIG. 
Se envió a la firma AIAP, bateria de Indicadores como parte de las actividades para asistencia técnica, para su revision y retroalimentación técnica. 
Se revisaron y actualizaron los riesgos del PESV, estos fueron presentados por la SDO en la Auditoria PESV el dia 22 de marzo. 
Se recibió Auditoria interna del SGSST  los dias (6,7 y 8 ) de Marzo.
Se recibió  Auditoria del PESV el dia 22 de Marzo.
Se envió  plan de mejoramiento a la OCI, para tratamiento de los hallazgos determinados en la auditoria interna realizada por la misma al PESV. Se espera visto bueno para dar curso a su implementación . </t>
  </si>
  <si>
    <t>Se inicia la actualización del autodiagnóstico a la nueva versión, se da continuidad a la actualización y construcción del documento de políticas del SGSI  y a la actualización de los procedimientos del SGSI.
Se elabora guía de Activos de Información y se actualiza la guía de riesgos de seguridad de la información.</t>
  </si>
  <si>
    <t>En el mes de marzo, en el enuentro trasversal de jefes de planeacion Función Pública presento algunos resultados de FURAG, dentro de los cuales presentó los resultados ponderados por Sector Administrativo, en el cual el Sector Educacióon quedo en el lugar 7, cumpliendo de esta manera la meta planeada. De otra parte anunció que una proxima medición se realizaría aproximadamente en el mes de Octubre, por cuanto es necesario seguir fortaleciendo la implementación de MIPG V2. Continuando con las actividades previstas para este fortalecimiento, durante el mes de marzo se finalizaron las capacitaciones de MIPG V2, previstas a las áaareas del Ministerio  dentro de la primera etapa de la socialización, adicional se han seguido recibiendo y retroalimentando los autodiagnósticos propuestos por Función Pública, como parte de las etapas de la implemetación del modelo.</t>
  </si>
  <si>
    <t>Se continuo con la proyección del Decreto de reorganización funcional con el acompañamiento de Función Pública, terminando la redacción de las funciones de las subdirecciones correspondientes al Viceministerio de Educación Preescolar, Básica  y Media y de las subdirecciones del Viceministerio de Educación Superior.</t>
  </si>
  <si>
    <t>1. informe del contrato de mantenimiento: * - Reubicación de mobiliario en las distintas áreas del MEN, que se encuentra ubicado en las bodegas. *- levantamiento de inventario de mobiliario que se reportara para la baja. * - Pintar las oficinas de las asesoras del despacho de Básica. *- Arreglo y montaje de bomba equipo de presión. *- Instalación de lamparas led en áreas de educación ambiental tercer piso y jurídica. * Adecuacion del area de juridica con reubicacion de puestos de trabajo y obra de mejoramiento del area. * mantenimiento de microhondas. * mantenimiento de equipos de gimnasio. * mantenimiento de equipos de presion. *mantenimiento de red contra incendio.
2. ctividades del contrato de CONTROL DE ACCESO
* Mto. preventivo y correctivo.
3. Actividades del contrato de ASCENSORES
* Mto. preventivo de los 4 ascensores y el privado 
4. Actividades del contrato de PLANTA TELEFÓNICA</t>
  </si>
  <si>
    <t>Se realizan 6 mantenimientos preventivos y 7 correctivos a vehiculos del parque automotor del Ministerio</t>
  </si>
  <si>
    <t xml:space="preserve">Se registran los consumos de insumos para las tareas de aseo y cafetería </t>
  </si>
  <si>
    <t>Se presenta el reporte de mesas de ayuda del mes de marzo con un total de 408 solicitudes atendidas en su totatlidad dentro de los tiempos establecidos</t>
  </si>
  <si>
    <t>Se enviaron 33 comunicaciones a las dependencias informando los saldos correspondientes</t>
  </si>
  <si>
    <t>Las dependencias en marzo solicitaron 828  comisiones, en comparación con el año 2017 presenta un incremento del 16%</t>
  </si>
  <si>
    <t>En marzo las dependencias   solicitaron se modificaran 72 comisiones a personal de planta y 33 a contratistas, para un total de 105 modificaciones realizadas; igualmente solicitaron fueran canceladas 49 comisones a personal de planta y 23  a contratistas para un total de 72  comisiones canceladas</t>
  </si>
  <si>
    <t>Se cuenta con los soportes físicos de las salidasde bienes de consumo, debidamente escaneados, el registro en el sistema SAP, se realizará una vez se estabilice el sistema de inventarios, ya que se encuentra en proceso de implementación  para migrar a  Normas Internacionales de Contabilidad del Sector Público</t>
  </si>
  <si>
    <t>Teniendo en cuenta que el sistema de inventarios SAP, se encuentra en proceso de implementación de la segunda etapa, para incluiir las  Normas Internacionales de Contabilidad Sector Públic-NICSP, se tomó la decision por parte de todas las áreas involucradas en el proceso,  de no realizar movimientos de inventario, para el primer trimestre del 2018. Se cuenta con  todos los soportes en físico que evidencian la salidas del almacén. Una vez se estabilice el sistema de información SAP, se procederá a realizar el cargue</t>
  </si>
  <si>
    <t>La conciliación correspondiente al mes de marzo de 2018, se realizará, una vez se cargue en el sistema SAP, la informaciòn de movimientos de ingreso y salida de bienes del almacén.</t>
  </si>
  <si>
    <t>Se realizaron y verificaron las actividades operacionales ambientales programadas en el mes de febrero, seguimiento a los contratos con responsabilidad ambiental que perteneces a la Subdirección de Gestión Administrativa. En recolección de puntos ecológicos  se obtuvo un total de 1.830,5  kgrs de residuos, de los cuales 1.131,4 kgrs fueron residuos sólidos aprovechables los cuales fueron entregados a los recicladores de oficio EMRS.</t>
  </si>
  <si>
    <t>Se verifico el registro correspondiente en los indicadores del SIG a cargo de la Subdirección de Gestión Administrativa del mes de febrero;  Reducción de Fotocopias, Porcentaje de Residuos Peligrosos Dispuestos Adecuadamente, Aprovechamiento de Residuos Sólidos Reciclables, Consumo de Energía, Consumo de Agua, Reducción de Consumo de Papel, Cumplimiento en la Prestación de Servicios, Eficacia en la Prestación y Atención del Servicio, Eficacia en la Actualización de Inventarios por Servidor, Oportunidad y Cumplimiento en el Trámite de Comisiones de Servicio. Presentando un cumplimiento en las metas establecidas.</t>
  </si>
  <si>
    <t xml:space="preserve">Entrega de informes, de manera detallada del estado actual de la ejecución del contrato 268 de 2018 para cada una de las dependencias generadoras de eventos, junto con el resumen de su ejecución presupuestal, indicadores de cumplimiento de metas y estados de su ejecución  al mes de Marzo.
Dirección de Calidad para la Educación Preescolar, Básica y Media 
Dirección de Fortalecimiento a la Gestión Territorial 
Dirección de Calidad de la Educación Superior 
Dirección de Cobertura y Equidad 
Dirección de Primera Infancia 
Dirección de Fomento de la Educación Superior 
Subdirección de Desarrollo Organizacional 
Oficina Asesora de Comunicaciones 
Oficina Asesora de Innovación Educativa con Uso de TICs 
Oficina Asesora de Cooperación y Asuntos Internacionale
</t>
  </si>
  <si>
    <t xml:space="preserve">Entrega de informes, de manera detallada del estado actual de la ejecución del contrato 268 de 2018 para cada una de las dependencias generadoras de eventos, junto con el resumen de su ejecución presupuestal, indicadores de cumplimiento de metas y estados de su ejecución  al mes de Marzo.
Dirección de Calidad para la Educación Preescolar, Básica y Media 
Dirección de Fortalecimiento a la Gestión Territorial 
Dirección de Calidad de la Educación Superior 
Dirección de Cobertura y Equidad 
Dirección de Primera Infancia 
Dirección de Fomento de la Educación Superior 
Subdirección de Desarrollo Organizacional 
Oficina Asesora de Comunicaciones 
Oficina Asesora de Innovación Educativa con Uso de TICs 
Oficina Asesora de Cooperación y Asuntos Internacionales
</t>
  </si>
  <si>
    <t>Se establecio el objetivo del modelo, sus generalidades y se presenta borrador del modelo conforme al cronograma de trabajo establecido. Igualmente se recibio respuesta al oficio enviado a al S.C</t>
  </si>
  <si>
    <t xml:space="preserve">El 06 de marzo se realizó reunión con el proveedor Ciel-Digiturno, para poder actualizar la versión y brindar información en la cartelera digital de la UAC información más dinámica, actualizar la plantilla de Digiturno, y poder rodar los Videos institucionales, para que nuestros ciudadanos estén informados de la Gestión del Ministerio con  información de interés  
El 08 de marzo se realizó mesa de trabajo con la oficina de comunicaciones para establecer los temas  de mayor relevancia para iniciar la campaña de divulgación  de la UAC dentro del Ministerio.
El 16 y 17 de marzo se participó en la feria de servicio al ciudadano en Manaure la Guajira, llevando el trámite  de legalizaciones como estrategia de acercamiento con las ciudadanía de esta región  del país
El 21  de marzo se asistió a la cualificación Comunicación y asertividad para el servicio,  dada por el  PNSC, esto con el objetivo de replicarla en la UAC del MEN y fortalecer estrategias para el servicio al ciudadano.
</t>
  </si>
  <si>
    <t>El 05 de marzo la oficina de tecnología realizo la entrega del aprovisionamiento de infraestructura firma electrónica, para la puesta en producción del sistema de Legalizaciones e implementación forma digital.</t>
  </si>
  <si>
    <t xml:space="preserve">El 15 de marzo se cualificaron a 40 servidores para la atención de personas sordas en la lengua de señas colombiana 
El 20 de marzo se recibió respuesta por parte del INCI  a la comunicación enviada  el mes de febrero  sobre  la charla de abordaje para el personal de la UAC para la atención  de personas con discapacidad visual, para coordinar fecha, hora y lugar de realización del taller.
</t>
  </si>
  <si>
    <t>En el mes de marzo se realizó indice a 137 tomos en el formato establecido</t>
  </si>
  <si>
    <t xml:space="preserve">En el mes de marzo se realizaron las siguientes asistencias técnicas:
• 01 de marzo de 2018 Secretaría de Educación de Barrancabermeja.
• 01 de marzo de 2018 Secretaría de Educación Arauca.
Se realizaron mejoras a la Interfax del SAC (Sistema de Atención al Ciudadano) también se implementó el módulo que permite la interconectividad del SAC entre las diferentes entidades territoriales, se normalizaron las tablas de bases de datos, procedimientos, secuencias y disparadores. así mismo se hizo depuración y mejoras del código puente optimizando el rendimiento del sistema 
Elaborar Cronograma para la divulgación a las Secretarías de Educación Certificadas.
Se generó  y envió el Ranking Nacional del Sistema de Atencion al Ciudadano de las Secretarías  de Educación Certificadas correspondiente al mes de febrero, el cual  fue enviado a cada una de las Secretarías de Educación a través del Sistema de Gestión Documental .
</t>
  </si>
  <si>
    <t>Se cumplió con el 100%  de giros a las ETC de acuerdo al cronograma y al PAC</t>
  </si>
  <si>
    <t>Se realizarón 9 mesas  de trabajo en el mes de marzo  para el levantamiento de información con 18 casos de uso firmados; 3 para revision y posterior firmas por el grupo central de cuentas, 5 para correcciones por la casa HEYSSHON y 4 por especificar. Se cumplio con el cronograma programado para este mes.</t>
  </si>
  <si>
    <t>Se transmitieron los Estados Financieros a 31 de diciembre de 2017, los informes mensuales de enero, febrero y marzo seran presentados como fecha maxima el 28 de abril, teniendo en cuenta las fechas de cierre reportadas por la Contaduria General de la Nación.</t>
  </si>
  <si>
    <t>Se esta programando la primera mesa de trabajo para realizar el seguimiento a cada uno de los terceros que hacen parte de la cuenta.</t>
  </si>
  <si>
    <t>No aplica para este corte</t>
  </si>
  <si>
    <t>Se oficio el dia 5 de marzo a los Viceministerios la relación de los convenios  indicando fecha del ultimo informe radicado en la SGF y el saldo pendiente por legalizar.</t>
  </si>
  <si>
    <t>El Recaudo Acumulado para el mes de febrero fue de $ 40.570.477.007, alcanzando un 14,03% de la meta (En el mes de febrero no se reportaron aportes de Policia y Ejército Nacional) 
A corte 31 de marzo 2018, no se evidencia recaudo del mes de marzo de 2018 toda vez que la verificación del ingreso frente a extractos bancarios se realiza més vencido (Corte 13 de abril de 2018), previa realización de conciliación del registro contable.</t>
  </si>
  <si>
    <t>Para el mes de Junio se espera recaudar el 42% de la meta establecida, sin embargp ya se han recaudado $1.851.612.566 equivalente al 2.29% de la meta.
El vencimiento real de la obligación de pago de las Entidades Obligadas es semestral (01 de enero al 30 de junio y 01 de julio a 31 de diciembre).
Se debe tener en cuenta que la verificación del ingreso se evidencia mes vencido.</t>
  </si>
  <si>
    <t>Se estimó línea base de los valores adeudados para la vigencia 2016, con base al proceso de imputación de pagos y ajuste de bases gravables de los contratos fiscalizados vigencia 2016 al igual que se estimó la linea base de deuda vigencia 2017, con base al proceso de identificación de ingresos para el cierre de la vigencia 2017; asimismo como parte de la gestión de recuperación se realizó el III llamado a prevención vigencia 2017, como actividad fundamental para iniciar el proceso de cobro y recuperación
Sin embargo  la medición del indicador formalado de la actividad, se iniciará a partir del mes de julio.</t>
  </si>
  <si>
    <t xml:space="preserve">Se realizó conciliación con corte a Febrero 2018, Es preciso indicar que la conciliación se envía  mes vencido, por cuanto los soportes de los embargos aplicados en las cuentas durante el mes, se reciben dentro de los 15 días del mes siguiente, para el registro contable.
</t>
  </si>
  <si>
    <t>En el mes de marzo de 2018 se publicaron los siguientes documentos y actos administrativos de procesos:
Aviso de Convocatoria: 4
Invitación Pública: 2
Proyecto de Pliego de Condiciones: 2
Estudios Previos: 2
Respuestas a las observaciones: 5
Acto Administrativo de Apertura: 3
Pliego de Condiciones Definitivo: 3
Adendas: 3
Informe de Evaluación de las Ofertas: 2
Aceptación de Oferta: 1
Para el mes de marzo de 2018 se debían publicar  27 documentos los cuales como se puede ver en la descripción antes detallada, fueron publicados en su totalidad.  
Este reporte refleja solo la información del mes de marzo de 2018 y el porcentaje proyectado corresponde igualmente para cada mes al 100%. Lo anterior, debido a que el reporte no es acumulativo.</t>
  </si>
  <si>
    <t>Durante el mes de marzo de 2018 las diferentes dependencias del MEN requirieron un total de 15 procesos de contratación los cuales están siendo tramitados en su totalidad por la Subdirección de Contratación.
En el mes de enero de 2018 y anteriores, se cargaron un total de 9 solicitudes de contratación, las cuales siguen en trámite. En febrero de 2018, se cargaron por las áreas un toal de 9 solicitudes de contratación de las cuales un trámite culminó con aceptación de oferta y las restantes 8 siguen en trámite. 
El total a la fecha de las solicitudes de contratación es de 32, de las cuales 31 están trámite y 1 culminado exitosamente.</t>
  </si>
  <si>
    <t xml:space="preserve">Se remitió a comunicaciones para publicación el 2 de marzo de 2018 el archivo con la contratación efectuada en el mes de febrero de 2018. </t>
  </si>
  <si>
    <t>Durante los meses de diciembre de 2017 y enero de 2018 se radicaron en la subdirección de contratación un total de 260 informes. Durante los meses de febrero y marzo de 2018 se radicaron en la subdirección de contratación un total de 281 informes. Esto para un total de 541 informes de liquidación. 
El consolidado a la fecha es el siguiente:
Con observaciones: 40
Devueltos al área: 11
En firma del contratista: 13
En revisión del coordinador: 5
En firma del ordenador: 3
En revisión del liquidador: 301
Liquidado: 161
Radicado Vencidos: 7
Total: 541</t>
  </si>
  <si>
    <t>Se tienen radicados acumulados a la fecha de 14 informes de presunto incumplimiento. En el mes de febrero de 2018 se radicó un informe, para un total de 15 procesos en trámite. Los estados a la fecha son los siguientes: 
Citación audiencia: 2
Archivo del proceso: 4
Respuesta a reposición: 1
Traslado pruebas: 2
En revisión de los abogados: 6</t>
  </si>
  <si>
    <t>Claudia Alejandra Gélvez Ramírez</t>
  </si>
  <si>
    <t>Se presento la estrategia en reunión con la señora Ministra. Se socializaron los indicadores en el encuentro nacional de secretarios de educación, el dia 16 de marzo. Se  comenzará con el analisis de los resultados para proceder con los diagnosticos territoriales y su consolidación.</t>
  </si>
  <si>
    <t>Se esta trabajando en la leaboración del instrumento para consolidar la prestación de la asistencia técnica. Para el avance de esta actividad se tiene que realizar: la consolidación del diagnóstico teritorial, la elaboración de los planes de asistencia técnica, la puesta en marcha de la prestación de la AT.  Se proyecta avanzar en el mes de abril con los indicadores corregidos y los diagnósticos territoriles realizados.</t>
  </si>
  <si>
    <t>Inicia en Julio de 2018</t>
  </si>
  <si>
    <t>Para el mes de marzo se continúa con la revisión y evaluación de los contenidos de los cursos virtuales para su actualiazación en la plataforma y su posteror aprobación por parte de la Dirección y el Viceministerio.</t>
  </si>
  <si>
    <t>Se revisaron los contenidos y se mantuvo actualizada la operación de la plataforma, la escuela para secretarios se encuentra operando normalmente en el campus virtual de Colombia aprende.</t>
  </si>
  <si>
    <t>SEGUIMIENTO II TRIMESTRE</t>
  </si>
  <si>
    <t>Durante el mes de junio se llevaron a cabo actividades como: Celebración del día de la Familia, continuación y finalización del torneo de fútbol 8,  realización de entrenamientos de Natación con 28 participantes, continuación de entrenamientos de Voleibol con 30 integrantes, entrenamientos del equipo de bolos, actividades previas para las vacaciones recreativas de hijos de servidores contando con una inscripción de 31 niños, realización de Feria productos y de servicios (Educativos y de Vivienda) en el Día del Servidor Público. Viernes de stands de servicios de banca, turismo, telecomunicaciones, teatro, caja de compensación, alimentos y servicios de salud en la sede CAN y en San Cayetano. Realización de reuniones de acompañamiento a servidores cuyos empleos son afectados por la convocatoria 434 con la asistencia de 133 servidores.</t>
  </si>
  <si>
    <t>Durante este mes se presentaron los resultados de la prueba parcial ante el comité en pleno durante la sesión ordinaria.</t>
  </si>
  <si>
    <t xml:space="preserve">Seguimiento de los planes que hacen parte del Plan Estratégico de Talento Humano con el desarrollo de actividades más relevantes así: implementación del PIC (capacitaciones en Argumentación de textos jurídicos, Delitos contra la administración pública, Hacienda y presupuesto público, Estudios previos, Oracle y Buenas prácticas de movilidad para conductores). Plan de Bienestar (Finalización del torneo de fútbol 8, realización de entrenamientos de Natación, Voleibol y bolos, convocatoria e inscripciones para las vacaciones recreativas de hijos de servidores, realización de Feria de productos y servicios (Educativos y de Vivienda) en el Día del Servidor Público, stands de servicios en sede CAN y en San Cayetano, reuniones de acompañamiento a servidores cuyos empleos son afectados por la convocatoria 434). Plan de SG-SST (sesiones de pausas activas con fisioterapeuta, rumbaterapias con deportólogo, asesorías de nutrición, realización de Taller de Investigación de Accidentes de Trabajo para el COPASST, refuerzo de la divulgación del plan de emergencias en San Cayetano). Se iniciaron actividades para la provisión por méritos con listas de elegibles de las vacantes ofertadas en el proceso de selección adelantado en el marco de la Convocatoria No. 434 de 2016. (Verificación de requisitos de empleos de 80 elegibles conforme a la publicación de 10 listas). </t>
  </si>
  <si>
    <t xml:space="preserve">Dentro de la ejecución del PIC durante el mes de junio se desarrollaron sesiones de las siguientes temáticas: Argumentación de textos jurídicos, Delitos contra la administración pública, Hacienda y presupuesto público, Estudios previos, Oracle y Buenas prácticas y Comportamiento seguro de movilidad para conductores.  </t>
  </si>
  <si>
    <t xml:space="preserve">La cuarta sesión del Programa de Competencias está programada para el mes de julio, buscando maximizar la asistencia de servidores y demás colaboradores de las distintas oficinas del Ministerio, dichas sesiones se llevarán a cabo los días 10, 11, 23, 24, 25, 26 y 27 de julio, en jornadas de 4 horas. </t>
  </si>
  <si>
    <t xml:space="preserve">Continuación de los programas de vigilancia de riesgo cardio y biomecánico a través de las consultas médicas para seguimiento de riesgo cardiovascular, visitas de la fisioterapeuta con sesiones de pausas activas mediante juegos dirigidos, rumbaterapias con deportólogo y asesorías con nutricionista en sedes CAN y en San Cayetano. Realización de la semana de la salud,  realización de Taller de investigación de accidentes de trabajo dirigido a los integrantes del COPASST, realización de inspección trimestral de seguridad, convocatoria de nuevos brigadistas y refuerzo de la divulgación del plan de emergencias en San Cayetano.    </t>
  </si>
  <si>
    <t xml:space="preserve">Se realizó la evaluación final de los servidores en estado de provisionalidad y temporalidad con corte a 31 de mayo de 2018, dicha actividad se llevó a cabo desde el 1 de junio al 15 de junio. Así como la concertación de compromisos para la siguiente vigencia. </t>
  </si>
  <si>
    <t>Hasta la fecha 397 servidores han accedido al formulario de caracterización y diligenciado el respectivo formato.</t>
  </si>
  <si>
    <t xml:space="preserve">Se realizó publicación en la intranet de las vacantes de la planta de personal en las fechas 12, 15 y 27 de junio. </t>
  </si>
  <si>
    <t>Desarrollo de tercera mesa técnica entre las Subdirecciones de Desarrollo Organizacional y la Subdirección de Talento Humano para inicio de actualización del documento Código de Ética y Buen Gobierno y transición al Código de Integridad y Buen Gobierno, conforme al plan definido.</t>
  </si>
  <si>
    <t>La medición de ambiente laboral según reunión con la Ministra, se realizará durante el mes de noviembre como se ha venido realizando en años anteriores</t>
  </si>
  <si>
    <t>•	Se realizó 1 segunda sesión de plan de ambiente laboral
•	Se realizaron 7 terceras sesiones de plan de ambiente laboral
•	Se realizaron 10 cuartas sesiones de plan de ambiente laboral
•	Se realizó cuarta sesión de coaching a equipo Directivo (Incluidos Subdirectores)</t>
  </si>
  <si>
    <t>Se completó el primer acompañamiento de dos a las 95 ETC de acompañamiento pedagógico con los equipos de caldiad de las SE y el taller de formación a los rectores en el Taller Día E 2018, de las cuales 61 cuentan con reporte y evidencias completas</t>
  </si>
  <si>
    <t>Durante el mes de Junio se contó con un total de 301 Formadores Nativos Extranjeros, los cuales impactan 295 Instituciones Educativas focalizadas por el programa Colombia Bilingüe</t>
  </si>
  <si>
    <t>Con corte a junio se cuenta con 372 aulas con mejoramiento o ampliación a nivel nacional</t>
  </si>
  <si>
    <t>Con corte a junio se cuenta con 358 aulas nuevas construidas a nivel nacional</t>
  </si>
  <si>
    <t>En junio se realizo el evento de formación a 90 formadores para el ciclo II, y se inició el suceso de eventos de formación a 1.307 tutores de acuerdo a lo previsto. De igual forma el dia 5 de junio se llevo a cabo un evento academico del Programa donde se realizo un balance de resultados a la fecha</t>
  </si>
  <si>
    <t>El seguimiento y monitoreo realizado por el MEN a corte 30/06/2018 y con base en los soportes contractuales enviados por 93 ETC se tiene un reporte de 640.680.384 raciones de PAE regular y PAE JU. Es necesario indicar que a corte 30/06/2018, no ha iniciado operación PAE en ETC Montería y Cartagena.</t>
  </si>
  <si>
    <t>Con corte a junio se estima que al 43% de las Secretarías de Educación se les ha brindado Plan de Asistencia Técnica por parte de la Subdirección de Fortalecimiento</t>
  </si>
  <si>
    <t>No aplica para el periodo. No obstante, se realizó taller Caminos hacia la Lectura y Escritura en Mocoa así como taller de formación con docentes en el Festival Epico en la ciudad de Barranquilla, este taller tuvo como objetivo el acompañamiento pedagógico en estrategias de lectura en voz alta y compartida</t>
  </si>
  <si>
    <t>Con corte a junio de 2018, el 50% de las ETC han implementado la política de bienestar</t>
  </si>
  <si>
    <t>Este indicador se cumplió en su totalidad durante el mes de febrero donde se realizó la entrega de libros de trabajo en inglés de la serie Way to GO! a grados 6, 7 y 8. Es decir se entregaron 201.626 libros a 370 establecimientos educativos focalizados por el programa Colombia Bilingüe.</t>
  </si>
  <si>
    <t xml:space="preserve">En el mes de junio se construyeron 400 ítems, 200 de lenguaje y 200 de matemáticas para la segunda clasificatotira de Supérate con el Saber. A la fecha van 2.2121.858 estudiantes </t>
  </si>
  <si>
    <t>Actualización de cifras del Taller de activación dirigido a estudiantes de cuatro (4) sedes educativas ganadoras de las Maratones de lectura 2017. Con corte a junio, 9.035 estudiantes han participado de dichas iniciativas</t>
  </si>
  <si>
    <t>No aplica para el periodo</t>
  </si>
  <si>
    <t>Se dispone de la base de datos de posibles invitados expertos junto con el perfil correspondiente, así mismo, se cuenta con una carácterización para la participación de los mismos. La Arquitectura del edusitio se encuentra diseñada y se espera lanzarlo a finales del mes de julio</t>
  </si>
  <si>
    <t>Corresponde a la continuidad del desarrollo del acompañamiento a docentes y directivos docentes propio del Ciclo I de la ruta de formación 2018, que a la fecha contempla 83.283  docentes. Se continua el trabajo en CDA en el cual se comparten las estrategias generadas en el equipo PICC-HME para su implementación en el aula</t>
  </si>
  <si>
    <t>Capacitación a 1828 docentes en procesos relacionados con Formación para la Ciudadanía y fomento de procesos de lectura y escritura en el aula.</t>
  </si>
  <si>
    <t>En junio se realizaron los primeros pagos por impresión y distribución, y la totalidad de la logística Día E. A junio se han impreso 16.289 reportes</t>
  </si>
  <si>
    <t>Se ha brindado asistencia técnica a las 95 ETC. ver adjunto Reporte junio 2018 indicador asistencias técnicas PAE</t>
  </si>
  <si>
    <t>Respecto al Número de Establecimientos Educativos con materiales pedagógicos para el mejoramiento de las prácticas de aula del programa Jornada Única. Se informa que el material correspondiente a JU fue entregado en un 100% a 2.469 sedes correspondiente a 1.967 EE JU;</t>
  </si>
  <si>
    <t>Se realizó el seguimiento a la implementación del servicio de Preescolar integral en 27 municipios de 11 entidades territoriales certificadas en Educación. Se realizan visitas a IE de Yotoco, y Cali, además se realiza jornada de asistencia técnica con las Secretarías de Educación de Cali y Valle de</t>
  </si>
  <si>
    <t>Durante el mes de junio se formalizaron los contratos 961 y 962 con las firma FIPC Alberto Merani y Asesoría y Gestión, se anexa avance culitativo.</t>
  </si>
  <si>
    <t>La Subdirección de Permanencia informa que el PNA en el de mes de junio están relacionadas con la fase inicial del contrato 963 de 2018 adjudicado mediante licitación pública LP-MEN-04-2018 al proponente Unión Temporal Educando Colombia – UTEC 2018, se anexa avance cualitativo</t>
  </si>
  <si>
    <t>Se han implementado de manera permanente, las acciones correspondientes al Plan Estratégico de Comunicaciones del PAE</t>
  </si>
  <si>
    <t>Se cuenta con 135 proyectos de infraestructura desarrollados en el territorio nacional</t>
  </si>
  <si>
    <t>1. Actualmente se cuenta con una documento consolidado de la estrategia de excelencia docente versión preliminar las cual en el marco del convenio con Corpoeducación se llevó a socialización y retroalimentación por actores clave en 5 mesas regionales: Barranquilla, Medellín, Cali, Bogotá y Bucaram</t>
  </si>
  <si>
    <t>Se avanzó en la entrega de 6.118.965 textos escolares en 17.041 Sedes equivalentes a 3.361 establecimientos educativos del País</t>
  </si>
  <si>
    <t>En el mes de junio se realizaron AT, con el fin de socializar el contrato para el fortalecimiento de modelos educativos flexibles. Se anexa avance cualitativo.</t>
  </si>
  <si>
    <t>Durante el mes de junio se se adjudica el contrato 0964 de 2018 con E-Training S.A.S. Se avanzó por parte del contratista en la conformación del equipo de trabajo de acuerdo con las condiciones y lineamientos estipulados en el contrato. Se anexa avance culitativo.</t>
  </si>
  <si>
    <t>Desde la Subdirección de Permanencia se realizó durante el mes de mayo del 2018 asistencia técnica a las secretarías de educación. Se anexa avance cualitativo del indicador.</t>
  </si>
  <si>
    <t>Se realizó la reunión de presentación y validación de la propuesta de articulación e implementación del MGEI en la SE Vichada. Se iniciaron las fases 3 y 4 de implementación del MGEI en las 21 SE del Convenio 849 de 2018. Así mismo, se realizaron las Jornadas del RUPEI en SE Casanare, Buenaventura</t>
  </si>
  <si>
    <t>SIN OBSERVACIÓN</t>
  </si>
  <si>
    <t>Al mes de abril se han adjudicado 262 nuevos créditos para población indígena. El fondo tiene al 30 de abril 1.015 beneficiarios legalizados.</t>
  </si>
  <si>
    <t>Al mes de marzo se han efectuado 400 adjudicaciones para población víctima. Así mismo, se han entregado 57 créditos para sostenimiento para población víctima.</t>
  </si>
  <si>
    <t>No hay avances sobre este indicador</t>
  </si>
  <si>
    <t>Al mes de abril no se han adjudicado nuevos créditos para población afrodescendiente, sin embargo, el fondo inició su proceso de legalización con el cual se ha logrado para el cierre de abril un total de 299 beneficiarios legalizados.</t>
  </si>
  <si>
    <t>Al mes de abril se han adjudicado 4 nuevos créditos y se han efectuado 20 renovaciones para población RROM.</t>
  </si>
  <si>
    <t>Al mes de abril se efectuaron 5.878 renovaciones para población afrodescendiente.</t>
  </si>
  <si>
    <t>Se radicó el insumo en NEON y se encuentra en proceso pre-contractual. Insumo 1027.Se definió requerimiento y esta pendiente de la terminación de la ejecución de las reservas presupuestales del contrato anterior para iniciar el del 2018</t>
  </si>
  <si>
    <t>Al mes de marzo no se han otorgado nuevas becas para maestría y doctorado y se renovaron 28 becas para maestría y doctorado.</t>
  </si>
  <si>
    <t>Se situaron a través del PAC $252.234.578.340 para disminución de la tasa de interes.</t>
  </si>
  <si>
    <t>Al mes de abril se efectuaron 3.671 renovaciones para población indígena.</t>
  </si>
  <si>
    <t>Taller construcción de referentes de calidad trasversales para programas de salud, se construyeron las matrices de valoración transversales para los programas profesionales de salud y para las Especialidades Medico Quirúrgicas</t>
  </si>
  <si>
    <t>En el mes de junio se recibieron 21 solicitudes para un acumulado de 167 durante los meses de enero a Junio. Estos procesos corresponden al segundo ciclo y pasaron a revisión de completitud y selección de pares.</t>
  </si>
  <si>
    <t>Al mes de abril se han renovado 46.161 subsidios de sostenimiento</t>
  </si>
  <si>
    <t>Al mes de abril se han adjudicado 989 subsidios de sostenimiento.</t>
  </si>
  <si>
    <t xml:space="preserve">No aplica para el periodo.  </t>
  </si>
  <si>
    <t>Al mes de marzo se han efectuado 5.770 giros de adjudicación de nuevos pilos y se han efectuado 5.759 giros de nuevos subsidios para Ser Pilo Paga.</t>
  </si>
  <si>
    <t>Durante el mes de junio de 2018 en coordinación con la Subdirección de Talento Humano, se adelantó la logística necesaria para reservar un espacio, con el fin de continuar con las capacitaciones del primer semestre, en consecuencia a lo anterior,  se realizaron 3  capacitaciones sobre estudios previos el 8, 15 y 22 de junio de 2018 a colaboradores del MEN.</t>
  </si>
  <si>
    <t xml:space="preserve">La Subdirección de Contratación ha venido adelantando las gestiones necesarias con la Subdirección de Talento Humano para coordinar cuando se dará inicio a la capacitación virtual, en consecuencia continuamos a la espera que el Grupo de Talento Humano nos concrete el inicio de dicha capacitación. </t>
  </si>
  <si>
    <t>Se han venido ejecutando las actividades formuladas en el Plan de acción de acción Insticional en el marco de los lineamientos establecidos por MIPG V2, el cual consolida las acciones a adelantar durante la vigencia, articulándose a los programas del PND, objetivos estratégicos y del SIG, y por las áreas que lo gestionan. Está conformado por 371 indicadores (cada uno con una meta definida) y 767 actividades formuladas, las cuales se han venido ejecutando y presenta un avance del 56,08%</t>
  </si>
  <si>
    <t>Se realizó la identificación de las partes interesadas del Ministerio en la cual se diferencia los diferentes grupos de interes a qie parte interesada hace referencia, identificando además sus necesidades, expectativas y medios de atención, con el fin que sea insumo para la gestión institucional.</t>
  </si>
  <si>
    <t>Se continuo con la proyección de la propuesta de nuevo decreto de funciones, el cual es el principal insumo para posteriormente, efectuar el diagnóstico de la capacidad de las áreas con relación a las nuevas funciones identificadas, contando con un aprimera versión del mismo, el cual esta en revisión para poder ser envioado a revisión por parte de las áreas y los directivos.  Así mismo en el marco del  cumplimiento del requisito 4.1 Comprensión de la organización y de su contexto al entorno del Ministerio de Educación, establecido en la norma NTC ISO9001:2015 y NTC ISO:14001:2015, en mayo de 2018, se diseñó el documento de análisis de Contexto Estratégico, el cual reúne aspectos fundamentales en relación al entorno del Ministerio de Educación que aporta a la planificación del Sistema Integrado de Gestión y la Gestión del Riesgo. Este documento se encuentra compuesto por: a) Una valoración del contexto actual donde se presentan generalidades: antecedentes, funciones institucionales, desafíos estratégicos del Plan Nacional Decenal de Educación, propósito, misión, visión, objetivos estratégicos, prioridades estratégicas y generalidades del Sistema Integrado de Gestión. b) El análisis de contexto presenta el resultado del análisis de capacidades del MEN, realizado a través de la metodología DOFA y definición de estrategias que consideran los sistemas que integran el Sistema Integrado de Gestión del MEN. Así mismo se presenta un escenario futuro donde se identifican a partir del contexto actual, unos requerimientos para su logro. c) Un componente de partes interesadas por cada uno de los Sistemas de Información.</t>
  </si>
  <si>
    <t>La formulación del presupuesto es realizada acogiendo los parámetros de la asignación presupuestal para la vigencia y las decisiones tomadas en el ejercicio de planeación estratégica de inicio de año. No obstante, de surgir  necesidades de ajuste pptal en algún proyecto, son evaluadas y aprobadas por Comité Directivo y en todo caso, sujetas a analisis y evaluación por parte de la Oficina Asesora de Planeación. Los ajustes presupuestales en proyectos de inversión son gestionados ante MinHacienda y adicionalmente presentados a DNP y efectuados sobre la ficha EBI del proyecto.</t>
  </si>
  <si>
    <t>El MEN ha logrado cumplir con el objetivo de generar la oportunidad correspondiente en la ejecucion de la cadena presupuestal, incluso teniendo en cuenta las dificultades de PAC que se han presentado durante 2018, mediante procesos de capacitacion y socializaión a las areas misionales y al apoyo de procesos ajustados y documentados en la SGF.</t>
  </si>
  <si>
    <t>A la fecha el 100% de los proyectos de inversión propuestos por las áreas para el año 2019 han sido acompañados en sus etapas de revisión y formulación. Todos los proyectos cuentan con una revisión preliminar por parte de DNP con el fin de contar con recomendaciones que permitan ajustar de manera oportuna el proyecto y optimizar los tiempos entre la MGA WEB y el SUIFFP. Todas las necesidades de ajuste de productos o creación de nuevos productos, fueron gestionados por el equipo técnico del grupo de proyectos.  A cierre de junio, se acompañó la revisión y actualización de los 32 proyectos de inversión para la vigencia 2019, por parte del equipo técnico de planeación. Se encuentra en proceso por parte de DNP, la aprobación del conjunto de proyectos para la solicitud de recursos de inversión 2019. Conforme a los proyectos presentados, se acompañó la sesión de Marco de Gasto de Mediano Plazo, en la cual se expusieron las solicitudes de inversión con sus respectivas focalizaciones: principales metas, recursos par indígenas, comunidades negras, víctimas y Acuerdos de Paz.</t>
  </si>
  <si>
    <t>Durante el mes de junio se llevaron a cabo 3 reuniones para gestionar alianzas con: UNICEF y Universidad de Letonia , Suiza y Fundación Pavco.</t>
  </si>
  <si>
    <t>En el mes de junio se recibió por concepto de contribución del Gobierno de Canadá $4.491.789.833</t>
  </si>
  <si>
    <t>Durante el mes de junio se llevaron a cabo diez reuniones de articulación en las categorías de Posconflicto, Movilidades Internacionales, Fulbrigth y Generación de capacidades Sectoriales.
Teniendo en cuenta el cambio de gobierno, se programaron la mayoría de los eventos en este primer semestre.</t>
  </si>
  <si>
    <t>En junio se solicitó la información para el cuarto seguimiento a las acciones propuestas en el Plan Anual. Se adelantó una reunión con la Oficina de Comunicaciones para divulgar dentro de la entidad el plan de participación ciudadana y conceptos básicos que los servidores públicos deben conocer sobre la materia.</t>
  </si>
  <si>
    <t xml:space="preserve"> La audiencia de rendición de cuentas se realizó el 24 de mayo, en la  IE Liceo Femenino Mercedes Nariño Carrera 14 # 23-24 sur, Barrio San José sur. La Oficina de Planeación apoyó la generación de insumos de estadísticas y resultados para la presentación de la Ministra. La audiencia fue transmitida en el Canal Institucional y en las redes sociales de la entidad.</t>
  </si>
  <si>
    <t>Esta actividad se cumplió al 100% en el mes de abril;  se expidió la circular No. 17 "Lineamientos para la emisión de conceptos jurídicos y la revisión de proyectos normativos".</t>
  </si>
  <si>
    <t>En el mes de junio se midió el indicador de "tasa de éxito procesal" referente al mes de mayo (mes vencido), lo cual evidenció que de los 61 procesos terminados en contra del MEN, 54  fallaron a favor del  Ministerio, lo que indica que se obtuvo una tasa de éxito procesal del 88,52%,</t>
  </si>
  <si>
    <t>En el mes de junio se efectuó la revisión y seguimiento de 34 proyectos normativos, emitiendo concepto sobre: i) 12 proyectos de decreto; ii) 17 proyectos de resolución; iii) 5  a directivas y circulares 
*Se tramitaron 3 demandas de inconstitucionalidad</t>
  </si>
  <si>
    <t>Una vez revisadas las demandas notificadas en el año 2018, se econtro que para el mes de junio, estas no  responden a pretensiones similares.</t>
  </si>
  <si>
    <t>Durante el mes de junio se revisaron 11 informes de gestión y se realizo la consolidaciòn de informes de auditorias, de la mismo forma se establecieron indicadores de medicion de la gestion de las firmas de representacion judicial</t>
  </si>
  <si>
    <t xml:space="preserve">1. Durante el mes de junio se solicitaron 158 insumos para atender trámites de tutela
2. Durante el mes de junio se atendieron 410 acciones de tutela
3. 'Durante el mes de junio se presentaron 64 impugnaciones, se contestaron 23 requerimientos, se enviaron 26 cumplimientos; entre otros, para un total de 1237 trámites de tutela.
4. Se realizó seguimiento al 100% de la oportunidad de atención de los trámites; del 100% de los incidentes de desacato activos </t>
  </si>
  <si>
    <t xml:space="preserve">1. Durante el mes de junio se realizó seguimiento a cada una de las actividades asignadas a los profesionales de la OAJ.
2. Durante el mes de junio se continuo con la formulación de los procedimientos "pago de sentencias", "arbitramiento" y se inicio con el diseño de los procedimientos "Defensa Judicial activa" y "Defensa judicial pasiva".
3. Durante el mes de  junio se apoyo en la revisión de informes de ejecución de los contratos de prestación de servicios de la OAJ, para realizar trámite de pago, así mismo se apoyo en el seguimiento del PAC del correspondiente mes.
</t>
  </si>
  <si>
    <t xml:space="preserve">1. Durante el mes de junio de 2018 se revisaron y proyectaron 115 autos por el grupo de cobro coactivo, entre los cuales 34 autos que decretan medidas cautelares, 26 autos para archivo de proceso, 5 autos que liquidan crédito, 45 autos con los cuales se inicio la etapa de cobro persuasivo y 5 autos entre los cuales se da impulso procesal por medio de pagos parciales, acumulación de procesos y modificación de mandamientos de pago.
2. Durante el mes de junio de 2018 Se proyectaron  un total de 115 autos los cuales permitieron recaudar un total de                               $ 45´999.9910,72
3. Durante el mes de junio de 2018 se enviaron 321 oficios a alcaldes y bancos, 70 notificaciones internas, 153 correos tanto internos como externos, y un total de 63 asignaciones del sistema de gestión documental. </t>
  </si>
  <si>
    <t xml:space="preserve">1. En el mes de junio de 2018 se revisó la totalidad de conceptos proyectados.
2. Durante el mes de junio de 2018 se aprobó la totalidad de los conceptos proyectados y revisados. </t>
  </si>
  <si>
    <t>1. Durante el mes de junio se revisó la bases de datos de banco Agrario, verificando  que existen 124 títulos pendientes de cobro.
2. Durante el mes de junio se expidieron 124 poderes para la recuperación de los títulos y remanentes.
3. Durante el mes de junio se remitieron 6 cuantas de cobro del año 2011 , para conciliacion con la fiduprevisora.</t>
  </si>
  <si>
    <t>Terminación de pruebas unitarias e integrales de nuevo marco normativo (NMN)
Salida en vivo con el sistema SAP en el NMN
Se realiza los escenarios y la estrategia para las pruebas unitarias e integrales de nómina
Se da inicio a las pruebas unitarias de nómina.
Se avanza con la revisión y firma de las especificaciones funcionales de nómina para los desarrollos.</t>
  </si>
  <si>
    <t>Inicia 01/07/2018</t>
  </si>
  <si>
    <t>Estabilización técnologica de los Sistemas de Información:
CAPA MEDIA
SIA3
SIGAA
NUEVO SIGCE
BASE DE DATOS
ORIENTACIO SOCIO OCUPACIONAL
SIGAA
NUEVO SPADIES</t>
  </si>
  <si>
    <t>Nuevo EVI Gestión y Respuesta de las dudas generadas por parte del fabricante de la solución. 
Legalización de Títulos de Educación Superior Gestión para las mesas de trabajo con cancilleria para interoperabilidad del sistema de legalizaciones
RECAUDO ESTAMPILLA RIEL  Generación de las ordenes de Cambio
 OC16916,
OC16925
Convocatoria Superior  Generación de la orden de Cambio 
OC17223
SIA3 Generación de las ordenes de Cambio 
OC16940,
OC17216
NUEVO SIGCE Generación de las ordenes de Cambio
 OC17193
SIGAA Generación de las ordenes de Cambio 
OC16789,
OC16851,
OC16943,
OC16948,
OC16951,
OC16960,
OC17014,
OC17185,
OC17204
LIQUIDADOR FINANCIERO Generación de las ordenes de Cambio
 OC17008
Admisión Única - Entrega a fabrica del lineamiento de conexión al ldap. 
NUEVO SPADIES Generación de las ordenes de Cambio 
OC16913,
OC16938,
OC16944,
OC17209
CONVIVENCIA ESCOLAR Generación de las ordenes de Cambio 
OC16987,
OC16994,
OC17017,
OC17128
REPORTATE creación de un link, en la plataforma de visualización, de enlace a los instructivos de descarga y configuración de la APP de Oracle BI</t>
  </si>
  <si>
    <t>SIET Generación de las ordenes de Cambio 
OC16928,
OC16933,
OC16936,
OC16939,
OC16945,
OC16946,
OC16962,
OC17189"
SIMAT -
SIMAT BI - PLANEACION BASICA  Generación de las ordenes de Cambio 
OC16662,
OC16779,
OC16790,
OC16791,
OC16847,
OC16848,
OC16897,
OC16912,
OC16935,
OC16995,
OC17001,
OC17007,
OC17213,
OC17224"
SINEB - 
Cargues SINEB -
SINEB - BI - Generación de las ordenes de Cambio
 OC17015,
OC17016,
OC17188,
OC17203,
OC17206"
Convalidaciones de Educación Básica y Media -  Generación de las ordenes de Cambio 
OC16842,
OC16907,
OC16924,
OC17003,
OC17005,
OC17201"
NEON -  Generación de las ordenes de Cambio 
OC16627,
OC16831,
OC16839,
OC16891,
OC17174,
OC17218"
SSNN - Generación de las ordenes de Cambio
 OC17210
HECAA -  Generación de las ordenes de Cambio
 OC16896,
OC16989,
OC17013
VUMEN - Reformas Estatutarias -  Generación de las ordenes de Cambio 
OC16893,
OC16894,
OC16895,
OC16992,
OC16993
VUMEN - Inscripción de Rectores -  Generación de las ordenes de Cambio 
OC16893,
OC16894,
OC16895,
OC16992,
OC16993  
Evaluación del Desempeño - Acuerdos de Gestión - 
Evaluación del Desempeño -  Generación de las ordenes de Cambio
 OC16934  
Convalidaciones de Educación Superior Generación de las ordenes de Cambio 
OC16842,
OC16907,
OC16924,
OC17003,
OC17005,
OC17201</t>
  </si>
  <si>
    <t>Humano - Reporte de Mesa de ayuda realizado por el grupo de soporte logico
Neon -  Reporte de Mesa de ayuda realizado por el grupo de soporte logico. 
TMS - Reporte de Casos de Mesa de Ayuda usuario Admingesd y JCAMARGO</t>
  </si>
  <si>
    <t xml:space="preserve">Pendiente la migración de base de datos ORACLE
en ambiente de producción (SIMAT), dado que el Grupo de Aplicaciones de la OTSI   y área funcional expresan que por razones funcionales (Alto registro del Matrícula en el SIMAT) sólo hasta el próximo 12 de julio podrá realizarse esta actividad. </t>
  </si>
  <si>
    <t>Aprobación por Comité de Contratación del Insumo y el 
Anexo Técnico para la adquisición por el Acuerdo Marco de Precios d Colombia Compra Eficiente (AMP)</t>
  </si>
  <si>
    <t xml:space="preserve">1.  Atención a observaciones de proveedores al pliego 
definitivo. Así mismo, se realizó evluación técnica, Jurídica y 
Financiera para la adjudicación del contrato de soporte de CA.
2.  Se atienden observaciones requeridas por la Subdirección de Contratación para los contrato s de Antivirus y Licenciamiento Scala. </t>
  </si>
  <si>
    <t>1. Aprobación por Comité de Contratación de los insumos de: 
- Solución de Backup de Usuario Final
- Bolsa de partes para mantenimiento
2. Atención a observaciones hechs por la Subdirección de Contratación a los insumos de:
- Hiperconvergencia  Fase 2
- Compra de UPS</t>
  </si>
  <si>
    <t>1. Radicación de insumos para las adiciones de:
- Operación de Servicios de TI
- Servicio de Collocation
- Servicio de Conctividad
2. Atención a observaciones al insumo para la adción de la interventoría de servicios TIC
3. Atención a observaciones a Pliego definitivo para mantenimiento de Impresoras Zebra</t>
  </si>
  <si>
    <t>1. Gestión con cada secretaria de educación para la presentación de sus proyectos . Hasta ahora se ha logrado 20 contratos. Las entidades territoriales han  ejecutando 7.953 millones de pesos que corresponde al  11,36% de los recursos asignados.
2. Acompañamiento y asesoria a las entidades territoriales, 
en los proyectos presentados. De la misma forma se han realizado acercamiento a las entidades territoriales que no han adelantado gestiones.
3. Emisión de conceptos técnicos de los proyectos presentados para viabilidad del MEN. Hasta el momento se han viabilizado 27 proyectos de las entidades territoriales. 
4. Solicitud de reportes de conectividad de las secretarías de educación. 
5.  Consolidación de la información y generación del reporte del indicador del porcentaje de matricula con conexión a internet. Se ha realizado una tarea de seguimiento a las secretarias de educación para que proporcionen la informacion que permite emitir el indicador de conectividad.
ALERTA: Disminución del indicador con referencia al peíodo anteriormente reportado. Se atribuye a:
No hay celeridad en las contrataciones de los servicios por las entidades territoriales. Se espera aumento significativo para el siguiente mes debido a que por la finalización de Ley de garantias las ET optan por la contratación directa.
Lentitud en el desarrollo de los proyectos de algunas regiones
Falta de cooperación con el reporte oportuno de la conectividad por algunas regiones</t>
  </si>
  <si>
    <t xml:space="preserve">1. Gestión con cada secretaria de educación para la presentación de sus proyectos . Hasta ahora se ha logrado 20 contratos. Las entidades territoriales han  ejecutando 7.953 millones de pesos que corresponde al  11,36% de los recursos asignados.
2. Acompañamiento y asesoria a las entidades territoriales, 
en los proyectos presentados. De la misma forma se han realizado acercamiento a las entidades territoriales que no han adelantado gestiones.
3. Emisión de conceptos técnicos de los proyectos presentados para viabilidad del MEN. Hasta el momento se han viabilizado 27 proyectos de las entidades territoriales. 
4. Solicitud de reportes de conectividad de las secretarías de educación. 
5.  Consolidación de la información y generación del reporte del indicador del porcentaje de matricula con conexión a internet. Se ha realizado una tarea de seguimiento a las secretarias de educación para que proporcionen la informacion que permite emitir el indicador de conectividad.
ALERTA: Disminución del indicador con referencia al peíodo anteriormente reportado. Se atribuye a:
No hay celeridad en las contrataciones de los servicios por las entidades territoriales. Se espera aumento significativo para el siguiente mes debido a que por la finalización de Ley de garantias las ET optan por la contratación directa.
Lentitud en el desarrollo de los proyectos de algunas regiones
Falta de cooperación con el reporte oportuno de la conectividad por algunas regiones
</t>
  </si>
  <si>
    <t>Se realiza aprobación de la matriz de interacción de procesos, teniendo en cuenta las caracterizaciones de los 17 procesos del MEN y se realiza su publicación en el SIG.
Se avanzó en la actualziación de los documentos del SIG de acuerdo con los planes de actualziación documental. 
Se cuenta con los tableros de emagica en los cuales se establecen las fechas finales para la actualización documental por dependencia para la vigencia 2018.
Durante el mes de Junio el proveedor de la aplicación SIG realizó pruebas detalladas del funcionamiento de la misma y generó los ajustes derivados de estas pruebas, asi mismo realizó el alistamiento de los items solitados por la OTSI para el paso a producción.
Se cuenta con los indicadores  rediseñados de los procesos cargados en el a nueva versión de la aplicación del SIG. Por la transición del aplicativo se construye matriz de indicadores en la cual se establecen los primeros reportes y análisis de los indicadores. Con esta información se establece el nivel de cumplimiento por proceso de los indicadores y se presenta como entrada para la revisión por la dirección.
Conforme a la primera entrega de los reportes y análisis de los indicadores para el primer trimestre se realiza taller de localidad metro, en la cual se realiza revisión de indicadores y se socializa a los lideres de calidad la Guia de Indicadores y el texto guia para el reporte y analisis de los mismos.</t>
  </si>
  <si>
    <t>Se actualizó el diagnóstico de cumplimiento de la Norma ISO 9001 -2015, arrojando un 80% de cumplimiento total y un 20% de cumplimiento parcial. A partir de lo cual se siguió avanzando en la implermentación de los requisitos por cumplir:
De acuerdo a la información suministrada por la OAPF y el seguimiento a los indicadores de proceso se realizó medición de los objetivos del SIG, como entrada para la revisión por la Dirección.
Se realiza actualización del Manual del SIG en el cual se incluye como se realiza el ingreso a la nueva versión del aplicativo del SIG, el nuevo alcance del SIG y los nuevos anexos del Manual.
Se cuenta con el documento de Contexto Estratégico del MEN, el cual fue construido de manera participativa a partir del taller realizado el mes pasado con todas las areas, el mismo fue avalado por la OAPF y se realizó la socialización del mismo con los lideres de proceso y lideres de calidad y fue publicado en la intranet.
De acuerdo con las oportunidades del diagnostico de cuestiones internas y externas se establece una relacion de las oportunidades generadas en el mismo asociadas a planes de mejoramiento, en los casos en que estas apliquen. 
Se construye caracterización de partes interesadas, en el cual se consolida la información de diferentes fuentes. 
Se realizó la actualización  y consolidación del normograma del MEN de acuerdo con los procesos del nuevo mapa y a partir de los aportes dados por las dependencias que participan en los mismos, esto con el fin de que el Ministerio delimite  las normas que regulan sus actuaciones en desarrollo con su objeto misional. Ya se socializó a los Jefes y Lideres de Calidad y fue publicado en la Intranet.
se consolidó la información reportada por las dependencias misionales  a traves de la encuesta de PNC para el periodo comprendido entre ene y mar de 2018, se llevó a cabo el analisis de los resultados y se incluyó la información de la misma en la presentación para la Revisión por la Dirección. Además se hizo un informe de analisis de los resultados de la aplicación de dicha encuesta.
Se realiza la consolidación de la información de la revisión por la dirección, en presentación de power point, la cual cuenta con todas las entradas y salidas del procedimiento de Revisión por la dirección para los modelos referenciales de Calidad y Ambiental. Esta fue presentada el 26 de junio, en el marco del Comité Institucional de Gestión y Desempeño. 
Se realizaron sesiones de preparación para la auditoria interna por parte de los asesores SDO a cada una de las areas y además se ha venido realizando acompañamiento presencial en las auditorias de cada proceso de acuerdo con el programa establecido por la OCI.
Se realizó taller de preparación de listas de chequeo, asi como un taller de preparación de informes de las auditorias internas, los cuales fueron acompañada por la SDO.
Se realiza acta de inicio del contrato con el ente certificador Icontec, en el marco del cual se presenta por el mismo el plan de auditoria 2018 a desarrollarse la primera semana del mes de julio.
Producto de la auditoria interna se da inicio al establecimiento de los planes de mejoramiento de las NC y OM.
Producto de revisión por la Dirección se realiza mesa de trabajo para establecer el plan de mejoramiento de oportunidad de quejas y reclamos.
Finalmente, conforme a los resultados de la encuesta piloto de PSNC se desarrollan los planes de mejoramiento con los PSNC identificados.
Y a partir del monitoreo de riesgos se plantean planes de mejoramiento asociados a los riesgos materializados.
Se realiza seguimiento final del estado de cumplimiento de las acciones de mejora de la auditoria 2017 del Icontec, como insumo para la auditoria de 2018 a desarrollarse en la primera semana de julio.</t>
  </si>
  <si>
    <t>Se llevó a cabo la localidad metro y oportunidades de la estrategia MIPG City dirigida a los lideres de Calidad del MEN, donde se presentaron buenas practicas del reporte de los indicadres, se presento la guia de indicadores de gestión y se realizo presentación de consejos para el establecimiento de los planes de mejoramiento.
Se llevó a cabo la feria preparatoria de calidad y feria preparatoria ambiental a través de intervenciones teatrales y actividades experienciales, dirigidas a todos los colaboradores de las dependencias en las dos sedes del MEN, con el fin de afianzar algunas temáticas de estos modelos referenciales y realizar preparación para la auditoria ICONTEC. Se llevo a cabo la localidad preparatoria en la cual se dieron tips de auditoria para la visita del ICONTEC 2018.
Se desarrolló el taller dirigido a lideres de calidad sobre "cambios de las normas ISO 9001:2015 e ISO 14001:2015", el cual permitio un reconocimiento de las nuevas normas para los lideres de las dependencias del Ministerio.</t>
  </si>
  <si>
    <t>Se llevaron a cabo actividades de socialización de los componentes del Sistema de Gestión Ambiental: 8/06/2018 Realizado por Líderes Ambientales Programas Ambientales, uso adecuado de los puntos ecológicos
Diferentes dependencias Sede CAN
13/06/2018 Realizado por Líderes Ambientales
Aspectos e impactos ambientales significativos
Diferentes dependencias Sede CAN
25/06/2018 Realizado por SDO
Dirección de Calidad de EPBM Y CNA
Feria Ambiental (Programas ambientales) Sede San Cayetano
26/06/2018 Realizado por Gestor Ambiental
Políticas, programas ambientales, plan de emergencias Subdirección de Gestión Financiera
Sede CAN
27/06/2018 Realizado por Gestor Ambiental
Políticas, programas ambientales, plan de emergencias Dirección de Calidad de EPBM Y CNA
Sede San Cayetano
28/06/2018 Realizado por SDO Feria Ambiental (Programas ambientales) Diferentes dependencias Sede CAN
Se da cumplimiento al Plan de Actualización documental propuesto para el mes de Junio:
Se revisan documentos y se proponen actualizaciones:
AD-PL-01 Plan de Gestión Integral de Residuos V2
AD-PR-02 Implementar controles operacionales ambiental_ejecutar  V2
PM-FT-01 Programas Ambientales V2
PM-FT-02 Matriz de Identificación de aspectos e impactos ambientales V2 incluyendo el ciclo de vida del producto
PM-FT-04 Roles, Responsabilidades y Autoridades  V2
PM-FT-12 Matriz de Comunicaciòn del Sistema de Gestión Ambiental
PM-FT-13 Matriz de necesidades y expectativas de las partes interesadas V1
PM-PR-05 Procedimiento de Identificación de aspectos e impactos ambientales  V2 
Se generan planes de mejoramiento para atender las oportunidades identificadas en el contexto estrategico.
Se realiza seguimiento y se identifica la necesidad de fortalecer los mecanismos de atención a los visitantes frente a la aplicación del Sistema de Gestión Ambiental. Este primer seguimiento es realizado en la Revisión por la Dirección. Se definiran las acciones en la mesa técnica de evaluación de desempeño y cumplimiento ambiental. 
Se cuenta con el reporte de los indicadores ambientales.
Se identifican riesgos ambientales asociados a los impactos ambientales significativos y se consignan en la matriz de aspectos e impactos significativos. 
Se revisa el plan de emergencias y se propone la actualización relacionada a las emergencias ambientales
Se actualizan los Programas de Control Operacional Ambiental. 
Se realiza revisión por la Dirección 2017 2018.
Se realiza acompañamiento de la auditoría ambiental a los procesos por parte de los asesores de cada proceso. 
Se realiza jornadas de capacitación a la Subdirección de Gestión Administrativa (Jefe y Coordinadores)  frente: 
- Programas ambientales
- Aspectos e impactos ambientales
- Riesgos ambientales
- Oportunidades
- Obligaciones de cumplimiento ambiental
- Caracterización</t>
  </si>
  <si>
    <t>Se realizó la actualización  y consolidación del normograma del SGSST. Se diseñó una matriz de recolección de datos para el SGSST y se aprobó llevar las estadisticas en esta matriz, de la gestión y consolidacion de esta información se reportará un solo indicador  para el reporte del SIG. Se formularon los dos planes de mejoramiento de las auditorias  al SGSST y al PESV, estos fueron enviados a la OCI, y a la Secretaria de Movildad,  para su aprobación.
Se elaboró informe para la revisión por la dirección. Se realizaron diferentes mesas de trabajo para actualizar el Plan de Respuesta a Emergencias.</t>
  </si>
  <si>
    <t>Se actualiza el procedimiento de activos de información, el cual fue aprobado y fue solicitado su cargue en el SIG.
Fueron aprobados y cargados en el SIG los siguientes documentos: 
Manual PM-MA-02 y procedimiento PM-PR-08 de Gestión de Incidentes de Seguridad de la Información.
Manual de Políticas de Seguridad de la Información PM-MA-03
PM-FT-10 Declaración de Aplicabilidad MEN
PM-FT-14 Medición de Controles ISO 27000
PM-GU-03 Guía Evaluación Controles Norma ISO 27001</t>
  </si>
  <si>
    <t>En el mes de abril  el Departamento Administrativo de la Función Públicapublico los resultados de FURAG. Dentro del análisis realizado, se ratificó el 7 lugar para el Sector Educación, cumpliendo de esta manera la meta planeada. De otra parte se identificó que el Ministerio de Educación quedo ubicada en el 5 lugar entre los Ministerios y en el grupo par establecido por Función Pública en la medición. De esta forma cumpliendo la meta planteada. No obstante se requiere seguir fortaleciendo la implementación de MIPG V2. Continuando con las actividades previstas para este fortalecimiento, durante el mes de junio se consolidaron los autodiagnósticos acorde con lo reportado por las áreas y se proyectaron los planes de cierre de brechas,  como parte de las etapas de la implemetación del modelo.</t>
  </si>
  <si>
    <t xml:space="preserve">Se consolidó el análisis de logros y retos de la propuesta del nuevo decreto para presentación ante la Secretaria General y se está en espera de agendamiento para entrega de la propuesta de decreto para primera validación de la alta dirección. </t>
  </si>
  <si>
    <t>El día 8 de Junio se realizó Comité Inspirador en la sede Compensar de la avenida 68.</t>
  </si>
  <si>
    <t>En el mes junio las dependencias del MEN requirieron un total de 30 procesos de contratación los cuales está siendo asesorados y tramitados por la Subdirección de Contratación en su totalidad.</t>
  </si>
  <si>
    <t>Se remitió correo electrónico el 18 de junio de 2018 con listado de contratos celebrados por el MEN en el mes de mayo a la Oficina Asesora de Comunicaciones para su publicación en la página web de la entidad. El cual quedó debidamente publicado en el siguiente link:
https://www.mineducacion.gov.co/portal/micrositios-institucionales/Contratacion/Historico-de-rocesos/366218:Contratos-suscritos-2018</t>
  </si>
  <si>
    <t>Teniedo en cuenta que este reporte refleja solo la información del porcentaje proyectado con respecto a  cada mes, es decir el 100%. Lo anterior, debido a que el reporte no es acumulativo, por esta razón, durante los meses de diciembre de 2017 y de enero a junio de 2018, las distintas dependencias del Ministerio de Educación Nacional radicaron a esta Subdirección 1126 informes finales, los cuales estan discriminados de la siguiente manera: 
Personas Naturales: 763
Personas Juridicas: 363
En virtud de lo anterior, los 1126 informes finales radicados presentan los siguientes estados: 
Persona Natural:
Con observaciones: 23                        
Devueltos al área: 20
En firma del contratista: 2
En revisión del coordinador: 0
En revisión del liquidador: 413
Liquidado: 305
Total: 763
Persona Juridica: 
Con observaciones: 12                           
Devueltos al área: 24
En firma del contratista: 69 
En revisión del coordinador: 42 
En revisión del liquidador: 60
Liquidado: 124
Radicado Vencidos: 32
Total: 363</t>
  </si>
  <si>
    <t>Se tienen radicados acumulados al mes de junio de 2018, 16 informes de presunto incumplimiento, los cuales presentan los siguientes estados: 
Citación audiencia: 0
Archivo del proceso: 12 (procesos archivados).
Respuesta a reposición: 0
Traslado pruebas: 1
En revisión de los abogados: 0
Procesos con sanción en trámite de respuesta Recurso de Resposición: 1
Procesos devueltos al área para ajustes: 1
Procesos sancionados: 1</t>
  </si>
  <si>
    <t>En el mes de junio de 2018 se publicaron los siguientes documentos y actos administrativos de procesos de contratación, adelantados por esta Subdirección:
Aviso de Convocatoria: 1
Invitación Pública: 1
Proyecto de Pliego de Condiciones: 1
Estudios Previos: 1
Respuestas a las observaciones: 6
Acto Administrativo de Apertura: 1
Pliego de Condiciones Definitivo: 2
Adendas: 4
Informe de Evaluación de las Ofertas: 4
Acto Administrativo de Adjudicación: 3
Declaratoria de Desierta: 0
Aceptación de Oferta: 0
Contrato: 4
Informes parciales: 187
Para dicho periodo, se debían publicar 215 documentos los cuales como se puede ver en la descripción antes detallada, fueron publicados en su totalidad.  
Este reporte refleja solo la información del mes de a junio de 2018 y el porcentaje proyectado corresponde igualmente para cada mes al 100%. Lo anterior, debido a que el reporte no es acumulativo.</t>
  </si>
  <si>
    <t>Esta actividad se cumplio al 100% en el mes de mayo. Se consolidó toda la información de los diagnosticos  de las 95 ETC elaborados por todas las areas del Vicemisterio de Educación Preescolar, Basica y Media. Este diagnostico se puede consultar de tres formas: georefeciado, consolidado y por cada etc. Para su consulta, este archivo se encuentra en el dropbox del plan de asistencia técnica del Viceministerio, construido para tal fin.</t>
  </si>
  <si>
    <t>La areas definieron y remitieron el formulario con  sus categorias de priorización de asistencia técnica, definieron metas 2018 y asignaron responsables. En el mes de julio se procederá a elaborar el primer consolidado.</t>
  </si>
  <si>
    <t>1. informe del contrato de mantenimiento: 
* Se realiza mantenimiento preventivo a los equipos de presión del sistema de agua potable.
* Se realliza mantenimiento preventivo a los equiupos de la red contra incendios.
Se realiza el lavado de tanques de almacenamiento de agua potable.
*Se culminó el  proyecto de reorganización de puestos de trabajo del  área de Tecnología, en  la cual se mejoran condiciones de puestos de trabajo y se incrementan 19 puestos nuevos.
* Se continuó con la reparación de  piso vinílico deteriorado, localizado en el área de tecnología.
* Se intalaron persianas de ventilación en el área de tecnología.
* Se realizó demarcación en la bodega de residuos de la sede San Cayetano.
* Se cambiaron 7 luminarias tipo LED  en las áreas de tecnología y Primera Infancia.
2. Actividades del contrato de CONTROL DE ACCESO
* Mantenimiento preventivo programado.
. Se continuó con el ajuste de los dactilares de entrada y salida del parqueadero.
3. Actividades del contrato de ASCENSORES:  
* Se realiza mantenimiento preventivo a los 4 ascensores Schindler.
* Se realiza mantenimeinto correctivo al ascensor No. 3, reparación y ajuste al sistema de frenos (guarniciones de las palancas de freno del grupo tractor),.
* Se realiza el Mantenimiento preventivo al ascensor privado marca Orona, funcionamiento normal. 
4. Actividades del contrato de PLANTA TELEFÓNICA.
* Se realiza mantenimiento preventivo de la planta telefónica.
* Se realiza cambio de tarjeta controladora de la,planta telefónica.
5. Aires acondicionados:
* Se realiza mantenimiento preventivo programado a los aires ubicados en los Data center, centos de cableado y salas del primer piso.
*Se realiza mantenimiento correctivo al  aire acondionado York (cambio de capacitor y temporizador de arranque), quedando en funcionamiento normal.
6.Actividades del contrato de PLANTAS ELÉCTRICAS.
*Se realizó mantenimiento preventivo programado para las plantas eléctricas.</t>
  </si>
  <si>
    <t>Se realizan 3 mantenimientos preventivos a vehiculos del parque automotor del Ministerio</t>
  </si>
  <si>
    <t>Se presenta el reporte de mesas de ayuda del mes de junio</t>
  </si>
  <si>
    <t>Se enviaron 18 comunicaciones a las  dependencias informando los saldos correspondientes</t>
  </si>
  <si>
    <t>Las dependencias en junio solicitaron   626 comisiones, en comparación con el año 2017 presenta un incremento del 3%. Comparado con el mes anterior presenta una reducción del 40%.</t>
  </si>
  <si>
    <t>En junio  las dependencias   solicitaron se modificaran 106 comisiones; igualmente solicitaron fueran canceladas 75 comisiones .En comparación al mes anterior presenta una reducción del 17% en modificaciones y un 24% en cancelaciones.</t>
  </si>
  <si>
    <t>Se cuenta con los soportes físicos de las salidas de bienes de consumo, debidamente escaneados, el registro en el sistema SAP se realizará una vez se estabilice el sistema de inventarios, ya que se encuentra en proceso de implementación de Normas Internacionales de Contabilidad del Sector Público. Para el mes de junio nos encontramos en proceso de estabilización del sistema.</t>
  </si>
  <si>
    <t>El día 19 de junio se incia el proceso contractual, se subió el insumo 2018-1352, relacionado con el levantamiento del inventario físico de bienes muebles del  MEN.</t>
  </si>
  <si>
    <t>La depreciación correspondiente  al segundo trimestre del 2018, se realizará en SAP, en el mes de Julio, una vez habilitado el sistema SAP, ya que está se corre al final del mes.</t>
  </si>
  <si>
    <t>Se realizaron las conciliaciones de los meses de enero, febrero y marzo, tomando los valores de la bases de datos y los ingresos realizados.</t>
  </si>
  <si>
    <t>Se realizaron y verificaron las actividades operacionales ambientales programadas en el mes de Mayo, seguimiento a los contratos con responsabilidad ambiental que perteneces a la Subdirección de Gestión Administrativa. En recolección de puntos ecológicos  se obtuvo un total de   kgrs de residuos, de los cuales   kgrs fueron residuos sólidos aprovechables los cuales fueron entregados a los recicladores de oficio EMRS.</t>
  </si>
  <si>
    <t>Se verifico el registro correspondiente de los indicadores para la nueva plataforma del SIG a cargo de la Subdirección de Gestión Administrativa: Cumplimiento en la prestación de servicios, Eficacia en el control de los inventarios asignados, Comisiones solicitadas a tiempo, Consumo resmas, Consumo de Energía, Consumo de Agua, Consumo de fotocopias, Nivel de cumplimiento  en cronograma de mantenimiento de infraestructura, Nivel de cumplimiento  en cronograma de mantenimiento de infraestructura, Nivel de cumplimiento  en cronograma de mantenimiento de vehículos, Satisfacción del Servicio Prestados por el proceso de Logística de eventos, Índice de Coherencia Administrativa y Buen Gobierno. Presentando un cumplimiento en las metas establecidas en el mes de junio</t>
  </si>
  <si>
    <t xml:space="preserve">Se da cumplimiento al indicador teniendo en cuenta que se entregaron los de informes, de manera detallada del estado actual de la ejecución del contrato 268 de 2018 para cada una de las dependencias generadoras de eventos, junto con el resumen de su ejecución presupuestal, indicadores de cumplimiento de metas y estados de su ejecución  al mes de Junio
Dirección de Calidad para la Educación Preescolar, Básica y Media 
Dirección de Fortalecimiento a la Gestión Territorial 
Dirección de Calidad de la Educación Superior 
Dirección de Cobertura y Equidad 
Dirección de Primera Infancia 
Dirección de Fomento de la Educación Superior 
Subdirección de Desarrollo Organizacional 
Oficina Asesora de Comunicaciones 
Oficina Asesora de Innovación Educativa con Uso de TICs 
Oficina Asesora de Cooperación y Asuntos Internacionales </t>
  </si>
  <si>
    <t xml:space="preserve">"Entrega de informes, de manera detallada del estado actual de la ejecución del contrato 268 de 2018 para cada una de las dependencias generadoras de eventos, junto con el resumen de su ejecución presupuestal, indicadores de cumplimiento de metas y estados de su ejecución  al mes de Junio
Dirección de Calidad para la Educación Preescolar, Básica y Media 
Dirección de Fortalecimiento a la Gestión Territorial 
Dirección de Calidad de la Educación Superior 
Dirección de Cobertura y Equidad 
Dirección de Primera Infancia 
Dirección de Fomento de la Educación Superior 
Subdirección de Desarrollo Organizacional 
Oficina Asesora de Comunicaciones 
Oficina Asesora de Innovación Educativa con Uso de TICs 
Oficina Asesora de Cooperación y Asuntos Internacionales
</t>
  </si>
  <si>
    <t>Se elaboró el proyecto del acto administrativo con el fin de ajustar al modelo integrado, el cual esta en revisión y en tramite de firmas ( oficina Juridica)</t>
  </si>
  <si>
    <t>Se realizaron los giros al Sistema General de Participaciones a las cuentas maestras de todas las ETC, de acuerdo con el PAC enviado por la OAPF</t>
  </si>
  <si>
    <t xml:space="preserve">Hasta el mes  de junio se han realizado 40 mesas de trabajo,  de acuerdo al cronograma de trabajo.
Sin embargo no se cumplio con la meta,la demora en  el proceso se dio en la fase de levantamiento de la información, debido al retraso en el entendimiento por parte de la casa de software para la elaboración de los casos de Uso requeridos para el diseño de la Herramienta Liquidadora.
para cumplir con la meta se designó a una persona del Grupo Central de Cuentas, de manera exclusivamente para el levantamiento de la información, elaboración y aprobación de los casos de uso (detalle de la necesidad) de manera conjunta con la casa de software Heinsohn. </t>
  </si>
  <si>
    <t>Se participo en la cualificación de Servicio al ciudadano y construcción de paz dada por el PNSC
Se diseñaron piezas comunicativas para informar a la ciudadanía sobre el centro de relevo en la UAC para la atención de personas con Discapacidad auditiva.
Se grabaron los derechos y deberes de los ciudadanos en Lengua de Señas Colombianas 
Se realizaron piezas informativas sobre el procedimiento de PQRSD
Se realizo taller Tu respuesta tu Imagen a las entidades adscritas y vinculadas.</t>
  </si>
  <si>
    <t xml:space="preserve">Se realizó el ajuste a el Rol de firmador teniendo en cuenta la solución de Firma Digital. Además, se definieron las fechas para las pruebas funcionales de validación de los roles del firmador del proceso, también se realizaran las pruebas de del web service para ingresar al sistema de legalizaciones y cancillería.
</t>
  </si>
  <si>
    <t>En el mes de mayo se cualificaron a los servidores de la Unidad de Atención al Ciudadano en Lengua de Señas Colombianas, por parte del INSOR.</t>
  </si>
  <si>
    <t>En el mes de junio se realizó indice a 35 tomos en el formato establecido</t>
  </si>
  <si>
    <t>Se encuentran en revisión y ajustes los formularios para aplicar la encuesta de satisfacción de los servicios que ofrece el Ministerio. También se está ajustando la caracterización de ciudadanos para ser incluida dentro de la encuesta, teniendo encuenta que pasamos de tener 6 servicios certificados a 14 servicios .</t>
  </si>
  <si>
    <t>Para el mes de junio, se realizó asistencia técnica a la Secretaría de Educación de Cundinamarca, de igual manera, se continúa realizando acompañamiento  a través de los distintos canales de atención del MEN.
El ranking para el mes de mayo fue enviado a cada una de las Secretarías de Educación, a través, del Sistema de Gestión Documental del MEN, con los siguientes radicados:
Revisión y tabulación de la data estadística de comportamiento de las 90 Secretarias de Educación, en donde se tiene en cuenta los siguientes aspectos:
Así mismo, se  iniciaron  las pruebas funcionales del Sistema de Atención al Ciudadano SAC para el mejoramiento, actualmente se cuenta con un avance del 90% da la V.2. del SAC.</t>
  </si>
  <si>
    <t>Se adelantaron las siguientes actividades: a) Solicitud, consolidación, análisis , reporte y actualización en SINERGIA del seguimiento efectuado con corte a mayo de 2018 de indicadores PND y generación del tablero del Presidente (Educación). B) cruce, validación y solicitudes de ajuste a cifras reportadas de indicadores en SINERGIA con inconsistencias de información; al respecto, se avanzó en la actualización de 62 indicadores. c) validación de textos, aporte de observaciones y actualización de cifras a los documentos Balance de Resultados 2017 e Informe al Congreso 2018 remitidos por DNP, así como el suministro de información en el marco del proceso de empalme de Gobierno.</t>
  </si>
  <si>
    <t>Fue definido el índice que compara el estado de avance de ejecución de los proyectos del MEN, que se calcula a partir de un promedio simple entre la ejecución física y financiera de cada uno de los proyectos. Posteriormente se clasifican los proyectos entre aquellos que están por encima y por debajo del promedio de desempeño del MEN. Este índice y sus resultados se presentaron  a las áreas responsables del MEN, mediante correo electrónico, incorporando además, el seguimiento al reporte de información en el SPI, que se realiza mensualmente.  Esta actividad se cumplió en  un 100%.</t>
  </si>
  <si>
    <t>En el mes de junio se generó y envió el diagnóstico del Reporte SPI mayo 2018, en el cual se relacionan los proyectos que deben mejorar en algunos aspectos que el Sistema SPI evalúa.  Así mismo, El 20 de junio se realizó una capacitación a las áreas técnicas, en la que se les presentó la evaluación e inconsistencias que aparecen en el SPI de acuerdo con los reportes que estas vienen registrando, específicamente en lo relacionado con el avance de los indicadores en su aspecto físico y financiero. Dentro de las observaciones, se les presentó el estado de cada proyecto frente al índice promedio de ejecución al cierre de abril 2018, ubicando a 8 proyectos por debajo del promedio de la entidad. También se generó reporte de las entidades adscritas, con corte a abril de 2018</t>
  </si>
  <si>
    <t>En el mes de abril sesionó el Comité Institucional de Coordinación de Control Interno, en el cual se presentaron los resultados de las auditorías realizadas en la vigencia 2017, se presentó la efectividad de controles, los impactos significativos de los riesgos sobre la gestión y los resultados del MEN y se sometió a consideración  el Programa Anual  de Auditoría, el cual fue aprobado en dicha sesión.</t>
  </si>
  <si>
    <t>Se realizó el acompañamiento y verificación del cierre del proceso auditor para las ETC, IES e IETDH que fueron objeto de auditoría para la vigencia 2017. La interventoría del proceso radicará ante el MEN la totalidad de las actas tanto de seguimiento como de información de igual manera la consolidación de las actas de la totalidad del proceso. Se cumplió la actividad.</t>
  </si>
  <si>
    <t xml:space="preserve">Se remitieron a los entes de control los resultados finales del proceso para la vigencia 2017, por lo que se da cumplimiento a la actividad. </t>
  </si>
  <si>
    <t xml:space="preserve">
Se cargaron en Neón los insumos ajustados, guías metodologías y anexos para el proceso auditor e interventor para la vigencia 2018, con lo que se inicia el proceso contractual del concurso de méritos para adjudicar la auditoría e interventoría.</t>
  </si>
  <si>
    <t xml:space="preserve">Se realizaron los ajustes correspondientes a la propuesta de auditoría de acuerdo con el presupuesto asignado. Se cargaron nuevamente a Neón los insumos para cada uno de los procesos.  El ajuste y la disponibilidad de los recursos, retrasó la generación del CDP y el cronograma de auditorías. </t>
  </si>
  <si>
    <t xml:space="preserve">Durante el mes de junio se avanzó en los ajustes sugeridos por la Oficina Asesora Jurídica con respecto a las licencias de uso de la Universidad Central y la Universidad del Valle.  Además,  se cargo la información más reciente y validada para el año 2017 para ser incluida en las consultas (SIMAT y SNIES) y se planteó iniciar el funcionamiento de las licencias de uso en el mes de julio de 2018.
La diferencia entre el porcentaje programado y el ejecutado  obedece al alistamiento de bases y pruebas técnicas. Se aprovechó el retraso por parte de la firma de las licencias de uso para tomar la información más reciente disponible de matricula de SIMAT y SNIES que corresponde a 2017. 
</t>
  </si>
  <si>
    <t>Se cuenta con el formato de paso a paso para la encuesta de ambiente escolar con los ajustes de la Dirección de Calidad. Se avanzó en el diseño del formato para la encuesta de infraestructura. La Dirección de Calidad propone realizar la prueba piloto en un colegio de Bogotá y la socialización del SICOLE en el marco de la socialización del SICSE. El DANE continua con la implementación en producción. Se cuenta con las encuestas de infraestructura y ambiente escolar liberadas para iniciar el pilotaje y se encuentra en ajustes finales el desarrollo relacionado con la georreferenciación para su liberación. No se alcanzó el porcentaje programado, por el  tiempo tomado por el DANE en la liberación de los desarrollos en ambiente de producción.</t>
  </si>
  <si>
    <t xml:space="preserve">Se avanzó en las fichas de indicadores del plan decenal las cuales estarán listas una vez se cuente con la batería final de indicadores. Por lo pronto se ajustaron las herramientas de cargue que posibiliten subir estos nuevos indicadores, además, se diseñó y realizó la encuesta de satisfacción a los usuarios de la plataforma. Se continua con la capacitación a nuevos usuarios y en la gestión de validación y aprobación con los que se cargan actualmente.
Por el tiempo requerido en el levantamiento de requerimientos para la fase de seguimiento cualitativo en la herramienta, considerando las nuevas necesidades que se están validando y documentando, no se logró cumplir con el cronograma establecido.
</t>
  </si>
  <si>
    <t>Como los reportes de calidad de la matrícula se generan de forma trimestral, el siguiente informe se realizará con el corte de junio 30 en el mes de julio. En el periodo se atendieron algunas inquietudes de las Secretarias de Educación que han iniciado en el proceso de depuración con base en el informe enviado.</t>
  </si>
  <si>
    <t>Se construyeron los indicadores por género de las tasas de cobertura, población por fuera del sistema, y los indicadores de eficiencia. Para el portal de estadísticas en O3, se remitió la base de docentes y establecimientos del año 2017, para que sean cargados en el ambiente de certificación y realizar las pruebas.</t>
  </si>
  <si>
    <t>La matrícula con corte a mayo 31 se realiza en los tiempos establecidos en el mes de junio, implementando las reglas de validación en la herramienta de Modeler.
Se continúan con las pruebas del proceso de consolidación automático directamente en SIMAT y se reportan las novedades a la Oficina de Tecnología.</t>
  </si>
  <si>
    <t xml:space="preserve">
Se cumplió con los tiempos para la entrega de información de SIMAT a Prosperidad Social y de SNIES y SIET para la UARIV (Unidad de Víctimas).  Para los nuevos acuerdos de intercambio programados se trabajó en el anexo técnico para ICBF. Adicionalmente, 
se remitió a la Oficina Jurídica la solicitud de concepto para ajustar el formato de acuerdo de intercambio con entidades públicas</t>
  </si>
  <si>
    <t>Una vez realizada la mesa del Plan Estadístico Nacional y debido a los múltiples comentarios y dudas sobre algunos puntos del formularios (F1), se acordaron unas fechas para ir enviando los formularios completos. Estas fechas se establecieron de común acuerdo con las entidades participantes. En el tema de la documentación de los indicadores, se establecieron unos criterios para priorizar los principales y sectoriales para documentarlos y las entidades se encuentran realizando esta tarea.
La demora en la entrega de la información de los formularios F1 por parte del DANE en los meses anteriores, afectó todo el cronograma de ejecución programado.</t>
  </si>
  <si>
    <t>Durante el mes de Junio, se obtuvieron las capas geográficas de municipio y departamento, se construyó igualmente la capa geográfica de Entidad Territorial Certificada y se cargaron en la Geodatabase. Además, se construyen  las tablas de matrícula a los diferentes niveles geográficos, y se realizó el cruce con la información geográfica para obtener la capa. A partir de estas se avanzó en la construcción de la visualización en ArcGIS on line.
La diferencia entre lo proyectado y lo ejecutado obedece al rezago obtenido inicialmente con los problemas presentados al instalar el ArcGIS Server Enterprise.</t>
  </si>
  <si>
    <t>58.95%</t>
  </si>
  <si>
    <t>Comunicación Interna ha cumplido de manera eficiente y efectiva con la redacción, edición y publicación de notas, noticias e informes de cada una de las fuentes del Ministerio, para cumplir con el objetivo de mantener informados a los funcionarios de manera inmediata, clara y objetiva a través de los diferentes canales con que cuenta la Entidad.
En el mes de junio se realizaron 2516  publicaciones alcanzando un acumulado de 1.356 piezas, a través de los diferentes canales de comunicación interna, logrando con corte a 30 de junio de 2018, un nivel de cumplimiento del 58.95%.</t>
  </si>
  <si>
    <t xml:space="preserve">Cada uno de los integrantes del equipo de Comunicación Interna, ha mantenido y mantiene contacto permanente con las áreas asignadas, con el propósito de liderar y asesorar las estrategias que se estimen convenientes y provechosas para el Ministerio. Cada Campaña es llevada a feliz término y cuenta con el acompañamiento permanente del equipo.
Durante el mes de junio se llevaron a cabo 9 estrategias y asesorías, alcanzando un acumulado de 56 estrategias, lo que significa un nivel de cumplimiento del 58.95% con corte a 30 de junio de 2018. </t>
  </si>
  <si>
    <t>Dada la agenda de la Ministra y las Viceministras, durante el mes de junio no se pudo realizar un encuentro con ellas y los colaboradores, aunque se mantiene activo el canal de comunicación y las alternativas para realizar los eventos en conjunto con ellas.
Por lo anteriormente expuesto, durante el mes de junio se mantiene un acumulado de 3 eventos con corte a 30 de junio de 2018, lo que significa un nivel de cumplimiento del 25%</t>
  </si>
  <si>
    <t>44.3%</t>
  </si>
  <si>
    <t>Para cumplir con el objetivo de divulgar y tener impacto en medios con los temas de la agenda educativa, para este mes de mayo se desarrollaron acciones en las que se incluyen artículos y comunicados emitidos como fuente Oficina Asesora de Comunicaciones, noticias y entrevistas presenciales, telefónicas y escritas con delegados del MEN.
Durante el mes de junio se realizaron 59 noticias y entrevistas, relacionados con acciones de divulgación de la gestión del Ministerio de Educación Nacional,  alcanzando con corte a 30 de junio de 2018,  un acumulado de 532 acciones de divulgación, lo que significa un nivel de cumplimiento  del  44.3%.</t>
  </si>
  <si>
    <t>44.33%</t>
  </si>
  <si>
    <t>Con el fin de atender y dar respuesta directa a la comunidad regional y los  medios de comunicación sobre temas específicos de la gestión del Ministerio, durante mayo de 2018 desde  la Oficina Asesora de Comunicaciones se realizaron 20 ruedas de prensa que contribuyeron a tener un acercamientos con diferentes zonas del país donde la Ministra y sus delegados adelantan agenda, logrando un acumulado de 118 ruedas de prensa con corte a 30 de junio de 2018, lo que significa un nivel de cumplimiento del 44.33%</t>
  </si>
  <si>
    <t>En el mes de junio se brindaron 2 asesorías:
-La primera fue al equipo del Colombia Pisa Fuerte 2018, con quienes nos reunimos en varias ocasiones para planear y coordinar cómo se realizaría el evento de cierre del programa PISA.
- La segunda asesoría se brindó al equipo de Primera Infancia, para la realización del evento Entrega de Resultados Medición Calidad, se tuvo varias reuniones de trabajo, donde se logró coordinar conjuntamente dicho evento.,  logrando un acumulado para la vigencia 2018 de 11 asesorías para un nivel de cumplimiento del 63%, con corte a 30 de junio de 2018.</t>
  </si>
  <si>
    <t>Entre los eventos realizados del mes de Junio, destacamos, en primer lugar, el Evento de Cierre del programa Pilos en la Universidad del Norte – UniNorte – de Barranquilla, que contó con la presencia de la Ministra, recibió los agradecimientos por parte de los estudiantes y de la comunidad educativa en general, quienes resaltaron esta importante programa del Gobierno Nacional, donde se pretendió revolucionar una generación de colombianos para que tuviera acceso a la educación superior logrando tener futuros dirigentes a personas de todos los estratos sociales.
En segundo lugar, destacamos los eventos de Primeras piedra y visitas de obra en el Departamento del Atlántico, lo que demuestra que es una de las regiones del país que se ha recibido una gran inversión para obras de infraestructura educativa durante el presente Gobierno.
En un tercer lugar, destacamos el evento de Encuentro Programa Becas para la Excelencia Docentes en la Universidad UNAB de Bucaramanga, donde se realizó el cierre del programa de Becas docentes para todo el país y también nos acompañaban los becarios a nivel nacional reconociendo la labor del Ministerio de Educación.
Durante el mes de junio se realizaron 17 eventos, alcanzando un acumulado para la vigencia 2018 de 115 eventos, lo que significa un nivel de cumplimiento del 63%, con corte a 30 de junio de 2018.</t>
  </si>
  <si>
    <t>47.52%</t>
  </si>
  <si>
    <t>Al terminar el mes de junio de 2018, 1.124.146 personas accedieron a la información y servicios disponibles en la página web del Ministerio de Educación Nacional, https://www.mineducacion.gov.co/portal/ alcanzando un cumplimiento de 47,52%.</t>
  </si>
  <si>
    <t>90.6%</t>
  </si>
  <si>
    <t xml:space="preserve">Desde las redes sociales del Ministerio (Fan Page de Facebook, Twitter e Instagram) al terminar el mes de junio, cerramos con 271.079 seguidores de Facebook, 572.000 seguidores de Twitter, 7.147.989 reproducciones de los videos disponibles en el canal YouTube y 12.400 seguidores de Instagram. </t>
  </si>
  <si>
    <t>Durante este mes se dio respuesta a todas las solicitudes de publicación en el micrositio de la Ley 1712 de 2014, Ley de Transparencia y del Derecho al Acceso a la Información Pública Nacional, ubicada en el enlace: 
https://www.mineducacion.gov.co/portal/atencion-al-ciudadano/Participacion-Ciudadana/349495:Transparencia-y-acceso-a-informacion-publica
En este sentido se atendieron más de 80 solicitudes de actualización en la página web y se crearon y actualizaron 5 micrositios.</t>
  </si>
  <si>
    <t xml:space="preserve">Informe de procesamiento de estudiantes de Educación Básica: Se entregó informe de la información procesada de educación básica y su posterior cargue a la base de datos RUE. Adicionalmente, se presentaron las cifras de información inconsistente que no cumplieron con las reglas de calidad de datos definidas. La fuente de información estuvo conformada por las tablas que relacionan las personas, establecimientos educativos y otros objetos de datos que relacionan la integridad referencial entre estos para la vigencia 2018.
Informe de procesamiento de estudiantes de Educación Superior: Se realizó proceso de extracción , transformación y cargue de registros de estudiantes de educación superior del 2018 del sistema SNIES a la base de datos RUE del ambiente de trabajo de calidad de datos. En este mismo ejercicio se realizó el primer cruce con la base de datos de referencia de la Registraduría Nacional, el detalle del cruce se describe en el informe que se adjunta
Producto base de datos RUE: Con corte a junio de 2018, se ha realizado la primera iteración del poblamiento al modelo de datos del Registro Unico de Estudiantes -  RUE, el número de registros se encuentra en el informe adjunto y la base de datos persiste en la instancia 192.168.31.58 y esquema RUE de la infraestructura tecnológica que ha dispuesto el Ministerio para el proyecto.
Se apoyó en la revisión del Documento PETIC de la OTSI, realizando revisión de contenido y sugiriendo mejoras en lo relación con la presentación de los temas y el hilo conductor que debe llevar cada estrategia dentro del contenido de dicho documento. </t>
  </si>
  <si>
    <t>Inicia 
01/08/2018</t>
  </si>
  <si>
    <t>Página web de Gobierno Digital.
https://www.mineducacion.gov.co/1759/w3-propertyvalue-59513.html 
Gestión con la líder de Gobierno Digital Grace Andrea Quintana Ortega gquintana@mineducacion.gov.co de la Oficina de Tecnología y Sistemas de Información para la definición del diseño de dos Banners rotatorios en el Home del sitio, para su posterior revisión, ajuste y aprobación del líder, se procedió a gestionar con la Oficina Asesor de Comunicaciones el diseño de los Banners. 
Adicional se gestionó con la Oficina Asesora de Comunicaciones la publicación de los Logos representativos de cada una de las Entidades Adscritas y Vinculadas y el ajuste en el correo asociado al formulario de contáctenos https://www.mineducacion.gov.co/1759/w3-propertyvalue-59521.html, el cual es gobiernodigital@mineducacion.gov.co a cargo de la líder Grace Andrea Quintana Ortega gquintana@mineducacion.gov.co de la OTSI.</t>
  </si>
  <si>
    <t>En el mes de junio se digitalizaron 269.760  imágenes de resoluciones</t>
  </si>
  <si>
    <t xml:space="preserve">Computadores Para Educar -CPE-, hace entrega de la matriz con la focalización de las Secretarías de Educación beneficiadas con la estrategia de formación,  el modelo operativo,  la malla curricular y la guía de formadores del diplomado de Rural TIC, según lo solicitado por el MEN.
La actividad se ejecuto al 100% en el mes de abril.  </t>
  </si>
  <si>
    <t>La actividad se ejecutó al 100%,  con la formación de los formadores y la socialización de la estrategia de formación en las 16 secretarias de educación focalizadas.</t>
  </si>
  <si>
    <t>Se realizó la convocatoria del diplomado RuralTIC en las secretarias de educación focalizadas, posteriormente, se inició el proceso de inscripción con el fin de conformar los grupos respectivos de trabajo dentro en el desarrollo del diplomado. A la fecha se han inscrito 637 docentes de las 16 ETC focalizadas.</t>
  </si>
  <si>
    <t>La IU de Envigado se reunió con docentes y directivos docentes para avanzar en el análisis del PEI en el componente de TIC específicamente. UniValle avanzó en la estructuración del taller para la formulación colectiva del plan institucional de uso de TIC con la comunidad educativa.</t>
  </si>
  <si>
    <t xml:space="preserve">Se reciben archivos de cumplimiento de compromisos de los becarios Corea 2018, correspondientes a entrega de elementos donados a IE, socialización de conocimientos adquiridos en Corea con otros docentes de la IE e informe y evidencias de los avances introducidos a la experiencia significativa seleccionada, donde integra los conocimientos y experiencias adquiridas durante el curso. </t>
  </si>
  <si>
    <t>Se realizó el VI Encuentro Nacional de experiencias significativas con uso pedagógico de TIC en el marco del Evento Educa Digita Colombia 2018 realizado el 12 y 13 de junio. Asistieron 20 docentes (13 ponentes y 7 invitados de la categoría Rural y Urbano). En dicho evento, los docentes tuvieron la oportunidad de socializar sus experiencias con otros docentes del país. De igual forma, participaron en las diferentes conferencias programadas en el evento. Posterior a este encuentro, los docentes debe realizar  la socialización y el informe evidencias de los avances introducidos a la experiencia significativa seleccionada, donde integra los conocimientos y experiencias adquiridas durante el Evento.</t>
  </si>
  <si>
    <t>Una vez cumplidas todas la etapas de la convocatoria para el IV encuentro Nacional de prácticas en Gestión con uso de TIC, la cual se publicó en el portal Educativo Colombia aprende en el siguiente enlace: http://aprende.colombiaaprende.edu.co/es/experienciastic/107802 el día 12 y 13 de junio, se realizó el reconocimiento a las 5 Secretarías de Educación seleccionadas a saber: Itagüí, Envigado, Montería, Popayán y Palmira.</t>
  </si>
  <si>
    <t>Durante el mes se hizo revisión del proyecto: Dotación e implementación de ambientes de aprendizaje tecnológicos para el desarrollo de competencias, habilidades y destrezas en 10 Instituciones educativas localizadas en la zona rural de los municipios no certificados en el departamento del Atlántico. Código BPIN 20181301010527. El concepto técnico de la Oficina de Innovación fue Revisar y ajustar.</t>
  </si>
  <si>
    <t>El día 14 de junio se realizó el reconocimiento a la IE rural Veracruz de Santa Rosa de Cabal, se realizó el taller de experiencias Significativas y herramientas TIC aplicadas a la educación  e Inteligencia Artificial en la academia por parte de Microsoft.</t>
  </si>
  <si>
    <t>Durante el mes de junio se realizaron las siguientes actividades:
1. Realización del plan de trabajo.
2. Realización del diseño gráfico y desarrollo de los espacios virtuales.
3. Implementación de los espacios virtuales.
4. Sesiones de trabajos con el equipo técnico del Grupo del Portal.</t>
  </si>
  <si>
    <t>El equipo de trabajo del Grupo de Gestión de Contenidos Educativos y Portal Educativo realizó administración, soporte y actualización del Portal de acuerdo a los requerimientos de las áreas del MEN, también se realizó movilización por redes sociales de los nuevos servicios y contenidos del Portal.</t>
  </si>
  <si>
    <t>Durante el mes de junio se realizaron las siguientes actividades:
1. Divulgación de los contenidos seleccionados de convocatoria de contenidos.
2. Revisión preliminar de contenidos de RTVC.
3. Generación de documentación base para convocatorias</t>
  </si>
  <si>
    <t>Se adelantaron actividades internas en el Ministerio de Educación Nacional por parte de funcionarios del Grupo del Portal y funcionarios de DIRECTV</t>
  </si>
  <si>
    <t>Es necesario revisar la actividad de recolección de información del uso educativo de TIC a través del censo en educación EDUC 2018,  teniendo en cuenta que el DANE se encuentra priorizando las investigaciones que realizará en el segundo semestre de la actual vigencia.</t>
  </si>
  <si>
    <t xml:space="preserve">* Presentación de invitación a presentar propuestas para "Desarrollar e implementar la versión 3.0 del Observatorio Colombiano de Innovación Educativa con Uso de TIC”, en Comité Técnico de Colciencias el día 1 de junio.
* Ajuste de documentos de la invitación a presentar propuestas, según observaciones del Comité Técnico de Colciencias. Se sostuvieron reuniones presenciales y virtuales los días (5 y 6 de junio) para hacer los ajustes con el equipo del Programa Nacional de CTeI en TIC de Colciencias. 
* Presentación en Comité Técnico de Colciencias el día 8 de junio y aprobación por parte del mismo.
* Presentación en Comité de Subdirección de Colciencias el día 25 de junio y aprobación por parte del mismo.
* Levantamiento de contactos de entidades a invitar a presentar propuestas.
* Apertura de la invitación en la página web de Colciencias (27/06/2018): http://www.colciencias.gov.co/convocatorias/invitacion-para-presentacion-propuestas/invitacion-presentar-propuesta-para-el-0 
</t>
  </si>
  <si>
    <t>Con el fin de avanzar en el proceso de estrategia de formulación de los semilleros de investigación, se realizaron los ajustes solicitados por el área de contratación al  documento técnico que acompaña el insumo respectivo, el cual fue publicado en el Portal Colombia Compra -SECOP II, porceos CM-MEN-03-2018.</t>
  </si>
  <si>
    <t xml:space="preserve">En el marco del proceso de contratación de la entidad que va a formular, estructurar y elaborar las orientaciones metodológicas para el fomento a la investigación en innovación educativa con uso e TIC, a través de semilleros en Educación Preescolar, Básica y Media  y escritura de los documentos de investigación aplicada se realizaron las siguientes acciones:
* Reuniones de trabajo con el abogado y asesor encargado de la revisión de los documentos para esta contratación.
* Escritura de los ajustes sugeridos y solicitados  por parte del abogado y asesor, a todos los documentos que hacen parte integral del proceso 
* Seguimiento al proceso de publicación de prepliegos del proceso.
* Seguimiento a las preguntas realizadas por las entidades a los prepliegos publicados.
</t>
  </si>
  <si>
    <t>Componente Organizacional
1. Coordinación metodológica, pedagógica y logística para la realización del segundo encuentro presencial del Conversatorio 2 “Ciclo de Política Pública con énfasis en la formulación y evaluación de la política”, de la Escuela Corporativa.
2. Realización del segundo encuentro presencial del conversatorio 2 “Ciclo de Política Pública con énfasis en la formulación y evaluación de la política”de de la Escuela Corporativa.
3. Coordinación y seguimiento a los Tutores del Conversatorio 2, para que realizaran el seguimiento a los participantes, con el objetivo de que navegaran por los encuentros virtuales, participaran en el foro y en el producto de aprendizaje organizacional. 
4. Seguimiento a los participantes del conversatorio 2.
5. Coordinación y articulación con la conferencista del segundo encuentro presencial, del Conversatorio 2, para la definición y elaboración de su presentación sobre enfoque diferencial.
6. Coordinación y realización de la reunión con la Subdirección de Aseguramiento de la Calidad de Educación Superior, con el objetivo de integrar la Escuela Corporativa y la Escuela de Pares, buscando su consolidación y sostenibilidad a futuro.
Componente tecnológico
1. Gestionar con el Portal Educativo Colombia Aprende el montaje, implementación y administración de los programas de aprendizaje en el Campus Virtual.
Ajustes al conversatorio No. 2 “Ciclo de política pública con énfasis en la formulación y evaluación de la política”, tales como:
o. Actualización de los videos del encuentro virtual 1 de los mapas de aprendizaje “¿Cómo está organizada la Escuela Corporativa? http://application.colombiaaprende.edu.co/pluginfile.php/714392/mod_scorm/content/4/composiciones/oc2_e1_6/media/OC2_E1_6.mp4 Y ¿Qué es la gestión del conocimiento en el MEN?” http://application.colombiaaprende.edu.co/pluginfile.php/714392/mod_scorm/content/4/composiciones/oc2_e1_7/media/OC2_E1_7.mp4.
o. Actualización de los botones de actividad colaborativa que aparece en cada uno de los 5 encuentros virtuales, enlazando el foro http://application.colombiaaprende.edu.co/mod/forum/view.php?id=286690 que también es visualizado y accedido en el Home del conversatorio.
o. Actualización del video de bienvenida que aparece en el Home del conversatorio http://application.colombiaaprende.edu.co/pluginfile.php/715690/mod_resource/content/1/OC2_VideoBienvenida.mp4 
2. Consolidar la información técnica necesaria para la matriculación de los usuarios en los programas de aprendizaje.
Matriculación de usuarios en el conversatorio No. 2 “Ciclo de política pública con énfasis en la formulación y evaluación de la política”, donde Ricardo Cañon Moreno, Carolina Duque Martinez, Juan Sebastián Estupiñán, Natalia Hernández Melo, Yannys Andrea Karakalpakis, Andrea Ortega, Julio Mauricio Torres Angel e Isabel Cristina Sanchez Garcia fueron matriculados con el ROL de Estudiantes y Mónica Angelina Beltran con el ROL de Profesor con permiso de edición.
3. Gestionar la administración del sitio web de la Escuela Corporativa en la página institucional del Ministerio. https://www.mineducacion.gov.co/EscuelaCorporativa 
Gestión con la Oficina Asesora de Comunicaciones para la actualización del calendario https://www.mineducacion.gov.co/EscuelaCorporativa , eliminando del cronograma todas las actividades realizadas y/o programadas en el conversatorio No. 2 “Ciclo de política pública con énfasis en la formulación y evaluación de la política”, que finalizaron en el mes de junio del año en curso
4. Gestionar la actualización y ajustes de los contenidos digitales de los programas de aprendizaje organizacional.
Conversatorio No. 1 “Ciclo de política pública con énfasis en la formulación y evaluación de la política”. Gestión con la Universidad Nacional para realizar las siguientes actividades:
o. Creación y publicación por parte de la Escuela Corporativa de la Actividad Colaborativa – Foro denominada “¿Cómo entiende la relación entre las políticas- lo público - el Estado y la ciudadanía, en la razón de ser de las Políticas Públicas?”, en el Home del conversatorio, seleccionada por los usuarios participantes. http://application.colombiaaprende.edu.co/mod/forum/view.php?id=286690.
o. Creación y publicación por parte de la Escuela Corporativa del recursos tipo Carpeta, para el cargue de la presentaciones que se realizan en conjunto con la Universidad Nacional de Colombia para cada uno de los encuentros presenciales del conversatorio, el cual se visualiza en el Home http://application.colombiaaprende.edu.co/mod/folder/view.php?id=286575.
o. Entrega de la versión actualizada del video de bienvenida que aparece en el SCORM principal del conversatorio con los ajustes solicitados por la Subdirección de Desarrollo Organizacional, para su posterior publicación en el Campus Virtual a cargo del Portal Colombia Aprende.</t>
  </si>
  <si>
    <t xml:space="preserve">Dimensión de Gestión del Conocimiento y la Innovación planteada en MIPG V2 en el MEN Y las EAV.
1. Actualización de la caracterización del proceso de Gestión de Conocimiento e Innovación con la Oficina de Innovación Educativa con Uso de Nuevas Tecnologias.
2. Actualización del Manual de Gestión de Conocimiento
3. Elaboración del procedimiento de Innovación
4. Socialización a las EAV de la metodología para implementar Comunidades de Prácticas.
5. Socialización a las EAV de la metodología para generar el Mapa de Conocimiento.
6. Seguimiento a las Entidades Adscritas y Vinculadas para que designaran los representantes para la integración de la Comunidad de Práctica Sectorial de Gestión de Conocimiento e Innovación.
7. Socialización con los profesionales de la SDO, del Plan de Trabajo para la apropiación e implementación o fortalecimiento de la dimensión de Gestión de Conocimiento e Innovación en las Entidades Adscritas y Vinculadas, con el objetivo de facilitar su desarrollo en las mismas entidades.
8. Elaboración de la presentación sobre los resultados de la encuesta diagnostica para medir el nivel de madurez de las EAV respecto a la Gestión de Conocimniento e Innovación para el Comité de Gestión y Desempeño Sectorial realizado el 21 y 22 de junio. 
Caja de Herramienta No. 2. Comunidades de práctica
o. Revisión y comentarios al documento “Comunidades de práctica - CoP” elaborado por la Universidad Nacional de Colombia como parte del producto "Informe del diseño y desarrollo de actividades de despliegue de la dimensión de gestión del conocimiento e innovación planteada en el Modelo Integrado de Planeación y Gestión Versión II, tanto a nivel institucional como con las entidades adscritas vinculadas".
o. Elaboración de los instructivos de: Ingreso a la comunidad de práctica de las EAyVs, Crear el registro de usuario en la comunidad de práctica posterior a la invitación y Cómo participar en la comunidad de práctica de las EAyVs.
o. Invitación a los asesores de la Subdirección de Desarrollo Organizacional que tienen a cargo Entidades Adscritas y Vinculadas, así como a la asesora y jefe de la subdirección. Luis Eduardo Niño Velandia LNino@mineducacion.gov.co, Ivana Gonzalez igonzalez@mineducacion.gov.co, Marcela Borda Mborda@mineducacion.gov.co, Carolina Moreno cmorenol@mineducacion.gov.co, Juan Pablo Bicenty jbicenty@mineducacion.gov.co, Manuel Ignacio Salamanca msalamanca@mineducacion.gov.co, Jose Horacio Gonzalez JRoa@mineducacion.gov.co, Martha Patricia Ortiz martortiz@mineducacion.gov.co y Gloria Rocio Pereira gpereira@mineducacion.gov.co, todos con el ROL de participantes en la CoP https://www.yammer.com/mineducacion.gov.co/#/threads/inGroup?type=in_group&amp;feedId=14442164. También se realizó la invitación a los usuarios designados por FODESEP Neyffe Patricia Gamboa Ovalle  ngamboa@fodesep.gov.co, Claudia Marcela Gaitán Saavedra cgaitan@fodesep.gov.co y Maria Dina Miranda Virguez mvirgues@fodesep.gov.co e invitación a los usuarios designados por INFOTEP San Juan del Cesar a Ruben Dario Britto jbrito@infotep.edu.co, Carmen Paulina Herrera cherrera@infotep.edu.co, Rafael Francisco Britto rbrito@infotep.edu.co y Antonio Rafael Gallo Oñate  agallo@infotep.edu.co  a registrarse en la CoP. 
Caja de Herramienta No. 3. Mapa de conocimiento
Revisión y comentarios al documento “Mapa de conocimiento” elaborado por la Universidad Nacional de Colombia como parte del producto "Informe del diseño y desarrollo de actividades de despliegue de la dimensión de gestión del conocimiento e innovación planteada en el Modelo Integrado de Planeación y Gestión Versión II, tanto a nivel institucional como con las entidades adscritas vinculadas", una de las observaciones, es la necesidad de retomar y actualizar la información que actualmente esta apareciendo en el mapa de conocimiento del Ministerio https://intranetmen.mineducacion.gov.co/comunidades/sdo/MapaDeConocimiento/Paginas/default.aspx. </t>
  </si>
  <si>
    <t>Con corte al mes de junio se cuenta con seis cursos virtuales cargados en el campus virtual del Colombia aprende, las áreas y los cursos son:  fomento de competencias (1); monitoreo y control (1); calidad de primera infancia (2); colegios privados (2). Se reorganizó la plataforma para que el usuario encuentre dos grandes temas: cursos virtuales y documentos pedagógicos.</t>
  </si>
  <si>
    <t>Para el mes de junio se reorganizó la plataforma para que el usuario encuentre dos grandes temas: cursos virtuales y documentos pedagógicos. La plataforma se encuentra operando y disponible para ingresar a realizar los cursos virtuales y consultar los diferentes documentos</t>
  </si>
  <si>
    <t xml:space="preserve">Se elaboró informe consolidado para el componente de riesgos con base en los resultados de las auditorías combinadas al Sistema de Gestión de Calidad y Ambiental, el cual se presentará, en el mes de julio, en  mesa de trabajo a la Subdirección de Desarrollo Organizacional y así contribuir en la asesoria  de las metodologías para la identificación y administración de riesgos. </t>
  </si>
  <si>
    <t xml:space="preserve">Se culminó la ejecución de las  17 auditorías combinadas a los Sistemas de Gestión de Calidad y Ambiental, que corresponden a la totalidad de los procesos que integran el mapa del MEN.
Se ejecutó la auditoría especial de PQRSD, se dío apertura y se encuentra en ejecución la Auditoría de Gestión del proceso de Planeación.   </t>
  </si>
  <si>
    <t>Esta actividad no aplica para el mes de junio, se realizará el seguimiento en el mes de julio.</t>
  </si>
  <si>
    <t>Durante el mes de junio se ralizó el informe de Austeridad del Gasto mensual.</t>
  </si>
  <si>
    <t xml:space="preserve">Elaboración y publicación de informes financieros mensuales de acuerdo al nuevo marco normativo, y elaboración y publicación de primeros estados financieros de la vigencia 2018. </t>
  </si>
  <si>
    <t>Elaboración y publicación de informes
y estados financieros de acuerdo a las fechas establecidas por la
contaduría general de la nación. (el último informe es corte a octubre de 2018)</t>
  </si>
  <si>
    <t>Se transmitio en el aplicativo CHIP  Estado de Situación Financiera de Apertura- ESFA y I trimestre de 2018, de acuerdo a la resolución 159 de  2018, en donde se ampliaron los plazos para transmitir la  Categoría INFORMACIÓN CONTABLE PUBLICA – CONVERGENCIA y las fechas para emitir estados financieros.
De acuerdo a la resolucion 159 de 2018 de la CGN, se establecio como fecha de elaboración de estados financieros el dia 31 de julio para elaborar enero, febrero, marzo, abril y mayo. Esto debido a la implementación del nuevo marco normativo,  Resolución 533 de 2015.</t>
  </si>
  <si>
    <t>Realizar seguimiento y gestión a la cuenta de otros deudores</t>
  </si>
  <si>
    <t>Realizar mesas de trabajo para el
seguimiento a cada uno de los terceros que hacen parte de la cuenta.</t>
  </si>
  <si>
    <t xml:space="preserve">Se iniciaran   la primera mesa para le seguimientos de los terceros que hacen parte de la cuenta otros deudores, luego del cierre del primer trimestre  de 2018.   </t>
  </si>
  <si>
    <t>Realizar Comités de Cartera</t>
  </si>
  <si>
    <t>Se espera para el segundo semestre la citacion al comité de Cartera.</t>
  </si>
  <si>
    <t>Mensualmente se enviara correo electronico, el informe de seguimiento de los recursos entregados en adminstracion, levantando las alertas a los supervisores mediante correo electronico.</t>
  </si>
  <si>
    <t>Gestión para la legalización de recursos entregados en administración.</t>
  </si>
  <si>
    <t xml:space="preserve">En el mes de junio se enviaron los correos electrónicos  a los supervisores de los convenios. </t>
  </si>
  <si>
    <t>Recaudo Ley 21</t>
  </si>
  <si>
    <t>Recaudo de estampilla</t>
  </si>
  <si>
    <t>Garantizar el ingreso de los recursos parafiscales al MEN por valor de $289.073.543.333 pesos,  teniendo en cuenta que la meta mensual se proyecto de la siguiente manera:
Enero 7%
Febrero 15%
Marzo 23%
Abril 31%
Mayo 39%
Junio 47%
Julio 57%
Agosto 66%
Septiembre 74%
Octubre 82%
Noviembre 90%
Diciembre  100%
La verificacion del ingreso se evidencia mes vencido.</t>
  </si>
  <si>
    <t>Garantizar el ingreso de los recursos al Fondo Prouniversidad Nacional y otras universidades públicas por valor de  $ 80.733.680.700 pesos.
El vencimiento real de la obligación de pago de las Entidades Obligadas es semestral, se proyecta de la siquiente manera:
Junio 42%
Diciembre 100%
La verificacion del ingreso se evidencia mes vencido.</t>
  </si>
  <si>
    <t>El Recaudo Acumulado al corte del mes de mayo fue de  $ 114.763 millones, alcanzando un 39,70%, se cumplio con la meta establecida para este mes.
A corte 30 de junio de 2018, no se evidencia recaudo toda vez que la verificación del ingreso frente a extractos bancarios se realiza més vencido (Corte 13 de julio de 2018), previa realización de conciliación del registro contable.</t>
  </si>
  <si>
    <t>A la fecha se han recaudado $3.359 millones, sin embargo se hace pertinente mencionar, que se verificará mensualmente el recaudo como estrategía de control del plan de acción, pero el vencimiento real de la obligación de pago de las Entidades Obligadas es semestral (01 de enero al 30 de junio y 01 de julio a 31 de diciembre de 2017). por tal razon el dato real del recaudo con corte a 30 de junio se vera reflejado en el siguiente mes.</t>
  </si>
  <si>
    <t>Realizar la revisión de la totalidad de las deudas que se encuentran en mora de vigencias anteriores y efectuar las actividades necesarias para la depuración y recuperación de los valores adeudados ($3.354.249.913)</t>
  </si>
  <si>
    <t>La recuperación de deuda hasta el mes de junio de Ley 21 es de un valor aproximado a los ciento cuarenta millones de pesos (140 millones), lo cual representa el 4,29% de la línea base (meta estimada).</t>
  </si>
  <si>
    <t>Control de embargos aplicados al MEN del Recaudo de Ley 21 de 1982</t>
  </si>
  <si>
    <t>Realizar conciliaciones mensuales consolidadas de los embargos MEN y FOMAG con el grupo de  Contabilidad.</t>
  </si>
  <si>
    <t>En el mes de junio se  efectuo conciliacion con los saldos con corte a mayo.</t>
  </si>
  <si>
    <t xml:space="preserve">El Ministerio de Educación Nacional diseñó el Plan Nacional de Formación para la Ciudadanía, el cual busca fortalecer competencias ciudadanas para el ejercicio de los derechos humanos.
Uno de los componentes de este Plan es el Modelo de  Formación para la Ciudadanía: estrategias que contribuyen a la educación para la paz, el cual se implementó en una primera fase, el primer semestre de 2018, en 140 establecimientos educativos y con 1.185 educadores en 81 municipios de posconflicto.
Para el segundo semestre del año se tiene previsto implementar la fase dos y tres y transferir el modelo a las 95 secretarías de educación certificadas; así como a organizaciones aliadas.
Así mismo, el Plan contempló la estrategia de movilización social GEN Ciudadano, en la cual se realizaron cinco campamentos GENeración PAZcífica donde se formaron mil quinientos estudiantes y docentes en cultura de paz, resolución de conflictos, derechos humanos y participación democrática.
Esta estrategia también incorporó la divulgación de material audiovisual en los medios del Ministerio de Educación Nacional.
Vínculo campaña GEN Ciudadano https://www.mineducacion.gov.co/1759/w3-article-362815.html  </t>
  </si>
  <si>
    <t>SEGUIMIENTO III TRIMESTRE</t>
  </si>
  <si>
    <t>En lo corrido del mes continuaron las práctivas deportivas, se realizaron stands de servicios en: banca, almacenes, telecomunicaciones, fondo de pensiones, así como la fería del libro del tiempo a final del mes. Se llevaron a cabo jornadas de inducción para servidores en período de prueba y directivos.</t>
  </si>
  <si>
    <t>Durante el mes de septiembre se continuó la implementación de la prueba piloto.</t>
  </si>
  <si>
    <t xml:space="preserve">Se dío continuidad a los planes que hacen parte del Plan Estratégico de Talento Humano con el desarrollo de actividades dentro de los Planes Institucional de Capacitación PIC, Plan de Bienestar y Plan de SG-SST. Se continuaron actividades para la provisión por méritos con listas de elegibles de las vacantes ofertadas en el proceso de selección adelantado en el marco de la Convocatoria No. 434 de 2016 (18 posesiones el 3 de septiembre, 11 posesiones el 4 de septiembre y 23 posesiones el 14 de septiembre). 
</t>
  </si>
  <si>
    <t>Continuaron de manera normal los cursos de: Actualización en Reforma Tributaria y Excel Básico, del mismo modo finalizaron los cursos de Incentivos (con sustentación el 25 de septiembre), Ley de Transparencia y Servicio al Ciudadano (que concluyó el 3 de septiembre), Redacción de Textos Ejecutivos (con finalización el 12 de septiembre), Formación en sistemas de gestión integrado HSEQ, NTC ISO 9001:2015, NTC ISO 14001:2015, NTC OHSAS 45001:2018 (concluído el 6 de septiembre), Proceso Contencioso Administrativo Ordinario y Especial. Trámite de la Demanda, Contestación de la Demanda y Excepciones (finalizado el 21 de septiembre). Se llevó a cabo la Inducción para el segundo grupo que ingresó en péríodo de prueba el 17 de septiembre; así mismo se realizó el sábado 22 la primera jornada de Inducción para directivos que seguirá el 29 de septiembre.</t>
  </si>
  <si>
    <t>Durante las capacitaciones de inducción se trabajó la Metodología DISC, en aras de brindar conocimientos a los nuevos servidores de manera articulada con el trabajo realizado en jornadas posteriores con el resto de los colaboradores. Se está desarrollando una propuesta llamada Desafío 2018, que será implementada en octubre y busca trabajar las competencias de los servidores mediante sus hijos.</t>
  </si>
  <si>
    <t>Se vienen desarrollando de manera continua los sistemas de vigilancia epidemiológica con apoyo de la ARL Positiva (Riescardio vascular con intervención de médico y nutricionista; Riensgo biomecánico con intervención de deportólogo y fisioterapeuta). Se está a la espera de la entrega de la bataría de indicadores debidamente corregida y codificada por parte de la SDO.</t>
  </si>
  <si>
    <t>Se realizó capacitación a los funcionarios en período de prueba. Así mismo se consolidaron las evaluaciones parciales semestrales de los funcionarios de carrera, sumando un total de 293; de los cuales 287 radicaron su evaluación semestral.</t>
  </si>
  <si>
    <t xml:space="preserve">A la fecha 448 servidores han accedido al formulario de caracterización. </t>
  </si>
  <si>
    <t xml:space="preserve">Se actualizó la publicación de las vacantes de la planta de personal en la intranet el día 12 de septiembre. </t>
  </si>
  <si>
    <t>El nuevo Código de Integridad fue socializado en las actividades de inducción de los nuevos servidores que ingresaron durante el mes.  Se presentó a los nuevos Subdirectores de las áreas de Talento Humano y Desarrollo Organizacional, en la actualidad se encuentra en revisión el componente de Cultura Organizacional y se están definiendo las estrategias para su divulgación.   Se realizó un ejercicio de refuerzo de la política de Integridad con el experto temático del DAFP en el Encuentro Sectorial de Entidades Adscritas y Vinculadas  con el propósito de contribuir en la construcción del Código de Integridad a nivel sector.</t>
  </si>
  <si>
    <t>Se solicitó la cancelación de la actividad por congelamiento de recursos</t>
  </si>
  <si>
    <t>Se realizaron 8 sesiones de plan de ambiente laboral con dependencias.
Se realizaron 4 sesiones de coaching individual
Se realizó el primer Café para conversar e inspirar en las dos sedes del Ministerio, en el que participaron aproximadamente 700 colaboradores.
Se realizó presentación del tema de ambiente laboral y cultura organizacional en la Jornada de Inducción a Directivos.</t>
  </si>
  <si>
    <t>Durante el mes de septiembre de 2018 en coordinación con la Subdirección de Talento Humano, se adelantó la logística necesaria para reservar un espacio, con el fin de continuar con las capacitaciones del segundo semestre, pero por disponibilidad de espacios, no se logró llevar a cabo las capacitaciones programadas, en consecuencia, las capacitaciones restantes, es decir, 4 se adelantarán en los meses de octubre, noviembre y diciembre.</t>
  </si>
  <si>
    <t xml:space="preserve">La Subdirección de Contratación ha venido adelantando las gestiones necesarias con la Subdirección de Talento Humano para coordinar cuándo se iniciará la capacitación virtual, en consecuencia, el Grupo de Talento Humano reprogramará dicha capacitación para los próximos meses. 
En el mes de abril se incluyó la Fe de errtas para poder lanzar la capacitacion con la aclaración o actualización pertinente. </t>
  </si>
  <si>
    <t xml:space="preserve">En el mes de septiembre no se realizó mesa de trabajo con SDO. Se tiene programada otra sesión  de trabajo para el mes de Noviembre. </t>
  </si>
  <si>
    <t xml:space="preserve">Se culminaron las auditorías a los procesos de:  Diseño de Politica e Instrumentos, Implementación de Política y Evaluación (Dirección de primera Infancia), Servicio al Ciudadano, Gestión Documental y la auditoría Especial al Consejo Nacional de Acreditación. 
Se dío apertura y se encuentran en ejecución las auditorías a los siguientes procesos: Contratación, Gestión de Talento Humano, Gestión Administrativa,  </t>
  </si>
  <si>
    <t>Esta actividad se realizará en el mes de octubre, con corte  30 de septiembre.</t>
  </si>
  <si>
    <t>Esta actividad no aplica para el mes de septiembre.</t>
  </si>
  <si>
    <t xml:space="preserve">Durante el mes de septiembre se realizó el informe de Austeridad del Gasto mensual, el seguimiento anticorrupción y atención al ciudadano, 
</t>
  </si>
  <si>
    <t>El proceso de formación continuó desarrollpandose en las Secretarías de Educación. Por otra parte, los operadores del diplomado planearon la realización de las reuniones de seguimiento a partir del mes de octubre, con las cuales se iniciará el cumplimiento del indicador asociado a esta actividad.</t>
  </si>
  <si>
    <r>
      <rPr>
        <b/>
        <u/>
        <sz val="9"/>
        <rFont val="Arial"/>
        <family val="2"/>
      </rPr>
      <t>Meta cumplida:</t>
    </r>
    <r>
      <rPr>
        <b/>
        <sz val="9"/>
        <rFont val="Arial"/>
        <family val="2"/>
      </rPr>
      <t xml:space="preserve"> </t>
    </r>
    <r>
      <rPr>
        <sz val="9"/>
        <rFont val="Arial"/>
        <family val="2"/>
      </rPr>
      <t>En cumplimiento de la meta (31) Experiencias Significativas con uso pedagógico de TIC reconocidas, a través de la convocatoria para becarios del ICT Training for Colombian Teachers, se reconocieron (18) experiencias significativas con uso pedagógico de TIC, este reconocimiento les permitió a los becarios el traslado a Corea para participar en un proceso de formación, cuyo objetivo es fomentar las competencias TIC de los docentes. Se desarrollaron temáticas en internet de las cosas, scratch, realidad aumentada, impresión 3D, microbit, digital monkey, diseño y elaboración de libros digitales entre otros.</t>
    </r>
  </si>
  <si>
    <r>
      <rPr>
        <b/>
        <u/>
        <sz val="9"/>
        <rFont val="Arial"/>
        <family val="2"/>
      </rPr>
      <t>Meta cumplida:</t>
    </r>
    <r>
      <rPr>
        <b/>
        <sz val="9"/>
        <rFont val="Arial"/>
        <family val="2"/>
      </rPr>
      <t xml:space="preserve"> </t>
    </r>
    <r>
      <rPr>
        <sz val="9"/>
        <rFont val="Arial"/>
        <family val="2"/>
      </rPr>
      <t>En cumplimiento de la meta (31) Experiencias Significativas con uso pedagógico de TIC reconocidas, a través de la convocatoria encuentro nacional de experiencias significativas, se reconocieron (13) experiencias en las Categorias Rural y Urbano-CPE esta categoría se desarrolló con el aliado Computadores Para Educar.</t>
    </r>
  </si>
  <si>
    <r>
      <rPr>
        <b/>
        <i/>
        <u/>
        <sz val="9"/>
        <rFont val="Arial"/>
        <family val="2"/>
      </rPr>
      <t>Meta Cumplida:</t>
    </r>
    <r>
      <rPr>
        <sz val="9"/>
        <rFont val="Arial"/>
        <family val="2"/>
      </rPr>
      <t xml:space="preserve"> La actividad se ejecutó al 100% en el mes de julio, con la realización del Evento Educa Digital, en el cual fueron reconocidas 5 secretarías de educación por sus prácticas de gestión en uso de TIC.</t>
    </r>
  </si>
  <si>
    <r>
      <t xml:space="preserve">Se hizo revisión del proyecto de regalías presentado por el departamento del Amazonas, titulado: </t>
    </r>
    <r>
      <rPr>
        <b/>
        <i/>
        <sz val="9"/>
        <rFont val="Arial"/>
        <family val="2"/>
      </rPr>
      <t>“Construcción de infraestructura para la implementación de puntos vive digital (PVD) en el departamento del Amazonas”</t>
    </r>
    <r>
      <rPr>
        <sz val="9"/>
        <rFont val="Arial"/>
        <family val="2"/>
      </rPr>
      <t xml:space="preserve">.  Una vez revisado, se determinó que la Oficina de Innovación no es competente para emitir concepto sobre el proyecto, por el tema objeto de desarrollo.  
También se hizo revisión y se acompañó en al grupo de regalías en el desarrollo de la mesa técnica solicitada por el departamento de Risaralda sobre el proyecto: </t>
    </r>
    <r>
      <rPr>
        <b/>
        <i/>
        <sz val="9"/>
        <rFont val="Arial"/>
        <family val="2"/>
      </rPr>
      <t>“Implementación de simuladores de laboratorios para el fortalecimiento de la calidad educativa en la educación secundaria y media del departamento de Risaralda”</t>
    </r>
    <r>
      <rPr>
        <sz val="9"/>
        <rFont val="Arial"/>
        <family val="2"/>
      </rPr>
      <t>. En el desarrollo de la mesa técnica se hicieron recomendaciones de ajustes al proyecto.</t>
    </r>
  </si>
  <si>
    <t>Durante el periodo no se realizaron actividades con aliados.</t>
  </si>
  <si>
    <t>Durante el mes de septiembre se realizaron diferentes actividades con la subdirección de fomento de competencia de EPBYM, para el diseño y desarrollo del espacio virtual.</t>
  </si>
  <si>
    <t>Se realizaron actividades con aliados con el fin de establecer acuerdos para la donación de contenidos educativos, en cumplimiento de la meta de (50) Contenidos educativos para la educación inicial, preescolar, básica y media.  Durante la vigencia, se ha realizado la evaluacion técnica y pedagógica por el equipo del Portal y el equipo de Computadores para Educar de 14 contenidos digitales que se encuentran en proceso de donación.</t>
  </si>
  <si>
    <t>El equipo de trabajo del Grupo de Gestión de Contenidos Educativos y Portal Educativo realizó administración funcional, soporte y actualización del Portal de acuerdo con los requerimientos de las áreas del MEN, se realizó movilización por redes sociales de los nuevos servicios y contenidos del Portal y se realizaron semanalmente los comités editoriales.</t>
  </si>
  <si>
    <t>Se realizaron 3 comités técnicos y diversas reuniones internas del MEN para fortalecimiento del proceso de seguimiento al proyecto</t>
  </si>
  <si>
    <t xml:space="preserve">Es necesario revisar la actividad de recolección de información del uso educativo de TIC a través del censo en educación EDUC 2018, teniendo en cuenta que el DANE consideró no viable la firma del convenio.  Se proponen otras actividades tendientes a contar con información pertinente recolectada por este mismo censo en los años anteriores. </t>
  </si>
  <si>
    <t>Se realizaron ajustes a los formatos requeridos por Colciencias para presentar los resultados de evaluación de propuestas recibidas y solicitar la aprobación de contratación de la Universidad Distrital Francisco José de Caldas en las diversas instancias y Comités de Colciencias.
Se presentó la solicitud de aprobación de contratación, en Comité de Dirección de Desarrollo Tecnológico e Innovación y se obtuvo primera aprobación.
Se realizó Comité Técnico del Convenio 871/1456 de 2017 en el que el Ministerio solicitó a Colciencias celeridad en el proceso de contratación de la versión 3.0 del Observatorio.
Se ajustaron los formatos para cambio de modalidad de contrato de prestación de servicios a contrato de servicios científicos y tecnológicos y se solicitó agenda para presentar nuevamente el tema en Comité de Dirección, a fin de dar continuidad al proceso.</t>
  </si>
  <si>
    <t>En el comité de contratación del 5 de Julio se presentaron  las observaciones a pre pliegos del proceso CM-MEN-03-2018.
Se recibieron observaciones de las siguientes firmas: • DYD
• UNIVERSIDAD TECNOLÓGICA DE BOLIVAR • INRED
• UNIVERSIDAD FRANCISCO JOSÉ DE CALDAS
• UNIVERSIDAD DISTRITAL FRANCISCO JOSE DE CALDAS
Las observaciones recibidas fueron sobre incluir códigos UNSPSC, los cuales no fueron acogidos por el Ministerio de Educación Nacional ya que no tiene relación con el objeto del proceso. Se recibió observaciones sobre aclarar cuantos semilleros se deben desarrollar, a lo que el Ministerio respondió que se desarrollara un semillero por Institución Educativa. Las demás observaciones fueron atendidas por el Ministerio de Educación Nacional y se encuentra en el informe de respuestas a observaciones.</t>
  </si>
  <si>
    <t xml:space="preserve">En el comité de contratación del 5 de Julio en donde se realizaba la revisión de las preguntas que había llegado en relación con el concurso de méritos CM-MEN-03-2018 aprobado para el 5 de junio, se decide suspender el proceso teniendo en cuenta el cambio de administración.  En reunión de empalme, se presentó esta situación con el fin de revisar este tema y se tomen las decisiones correspondientes.  </t>
  </si>
  <si>
    <t>Comunicación Interna ha cumplido de manera eficiente y efectiva con la redacción, edición y publicación de notas, noticias e informes de cada una de las fuentes del Ministerio, para optimizar el objetivo de mantener informados a los funcionarios de manera inmediata, clara y objetiva a través de los diferentes canales con que cuenta la Entidad. En el mes de SEPTIEMBREse realizaron 157 publicaciones alcanzando un acomulado de 1.921 piezas, a traves de los diferentes canales de comunicacion interna, logrando con corte a 30 de septiembre de 2018, un nivel de cumplimiento de 83,52%.</t>
  </si>
  <si>
    <t>Cada uno de los integrantes del equipo de Comunicación Interna, ha mantenido y mantiene contacto permanente con las áreas asignadas, con el propósito de liderar y asesorar las estrategias que se estimen convenientes y provechosas para el Ministerio, ahora, y debido al cambio de gobierno, muchas áreas tienen nuevas propuestas que iremos plasmando en estrategia a partir de la fecha. Durante el mes de septiembre se llevaron a cabo 5 estrategias y asesorías, alcanzando un acumulado de 73 estrategias, lo que significa un nivel de cumplimiento del 83,52% con corte a 30 de septiembre de 2018.</t>
  </si>
  <si>
    <t>La Ministra María Victoria Angulo, tiene como prioridad el contacto con su gente y la innovación permannete a través de sus propuestas la retroalimentación con los funcionarios, por esta razón se acompañó en su estrategia llamada 'Un café para conversas e inspirar'  en donde los colaboradores tuvieron la oportunidad de expresar sus ideas, inquietudes o propuestas ante la alta dirección.  Por lo anteriormente expuesto, durante el mes de septiembre se realizó 1 evento, para un acumulado de 6 eventos con corte a 30 de septimbre de 2018, lo que significa un nivel de cumplimiento del 83,52%.</t>
  </si>
  <si>
    <t>Con el fin de dar cuenta ante la opinión pública y los medios de coimunicación  a nivel nacional, regional y local de las acciones, planes y programas ejecutados por el Ministerio , se han desarrollado acciones en las que se incluyen artículos y comunicados emitidos como fuente Oficina Asesora de Comunicaciones, noticias y entrevistas presenciales, telefónicas y escritas con delegados del MEN.
Durante el mes de septiembre de 2018 se realizaron 63 noticias y entrevistas, relacionados con acciones de divulgación de la gestión del Ministerio de Educación Nacional,  alcanzando con corte a 30 de septiembre de 2018,  un nivel de cumplimiento  del  62,83%</t>
  </si>
  <si>
    <t>Para atender temas de gran relevancia e importancia para Colombia y sus regiones, durante el mes de septiembre de 2018 la Oficina Asesora de Comunicaciones adelantó 16 ruedas de prensa alcanzando con corte a 30 de septiembre de 2018,  un nivel de cumplimiento  del  62,83%.</t>
  </si>
  <si>
    <t xml:space="preserve">Durante el periodo comprendido entre el 1 al 30 de septiembre se prestó asesoría a diferentes a´reas del Ministerio en la planeación y ejecución de sus eventos. Brindándoles herramientas logísticas, de pre producción y producción. se realizaron 6 asesorias, logrando un comulado de 19 asesorias con corte a 30 de septiembre de 2018, para un nivel de cumplimiento de 83,50% </t>
  </si>
  <si>
    <t>Se acompañaron diferentes eventos durante el mes, detacando los talleres de contrucción de Plan de Desarrollo y Encuentro Nacional de Secretarios de Educación. Se realizaron 9 eventos para alcanzar un acomulado de 148 eventos al 30 de septiembre de 2018 y un nivel cumplimineto del  83,50%</t>
  </si>
  <si>
    <t>Al terminar el mes de septiembre de 2018, 1.470.611 personas accedieron a la información y servicios disponibles en la página web del Ministerio de Educación Nacional, https://www.mineducacion.gov.co/portal/ alcanzando un cumplimiento de 71,86%.
Así mismo, bajo los estándares y lineamientos de Gobierno Digital, en este período se actualizaron tres micrositios institucionales (Convalidaciones, Cuentas Maestras y Escuela Corporativa)</t>
  </si>
  <si>
    <t xml:space="preserve">Desde las redes sociales del Ministerio (Fan Page de Facebook, Twitter e Instagram) al terminar el mes de septiembre, cerramos con 272.300 seguidores de Facebook, 579.000 seguidores de Twitter, 6.279.768 reproducciones de los videos disponibles en el canal YouTube y 14.000 seguidores de Instagram. Con este comportamiento alcanzamos un cumplimiento de 97,66%. </t>
  </si>
  <si>
    <t xml:space="preserve">Durante este mes se dio respuesta a todas las solicitudes de publicación en el micrositio de la Ley 1712 de 2014, Ley de Transparencia y del Derecho al Acceso a la Información Pública Nacional, ubicada en el enlace: 
https://www.mineducacion.gov.co/portal/atencion-al-ciudadano/Participacion-Ciudadana/349495:Transparencia-y-acceso-a-informacion-publica, alcanzando un cumplimiento del 100%
</t>
  </si>
  <si>
    <t xml:space="preserve">1. Propuesta de buenas prácticas de Gobierno SOA.”, adjunto. Y soporte avance proyecto “APIGATEWAY” carpeta compartida del proyecto
2. Desarrollo de los requerimientos técnicos de la arquitectura de interoperabilidad, como avance del Registro Nacional de Educación– RENE”
</t>
  </si>
  <si>
    <t>Durante el mes de septiembre se realizaron las siguientes actividades en el tema de accesibilidad.
Página web de Gobierno Digital:
https://www.mineducacion.gov.co/1759/w3-propertyvalue-59513.html 
Gestión con la líder de Gobierno Digital Grace Andrea Quintana Ortega gquintana@mineducacion.gov.co de la Oficina de Tecnología y Sistemas de Información para la actualización de la sección de noticias del sitio con las actividades realizadas https://www.mineducacion.gov.co/1759/w3-propertyvalue-59513.html, posterior a esto se gestionó con la Oficina Asesora de Comunicaciones la creación de los eventos: 
https://www.mineducacion.gov.co/1759/w3-article-376539.html y https://www.mineducacion.gov.co/1759/w3-article-376538.html. Así como la publicación del Protocolo de accesibilidad del Sector Educación en el sitio web, lo cual no es posible hasta la aprobación del Comité Sectorial.
Adicional se indago sobre la retroalimentación que la Oficina de Tecnología y Sistemas de Información, debe hacer a los informes trimestrales de los avances en los criterios de accesibilidad que envían las Entidades Adscritas y Vinculadas y los cuales son revisados por la Subdirección de Desarrollo Organizacional.</t>
  </si>
  <si>
    <t xml:space="preserve">En el mes de agosto se termino la actividad se realizo indice en total a 850 tomos de nomina.
Se  solicita sea modificada la meta para este Hito por motivos de reducción en el presupuesto aprobado, dejando 845 tomos de momina digitalizados
</t>
  </si>
  <si>
    <t>La actividad se cumplió en el mes de abril</t>
  </si>
  <si>
    <t>Durante el mes  de septiembre se presentaron inconvenientes con la estrategia, debido a que aún está pendiente la definición de la prueba piloto de la encuesta de Ambiente Escolar, la cual depende de la delegación del  nuevo funcionario para tal fin.  Una vez surtido este proceso, se espera convocar a reunión a la Directora de Calidad, para  coordinar el pilotaje en un colegio de Bogotá en el mes de octubre. Se tiene programada para el 5 de octubre una reunión entre delegados del Viceministerio de Preescolar Básica y Media y el DANE.</t>
  </si>
  <si>
    <t>En el mes de  septiembre se realizó:
* Gestión de validación y aprobación para los indicadores internos a través de Repórtate.
* Seguimiento al plan de trabajo por parte del líder técnico de la herramienta que contiene el ajuste y desarrollo del módulo de seguimiento. Nueva Home Page de la herramienta.
* Revisión de funcionalidades de la herramienta con los líderes funcionales y técnicos con el fin de generar la ficha de la Ministra de forma automática.
* Capacitación y acompañamiento a los usuarios de la herramienta de cargue Repórtate.
- No se logró el cumplimiento de lo proyectado debido a que se requiere la  definición por parte de todas las áreas de los nuevos responsables de cargue y validación de los indicadores.</t>
  </si>
  <si>
    <t>En el mes de septiembre se avanzó en la actualización de la ruta (Modeler) y análisis del comportamiento de los registros inconsistentes como insumo para el informes de calidad de la información del período junio - agosto de 2018. La base preliminar de dichas inconsistencias fue entregada al grupo de Auditorías para el seguimiento que las firmas auditoras realizarán a las ETC focalizadas para 2018.</t>
  </si>
  <si>
    <t>En el mes de septiembre se avanzó en la revisión del resumen de indicadores a nivel nacional, departamental, ETC y municipal, el cual será publicado en la primera semana del mes de octubre de 2018. Asimismo, se realizó la revisión del portal de estadísticas O3 y se enviaron a la Oficina de Tecnología las observaciones y solicitudes de ajuste a los inconvenientes presentados por la plataforma en visualización y contenido de la información reportada.</t>
  </si>
  <si>
    <t xml:space="preserve">En el mes de septiembre se realizó el análisis de los resultados de la consolidación automática de matrícula del mes de agosto de 2018; allí se encontraron algunos casos inconsistentes, los cuales se van a revisar. La oficina de tecnología ajustó 2500 casos de registros con valores perdidos en la variable Sede_id,  situación que no se había presentado antes. Lo anterior fue hallado en los anexos de consolidación tradicional. </t>
  </si>
  <si>
    <t>No se presentaron avances en este indicador, por los cambios organizativos al interior del Grupo. La actividad se retomará en octubre.</t>
  </si>
  <si>
    <t>En el marco de la CIU, se realizó la revisión de la propuesta de clasificación de los programas de Educación para el Trabajo y Desarrollo Humano, como insumo para el PEN.</t>
  </si>
  <si>
    <t>Se generó el procedimiento para cruzar la base de SPADIES con la maestra e incluir allí la nueva información, realizando previamente  pruebas del procedimiento, por ser la primera vez que se hace este cruce de información.</t>
  </si>
  <si>
    <t>En el marco del PND vigente (2014-2018) se realizó la solicitud, consolidación, análisis, reporte y actualización en SINERGIA del seguimiento efectuado con corte a agosto de 2018 de indicadores PND 2014-2018  y generación de tableros de control.</t>
  </si>
  <si>
    <t>En la construcción del PND 2018-2022 el Ministerio de Educación avanzó en el desarrollo de actividades de socialización de las líneas estratégicas con diferentes actores del sector y de construcción del documento de resultados, con el acompañamiento y orientación del DNP. Se  acompañó la socialización de las líneas estratégicas en las mesas con Entidades Adscritas y Vinculadas y con la Comisión Gestora del Plan Nacional Decenal de Educación.</t>
  </si>
  <si>
    <t xml:space="preserve">Se generó el índice de seguimiento a los proyectos de inversión correspondiente al mes de agosto 2018, a partir de la información consignada por parte de las áreas técnicas en el Sistema SPI. Además, se envió reporte a las áreas responsables, para la revisión y acciones de los proyectos que deben mejorar en algunos aspectos que el Sistema SPI evalúa. De esta forma, se espera complementar y/o mejorar el reporte para el mes de septiembre 2018. Dentro de las observaciones, se les presentó el estado de cada proyecto frente al índice promedio de ejecución al cierre de julio 2018, en el cual se ubican 8 proyectos por debajo del promedio establecido en junio para la entidad.  </t>
  </si>
  <si>
    <t>En el mes de septiembre se generó y envió el diagnóstico del Reporte SPI de agosto 2018 a las áreas misionales. En dicho reporte, se relacionaron los proyectos que deben mejorar sus reportes en el SPI.  En total, se registraron  cuatro (4) proyectos con baja ejecución y con inconsistencias en sus reportes. Esta situación llevó a programar reunión de revisión y capacitación a las áreas encargadas de dichos proyectos.</t>
  </si>
  <si>
    <t>El Plan de Acción del Ministerio tiene un nivel de cumplimiento de 69,7% presentando un avance acorde con el tiempo definido tanto en lo misional como en las estrategias de fortalecimiento institucional. Se han identificado algunas brechas en el cumplimiento de las cuales se generaron las alertas en el marco del Comité Institucional de Gestión y Desempeño y se tomaron las acciones que garanticen el cumplimiento del 100% al finalizar la vigencia.</t>
  </si>
  <si>
    <t>Se realizo el documento técnico para la caracterización de los usuarios del MEN, la cual se realizó con las encuestas de satisfacción para el año 2018, el producto final de la caracterización se encuentra en el informe de satisfacción de los tramites para el año 2018</t>
  </si>
  <si>
    <t>En cumplimiento del requisito 4.1 Comprensión de la organización y de su contexto al entorno del Ministerio de Educación, establecido en la norma NTC ISO9001:2015 y NTC ISO:14001:2015, en mayo de 2018, se diseñó el documento de análisis de Contexto Estratégico, el cual reúne aspectos fundamentales en relación al entorno del Ministerio de Educación que aporta a la planificación del Sistema Integrado de Gestión y la Gestión del Riesgo. Este documento se encuentra compuesto por: a) Una valoración del contexto actual donde se presentan generalidades: antecedentes, funciones institucionales, desafíos estratégicos del Plan Nacional Decenal de Educación, propósito, misión, visión, objetivos estratégicos, prioridades estratégicas y generalidades del Sistema Integrado de Gestión. b) El análisis de contexto presenta el resultado del análisis de capacidades del MEN, realizado a través de la metodología DOFA y definición de estrategias que consideran los sistemas que integran el Sistema Integrado de Gestión del MEN. Así mismo se presenta un escenario futuro donde se identifican a partir del contexto actual, unos requerimientos para su logro. c) Un componente de partes interesadas por cada uno de los Sistemas de Información.</t>
  </si>
  <si>
    <t xml:space="preserve"> A cierre de junio, la OAPF acompañó la revisión y actualización de los 32 proyectos de inversión para la vigencia 2019. Al cierre de septiembre, el 100% de los proyectos fueron reformulados y cuentan con una código BPIN aprobado por DNP. No obstante, se vienen efectuando las actualizaciones de cadena de valor, de conformidad con las aprobaciones y ajustes en términos de recursos como resultado de los Debate I y II ante el Congreso de la República para la definición y aprobación de la Ley de Presupuesto 2019.</t>
  </si>
  <si>
    <t>Se realizaron espacios de profundización de los materiales de Siempre Día E 2018 y tutorías con los facilitadores para resolver inquietudes sobre el acompañamiento in situ. Se continuó con el seguimiento del desarrollo de las sesiones virtuales a los facilitadores.</t>
  </si>
  <si>
    <t>Durante el mes de julio se realizó el cierre del convenio 1465 de 2017 (MEN-CUN) que contó para su ejecución con 301 Formadores Nativos Extranjeros en 295 Instituciones Educativas focalizadas por el programa Colombia Bilingüe.</t>
  </si>
  <si>
    <t>El avance de la meta se ajusta a la proyección de entrega de obras por parte de FFIE en donde el grueso será terminado en los últimos cuatro meses del año.</t>
  </si>
  <si>
    <t>El avance de la meta se ajusta a la proyección de entrega de obras por parte de FFIE en donde el grueso será terminado en los últimos meses del año.</t>
  </si>
  <si>
    <t>Durante el mes de agosto se llevo a cabo el tercer evento de forrmación centralizado al 100% de los formadores del programa, con el propósito de establecer las directicez y lineamientos pedagógicos y administrativos del ciclo de cierre</t>
  </si>
  <si>
    <t>No hay avance respecto al II trimestre. El seguimiento y monitoreo realizado por el MEN a corte 30/06/2018 y con base en los soportes contractuales enviados por 93 ETC se tiene un reporte de 640.680.384 raciones de PAE regular y PAE JU. Es necesario indicar que a corte 30/06/2018, no ha iniciado operación PAE en ETC Montería y Cartagena.</t>
  </si>
  <si>
    <t>Se realizaron visitas de asistencia técnica a las secretarias de educación de Sahagun, Turbo y Santa Marta; en el marco del plan de asistencia técnica de la subdirección. Se dio asistencia técnica por demanda a las Secretarias de educación de San Andres y Santander</t>
  </si>
  <si>
    <t>Se realizó taller Caminos hacia la Lectura y Escritura en Mocoa así como taller de formación con docentes en el Festival Epico en la ciudad de Barranquilla, este taller tuvo como objetivo el acompañamiento pedagógico en estrategias de lectura en voz alta y compartida</t>
  </si>
  <si>
    <t>Con corte a septiembre, el 100% de las ETC implementarion la política de bienestar</t>
  </si>
  <si>
    <t>Este indicador se cumplió en su totalidad durante el mes de febrero donde se realizó la entrega de libros de trabajo en inglés de la serie Way to GO! a grados 6, 7 y 8. Es decir se entregaron 201.626 libros a 370 establecimientos educativos focalizados por el programa Colombia Bilingüe</t>
  </si>
  <si>
    <t>En el mes de junio se construyeron 400 ítems, 200 de lenguaje y 200 de matemáticas para la segunda clasificatotira de Supérate con el Saber, para un total de  2.2121.858 estudiantes participantes</t>
  </si>
  <si>
    <t>Diseño y remisión del protocolo para el desarrollo de la actividad de movilización con estudiantes de sedes educativas focalizadas por la Fundación Global Humanitaria y la Fundación Círculo Abierto</t>
  </si>
  <si>
    <t>Definición franjas agenda evento central, análisis hojas de vida posibles conferencistas y panelistas. Movilización por redes sociales de los foros territoriales. Desarrollo nuevos contenidos edusitio, aplicativo de inscripciones participantes evento central</t>
  </si>
  <si>
    <t>Corresponde a la implementación de las sesiones de trabajo situado de ciclo II en los establecimientos educativos, así como a la continuación de acompañamientos en el aula en 2º, 3,º, 4º y 5º.</t>
  </si>
  <si>
    <t>754 docentes y directivos que participaron de procesos formativos en Inglés y Aulas sin Fronteras para su actualización.</t>
  </si>
  <si>
    <t>En el mes de septiembre, la nueva administración identificó unas mejoras en el material , lo cual deja en trámite modificación al contrato 936 de impresión</t>
  </si>
  <si>
    <t>Se realizaron en septiembre 41 asistencias técnicas presenciales; Financiero: 5 Proyectos Estratégicos: 6 Jurídico: 1 Monitoreo y control: 29</t>
  </si>
  <si>
    <t>En el periodo reportado se avanza en el seguimiento a la implementación de Preescolar Integral en las 11 ETC. Se realiza seguimiento a la suscripción de los convenios de la ETC Valle del Cauca y Perei… para mayor información ver el anexo “Reporte Consolidado Indicadores 2.018 – DPI Septiembre 2.018”</t>
  </si>
  <si>
    <t>Se encuentra en ejecución los contratos 961 y 962 con las firmas FIPC Alberto Merani y Asesoría y Gestión. Se anexa avance cualitativo del indicador, correspondiente al mes de septiembre.</t>
  </si>
  <si>
    <t>Se encuentra en ejecución el contrato 963 de 2018 con Unión Temporal Educando Colombia. Se anexa avance cualitativo del indicador correspondiente al mes de septiembre.</t>
  </si>
  <si>
    <t>Al cierre del mes de Septiembre,aún estan en proceso de validación proyectos de la convocatoria de Manos a la Escuela III. En la medida que hayan superado esta etapa se irán registrando en el reporte</t>
  </si>
  <si>
    <t>1. Respecto al documento de la estrategia de excelencia docente se realiza la revisión de la versión última enviada por CORPOEDUCACION que incluye los ajustes solicitados. Sobre la propuesta de diag… para mayor información ver el anexo “Reporte Consolidado Indicadores 2.018 – DPI Septiembre 2.018”</t>
  </si>
  <si>
    <t>El mes de agosto se avanzó en la entrega de 5.884.592 textos escolares en 18.737 sedes de 3.598 establecimientos educativos del País.</t>
  </si>
  <si>
    <t>En el mes de septiembre se realizaron AT, con el fin de socializar el contrato para el fortalecimiento de modelos educativos flexibles. Se anexa avance cualitativo.</t>
  </si>
  <si>
    <t>Durante el mes de septiembre mediante el contrato No 964 de 2018, con la firma E-Training, el cual tiene como avance de ejecución técnico el 44%, el cual corresponde al desarrollo de talleres en 6 ETC en temas de riesgo EMB, REC y ERM.</t>
  </si>
  <si>
    <t>Desde la Subdirección de Permanencia se realizó durante el mes de septiembre del 2018 asistencia técnica a las secretarías de educación.</t>
  </si>
  <si>
    <t>En septiembre se avanzó en la definición de una metodología para identificar el estado de avance de la articulación e implementación del MGEI, de las 71 SE focalizadas. De otro lado, se avanzó en la o… para mayor información ver el anexo “Reporte Consolidado Indicadores 2.018 – DPI Septiembre 2.018”</t>
  </si>
  <si>
    <t>Al mes de julio no se ha adjudicado la beca correspondiente a la convocatoria 2018 y se han realizado dos giros de renovación.</t>
  </si>
  <si>
    <t>Al mes de julio se han desembolsado 938 nuevos créditos para población indígena. El fondo tiene al 31 de julio 1.025 beneficiarios legalizados de la convocatoria 2018-1 y un total de aprobados de 2.909 de la convocatoria 2018-2.</t>
  </si>
  <si>
    <t>Al mes de julio se han efectuado 467 adjudicaciones por concepto de matrícula para población víctima y se han efectuado 450 adjudicaciones por concepto de sostenimiento para población víctima.</t>
  </si>
  <si>
    <t>Al mes de junio se desembolsaron 3.685 créditos susceptibles de recibir subsidio de tasa.</t>
  </si>
  <si>
    <t>Al mes de julio se han efectuado 8 nuevas adjudicaciones para población en condición de discapacidad.</t>
  </si>
  <si>
    <t>No se reportan avances en el presente trimestre. Al mes de junio no se han adjudicado nuevos créditos para población afrodescendiente, sin embargo, el fondo inició su proceso de legalización con el cual se ha logrado para el cierre de junio un total de 305 beneficiarios legalizados.</t>
  </si>
  <si>
    <t>Al mes de julio se han adjudicado 5 nuevos créditos para población RROM.</t>
  </si>
  <si>
    <t>Al mes de julio se efectuaron 7.495 renovaciones para población afrodescendiente.</t>
  </si>
  <si>
    <t>No se reportan avances en el presente trimestre. Al mes de junio no se han adjudicado nuevos créditos para maestros.</t>
  </si>
  <si>
    <t>No se reportan avances en el presente trimestre. Al mes de junio se han efectuado 38 condonaciones a mejores Saber Pro.</t>
  </si>
  <si>
    <t>Al mes de julio se renovaron 8.533 créditos para médicos.</t>
  </si>
  <si>
    <t>No se reportan avances en el presente trimestre. Al mes de junio se renovaron 73.017 créditos con subsidio de tasa.</t>
  </si>
  <si>
    <t>No se reportan avances en el presente trimestre. Al mes de junio se renovaron 721 créditos para maestros.</t>
  </si>
  <si>
    <t>Recurso en trámite de liberación. Estos recursos serán orientados a la nueva estrategia de acceso.</t>
  </si>
  <si>
    <t>Analizar el modelo de datos y de los procesos del SPADIES para avanzar hacia el proceso de integración con SNIES. Contrato con SOFINSER</t>
  </si>
  <si>
    <t>Al mes de julio no se han otorgado nuevas becas para maestría y doctorado y se renovaron 38 becas para maestría y doctorado.</t>
  </si>
  <si>
    <t>Al mes de julio se efectuaron 3.713 renovaciones para población indígena.</t>
  </si>
  <si>
    <t>Se realizó el encuentro de IES acreditadas, con el fin de propiciar un encuentro con los rectores de las IES para escuchar sus problemáticas, sugerencias o propuestas, en torno a las mejoras de la educación superior del país. A la fecha se cuenta con 91 IES</t>
  </si>
  <si>
    <t>Se recibieron 19 solicitudes para un acumulado de 300 en lo corrido del año. Estos procesos se encuentran en preselección de pares.</t>
  </si>
  <si>
    <t>Al mes de julio se han renovado 58.285 subsidios de sostenimiento.</t>
  </si>
  <si>
    <t>Al mes de julio se han adjudicado 3.037 subsidios de sostenimiento..</t>
  </si>
  <si>
    <t>Este indicador no se cumplirá; se solicitó reducción de la meta a 0</t>
  </si>
  <si>
    <t>No se reportan avances en el presente trimestre. Al mes de junio se han efectuado 5.948 giros de adjudicación de nuevos pilos y e han efectuado 5.798 giros de nuevos subsidios para Ser Pilo Paga.</t>
  </si>
  <si>
    <t>En el periodo correspondiente al tercer trimestre de la presente vigencia se logro cumplir con el objetivo propuesto, garantizando la oportunidad y eficiencia en la ejecución de la cadena presupuestal, cumpliendo los tiempos estipulados para los pagos, compromisos y obligaciones, alcanzando así un promedio de 99,51% en ejecución de PAC en los meses de julio, agosto y septiembre.</t>
  </si>
  <si>
    <t>Se avanzó en el  seguimiento a las acciones propuestas en el plan</t>
  </si>
  <si>
    <t>El Informe de Gestión 2017 fue publicado en la página web del MEN en su versión definitiva el 31 de enero de 2018.
El documento se encuentra disponible en el siguiente link: https://www.mineducacion.gov.co/1759/articles-362777_recurso_10.pdf</t>
  </si>
  <si>
    <t xml:space="preserve"> La audiencia de rendición de cuentas 2017 se realizó el 24 de mayo, en la  IE Liceo Femenino Mercedes Nariño Carrera 14 # 23-24 sur, Barrio San José sur. 
La OAPF apoyó la generación de insumos de estadísticas y resultados para la presentación de la Ministra. La audiencia fue transmitida en el Canal Institucional y en las redes sociales de la entidad.</t>
  </si>
  <si>
    <t>Durante el mes de septiembre se llevaron a cabo reuniones para gestión de alizanzas con  quince   (15) aliados.  Dichas reuniones fueron:  Procolombia, CCYK, Colciencias, ICETEX, Partners of America, Renaissance, MyOn, Santillana, Fundación Lumos, Secretaría de Educación de México, OIM, CALDO, embajada de España, embajada de Alemania y DAAD.</t>
  </si>
  <si>
    <t>En el mes de septiembre se recibió por concepto de  cooperación técnica y financiera $994.791.253 con los siguientes convenios:
*Adición convenio 1416 de 2017 por $622.254.851 (con OIM)
*Adición convenio 1420 de 2018 por $240.000.000 (con OIM)
* Adición convenio 1458 de 2017 por $132.536.402 (con OIM)</t>
  </si>
  <si>
    <t>Durante el mes de septiembre se llevaron a cabo tres reuniones de articulación en las categorías de Movilidades Internacionales y Generación de capacidades Sectoriales.</t>
  </si>
  <si>
    <t>En el mes de septiembre se midió el indicador de "tasa de éxito procesal" referente al mes de agosto (mes vencido), lo cual evidenció que de los 221 procesos terminados en contra del MEN, 218  fallaron a favor del  Ministerio, lo que indica que se obtuvo una tasa de éxito procesal del 98,64%,</t>
  </si>
  <si>
    <t>En el mes de septiembre se efectuó la revisión y seguimiento de 17 proyectos normativos, emitiendo concepto sobre: i) 6 proyectos de decreto; ii) 11 proyectos de resolución</t>
  </si>
  <si>
    <t xml:space="preserve">
Durante el mes de septiembre se recibieron y se tramitaron 18 solicitudes de revisión a proyectos de Ley, las cuales se encuentran en revisión por parte de la Oficina Asesora jurídica.</t>
  </si>
  <si>
    <t>Se continuo con la revisión y análisis de la información que suministrada por las firmas de representación judicial del MEN, verificando la actuación desarrollada en el mes.</t>
  </si>
  <si>
    <t>Sobre la base de trabajo entregada por banco agrario se habian entregado los poderes correspondientes, se validará el proximo mes el rezago, se adelantaron acciones programadas para los siguientes meses y por lo tanto se supera el porcentaje proyectado para este mes.Se remitieron y validarón las cuentas de toda la vigencia 2011, quedando pendiente según lo proyectado para este año, trabajar la vigencia 2010, se adelantaron acciones programadas para los siguientes meses y por lo tanto se supera el porcentaje proyectado para este mes.</t>
  </si>
  <si>
    <t>Durante el mes de septiembre  de 2018 se atendieron 131 solicitudes de concepto, de las cuales 122 fueron externas y 9 fueron internas</t>
  </si>
  <si>
    <t xml:space="preserve">Durante el mes de septiembre de 2018 se enviaron 471 oficios a alcaldes y bancos, 85 notificaciones internas, 103 correos tanto internos como externos, y un total de 136 asignaciones del sistema de gestión documental. 
</t>
  </si>
  <si>
    <t xml:space="preserve">Durante el mes de septiembre se solicitaron 97 insumos para atender trámites de tutela; se atendieron 412 acciones de tutela; se presentaron 51 impugnaciones, se contestaron 22 requerimientos, se enviaron 45 cumplimientos; entre otros. Se realizó seguimiento al 100% de la oportunidad de atención de los trámites; del 100% de los incidentes de desacato activos </t>
  </si>
  <si>
    <t>Durante el mes de septiembre se revisaron y se hicieron ajustes a los procedimientos de Conciliación Extrajudicial y se reviso el procedimiento de tramites ante el comité de conciliación para realizar algunas modificaciones, adicionalmente se ajustaron formatos para el procedimiento de conceptos a proyectos de Ley.  Durante el mes de  septiembre se apoyó en la revisión de informes de ejecución de los contratos de prestación de servicios de la OAJ, para realizar trámite de pago, así mismo se apoyó en el seguimiento del PAC del correspondiente mes.</t>
  </si>
  <si>
    <t xml:space="preserve">Incio con la estabilización y elaboración de las especificaciones funcionales para proceder con los desarrollos de la revaleaciones (SGF) del Nuevo Marco Normativo (NMN)  </t>
  </si>
  <si>
    <t xml:space="preserve">Nuevo EVI Generación de ordenes de Cambio:
OC18754,
OC18782,
OC18807,
OC18876,
OC18896,
OC18948,
OC19258
Legalización de Títulos de Educación Superior  Generación de ordenes de Cambio:
OC18887,
OC18892
RECAUDO ESTAMPILLA RIEL  Generación de ordenes de Cambio:
OC18738,
OC18786,
OC18843"
Convocatoria Superior  Generación de orden de Cambio:
OC18941"
SIA3 Generación de ordenes de Cambio:
OC18943,
OC18945"
NUEVO SIGCE  Generación de ordenes de Cambio:
OC18864"
SIGAA  Generación de ordenes de Cambio:
OC18716,
OC18720,
OC18725,
OC18751,
OC18763,
OC18884,
OC18913,
OC18914,
OC18932,
OC19008,
OC19243,
OC19433
REPORTATE - cambio de Imagen institucional  
LIQUIDADOR FINANCIERO  Generación de ordenes de Cambio:
OC18734,
OC18799,
OC18875,
OC19007,
OC19013,
OC19430
Admisión Única  Entrega de cadenas de conexión para el LDAP, entrega de manual para ingreso VPN
NUEVO SPADIES Generación de ordenes de Cambio:
OC18757,
OC18783,
OC18785,
OC18818,
OC18933,
OC18934,
OC19449
CONVIVENCIA ESCOLAR Generación de ordenes de Cambio:
OC18750,
OC18812,
OC18833,
OC18846,
OC18877,
OC18922
</t>
  </si>
  <si>
    <t xml:space="preserve">SIET Generación de ordenes de Cambio:
OC18756,
OC18936,
OC19068"
SIMAT -
SIMAT BI - PLANEACION BASICA  Generación de ordenes de Cambio:
OC18755,
OC18767,
OC18847,
OC18865,
OC19432,
OC19529"
SIMPADE -  Correo Proveedor con el resultado de los avances y validaciones en las mejoras del sistema
SINEB - 
Cargues SINEB -
SINEB - BI - Generación de ordenes de Cambio:
OC18821,
OC18856,
OC18891,
OC18897,
OC19259,
OC19260,
OC19431,
OC19514
"
Convalidaciones de Educación Básica y Media -  Generación de ordenes de Cambio:
OC18613,
OC18741,
OC18789,
OC18796,
OC18860,
OC18862,
OC18899,
OC18946,
OC18952,
OC18955,
OC19242,
OC19251
"
NEON -  Generación de ordenes de Cambio:
OC18771,
OC18853,
OC18872,
OC19448
"
SSNN - Generación de ordenes de Cambio:
OC18724,
OC18758,
OC18813,
OC18854,
OC18873
"
HECAA -  Generación de ordenes de Cambio:
OC18784,
OC18859,
OC18861,
OC18863,
OC18868,
OC18869,
OC18882,
OC18906,
OC18912,
OC18938,
OC18939,
OC19009,
OC19094,
OC19485,
OC19486"
BANCO EXCELENCIA -  
VUMEN - Reformas Estatutarias -  Generación de ordenes de Cambio:
OC18718,
OC18764,
OC18795,
OC18970,
OC18974,
OC18992
"
VUMEN - Inscripción de Rectores -  Generación de ordenes de Cambio:
OC18718,
OC18764,
OC18795,
OC18970,
OC18974,
OC18992
"
Sistema de Personal y Nomina - PERNO -  Cambio de imagen institucional
Evaluación del Desempeño - Acuerdos de Gestión - 
Evaluación del Desempeño -  Generación de ordenes de Cambio:
OC18810,
OC18850,
OC18851,
OC18940"
COMISIONES -  Generación de ordenes de Cambio:
OC18556"
Foro Educativo Nacional Generación de ordenes de Cambio:
OC18732,
OC18794,
OC18888,
OC18900
"
Convalidaciones de Educación Superior Generación de ordenes de Cambio:
OC18613,
OC18741,
OC18789,
OC18796,
OC18860,
OC18862,
OC18899,
OC18946,
OC18952,
OC18955,
OC19242,
OC19251
"
</t>
  </si>
  <si>
    <t>Realización de reuniones con la Unidad de Atención del Ciudadno para la definición de políticas que soportan la implementación de sharepoint</t>
  </si>
  <si>
    <t>Envío a los proveedores del Estsudio de mercado para la compra de los certificados multidominio.
A la fecha se recibido respuesta de un solo proveedor lo que implica volver  a enviar a otros proponenteste</t>
  </si>
  <si>
    <t>1. Entrega de evaluación del proceso. Para el día 3 de octubre se tiene previsto la subasta
2. Firma del contrato 1018 de 2018 para adquisicón de la UPS de 80 KVA en proceso de aprobación de pólizas</t>
  </si>
  <si>
    <t>1. Realización de estudio de mercado para operación de servicios TI para período 2018 - 2020.
2. Entrega de insumo a contratación para la cproceso de 
interventoría de servicios TI 2018 -2020
3. Entrega de anexo técnico y simuladores para contratación del  servicio de conectividad
4. Aclaracaiones con los posibles proveedores del Anexo Técnico
5.  Entrega Anexo Técnico de Collacation</t>
  </si>
  <si>
    <t>1. Gestión con cada secretaria de educación para la presentación de sus proyectos . Hasta ahora se ha logrado 43 contratos. Las entidades territoriales han  ejecutando 22.637 millones de pesos que corresponde al  32.34% de los recursos asignados.
2. Acompañamiento y asesoria a las entidades territoriales, 
en los proyectos presentados. De la misma forma se han realizado acercamiento a las entidades territoriales que no han adelantado gestiones.
3. Emisión de conceptos técnicos de los proyectos presentados para viabilidad del MEN. Hasta el momento se han viabilizado 81 proyectos de las entidades territoriales. 
4. Solicitud de reportes de conectividad de las secretarías de educación. 
5.  Consolidación de la información y generación del reporte del indicador del porcentaje de matricula con conexión a internet. Se ha realizado una tarea de seguimiento a las secretarias de educación para que proporcionen la informacion que permite emitir el indicador de conectividad.
NOTA: SE RECOMIENDA QUE ESTE INDICADOR SEA RETIRADO DEL PLAN DE ACCIÓN PUES SU CUMPLIMIENTO NO LLEGARÁ A LA META PROPUESTA DEL 83%. EL CUMPLIMIENTO DE ESTA META ES EJECUTADO POR LAS SECRETARÍAS DE EDUCACIÓN, POR LO TANTO SU CUMPLIMIENTO NO DEPENDE DIRECTAMENTE DEL MINISTERIO DE EDUCACIÓN NACIONAL.</t>
  </si>
  <si>
    <t xml:space="preserve">Para el mes de Septiembre se realizaron revisiones respecto a las actividades que las áreas deben continuar reportando o eliminar de sus planes de acción, la fecha limite para la entrega de esta información por parte de las áreas de Secretaría General es el 15 de octubre del presente año, sin embargo la Subdirección de Desarrollo Organizacional y la Unidad de Atención al Ciudadano ya realizaron la solicitud de modificación de sus planes de acción de la siguiente forma:
SDO: Indicador: Índice de ambiente laboral m
Meta: 65 puntos en la medición 
Presupuesto asignado inversión: $ 40.000.000
Solicitud: Eliminar indicador
Razón: presupuesto afectado por congelamiento de $ 40.000.000
UAC: Indicador: Tomos de nómina digitalizado
Solicitud: Modificar meta a 845 tomos de nómina digitalizados
Razón: Disminución del presupuesto aprobado
Indicador. Imágenes de resolución digitalizadas
Solicitud: Modificar meta a 1’461.035 imágenes de resolución digitalizadas 
Razón: Disminución del presupuesto aprobado
Indicador: Nivel de satisfacción de los usuarios con relación a los trámites y servicios que ofrece el MEN
Solicitud: Modificar meta dejando como meta la evaluación del nivel de satisfacción de los trámites que el MEN ofrece, dejar como fecha inicial y fecha final el mes de noviembre una vez que la empresa contratada entregue el informe final de la evaluación para el año 2018
Razón: Porque en el mes de julio luego de la implementación de MIPG en el MEN se pasó de 6 a 14 servicios, motivo por el cual se hace necesario modificar la encuesta para el año 2018 y realizar una nueva línea base, evaluando el nivel de satisfacción únicamente de los 21 trámites del MEN
</t>
  </si>
  <si>
    <t>Se avanzó en la actualización de los documentos del SIG de acuerdo con los planes de actualización documental. Se llevó a cabo la publicación de la nueva versión de la aplicación del SIG en la intranet, a partir de lo cual todos los colaboradores del MEN tienen acceso con su usuario y contraseña del PC.
Se llevó a cabo la migración del 100% de documentos al nuevo logo del MEN y nuevos colores de la imagen institucional, en el mes de octubre se realizará el cargue en la aplicación.</t>
  </si>
  <si>
    <t>Se envió a validación la actualización de la matriz de PSNC y la matriz de productos vs dependencias.</t>
  </si>
  <si>
    <t xml:space="preserve">Se llevó a cabo definición de la imagen de la SDO con la frase fuerza: " Gestión Innovadora para transformar el servicio" a partir de la cual se retomaran las diferentes acciones de apropiación y sensibilización del SIG.
Se realiza planeación de reunión con los lideres de calidad del MEN con el fin de retomar la estrategia de Lideres de Calidad.
Se envia comunicación a todos los directivos con la información basica del SIG y  el estado de diferentes temas especificos de su Dependencia. Se construye un informe del estado de la gestión de las areas (radiografia) en el cual se incluye el estado de: Nivel de actualización documental,  gestión de PSNC, gestión de riesgos, indicadores, planes de mejoramiento, PQRS.
</t>
  </si>
  <si>
    <t>Se realizó consolidación del reporte de  los indicadores ambientales con corte a agosto  y dicho reporte se esta cargando en el SIG.
Se participó en reunión de la Sede San Cayetano sobre la articulación del Plan de Emergencias de dicha Sede con los Planes de Emergencia de cada una de las entidades que se encuentran en el complejo.
Se llevo a cabo divulgación de Nota de Interes el martes 25 de septiembre por parte de la SGA, sobre el uso indebido de aparatos electronicos no autorizados en las instalaciones del MEN.
Se realiza planeación de reunión con los Lideres Ambientales del MEN con el fin de retomar la estrategia de Lideres Ambientales.</t>
  </si>
  <si>
    <t>Las acciones para los planes de mejoramiento  formulados en la auditoria Interna , en el PESV y las de Icontec se vienen adelantando, y documentado en mesas de trabajo con las areas  responsables de  las actividades. 
Se preparo junto con la STH la presentación para comité de  Gestión y Desempeño Institucional, con el fin de presentar  los avances del sistema y aprobar en el comité la Matriz de roles y responsabilidades del PESV</t>
  </si>
  <si>
    <t>Se realiza levantamiento de información y se culmina la revisión de los controles de seguridad de la información con los que se describen a continuación:
- A14 ADQUISICIÓN, DESARROLLO Y MANTENIMIENTO DE SISTEMAS
- A14.1 Requisitos   de seguridad de los sistemas de información
- A14.2 Seguridad en los procesos de Desarrollo y de Soporte
- A14.3 Datos de prueba
- A15 RELACIONES CON LOS PROVEEDORES
- A15.1 Seguridad de la información en las relaciones con los proveedores.
- A15.2 Gestión de la prestación de servicios de proveedores
- A16 GESTIÓN DE INCIDENTES DE SEGURIDAD DE LA INFORMACIÓN
- A16.1 Gestión de incidentes y mejoras en la seguridad de la información
- A17 ASPECTOS DE SEGURIDAD DE LA INFORMACIÓN DE LA GESTIÓN DE CONTINUIDAD DE NEGOCIO
- A17.1 Continuidad de Seguridad de la información
- A17.2 Redundancias
- A18 CUMPLIMIENTO
- A18.1 Cumplimiento de requisitos legales y contractuales
- A18.2 Revisiones de seguridad de la información
Se lleva a cabo propuesta de matriz de riesgos del SGSI 
Se esta realizando la consolidación de las matrices de activos de información de todo el MEN.
Se definen cinco (5) indicadores de gestión del SGSI y se diligencia hoja de vida de cada uno.
Se realiza revisión de los controles del anexo A de la norma ISO 27001:2013.
Se revisan los procedimientos de talento humano y se participa en las mesas de trabajo para la definición de política y plan de trabajo de documentos digitales y electrónicos.</t>
  </si>
  <si>
    <t>En el mes de abril  el Departamento Administrativo de la Función Públicapublico los resultados de FURAG. Dentro del análisis realizado, se ratificó el 7 lugar para el Sector Educación, cumpliendo de esta manera la meta planeada. De otra parte se identificó que el Ministerio de Educación quedo ubicada en el 5 lugar entre los Ministerios y en el grupo par establecido por Función Pública en la medición. De esta forma cumpliendo la meta planteada. No obstante se requiere seguir fortaleciendo la implementación de MIPG V2. Continuando con las actividades previstas para este fortalecimiento, durante el mes de septiembre se consolidaron los planes de cierre de brechas,  como parte de las etapas de la implemetación del modelo, que cada una de las áreas ya conocen y estan ejecutandolo.</t>
  </si>
  <si>
    <t>Durante este mes no se definieron actividades relacionadas con la versión final del proyecto de Decreto y se esta evaluando la línea que va a seguir esta actividad.</t>
  </si>
  <si>
    <t xml:space="preserve">1. informe Actividades de mantenimiento del edificio: 
* Se realizó reparación en el cuarto de máquinas de los tanques de agua potable. 21 septiembre 2018
* Se realizaron labores de resane, pintura traslado y adecuación de mobiliario en las áreas de los Despachos, Direcciones y Subdirecciones (Total 8). 14 al 28 de septiembre 2018
* Se realiza lavado de los 2 tanques de agua de la red contra incendios 29 septiembre 2018.
* Se realizó jornada de adecuación de lamparas de bombillas fluorescentes a LED, en la oficina de tesorería y Contratación 18 y 21 septiembre de 2018.
* Se dio respuesta a las mesas de ayuda solicitadas vía aplicativo.
* Se realiza mantenimientos preventivos y correctivos de:
  - Equipos de gimnasio - 19 de septiembre 2018
  - Equipos y pruebas de gabinetes de la red contra incendios - 9 de septiembre 2018
  - Equipo de presión / mantenimiento correctivo de tablero de control y borneras de motor - 26 de septiembre de 2018. 
* Se realiza mantenimiento preventivo de los hornos microondas.  
 2. Actividades del contrato de ASCENSORES:  
* Se realiza mantenimiento preventivo a los 4 ascensores Schindler, funcionamiento normal - 13 de septiembre de 2018.
* Se realiza inspección técnica al ascensor No.2.  por reporte de ruido extraño, el día 22 de agosto de 2018, ascensor funcionando normalmente.
* Se realiza el Mantenimiento preventivo al ascensor privado marca Orona, funcionamiento normal. -  7 de septiembre de 2018.
3. AIRES ACONDICIONADOS:  Se da inicio a mantenimiento correctivo a equipo de aire acondicionado APC de Tecnología, en razón a falla,  diagnóstico daño en el compresor del equipo de aire, es necesario reemplazarlo.
</t>
  </si>
  <si>
    <t>Se realizan 14 mantenimientos preventivos y 5 mantenimientos correctivos a vehiculos del parque automotor del Ministerio</t>
  </si>
  <si>
    <t xml:space="preserve">Se registran los consumos de insumos para las tareas de aseo y cafetería- registros diarios  </t>
  </si>
  <si>
    <t>Se presenta el reporte de mesas de ayuda del mes de agosto</t>
  </si>
  <si>
    <t>Se enviaron 36 comunicaciones a las  dependencias informando los saldos correspondientes , teniendo en cuenta los dos cortes realizados en el mes de septiembre</t>
  </si>
  <si>
    <t>Las dependencias a 27 de septiembre solicitaron  533 comisiones, en comparación con el año 2017 presenta una reducción del 53%. Comparado con el mes anterior presenta una reducción del 1%.</t>
  </si>
  <si>
    <t>De acuerdo a corte del 26 septiembre  las dependencias   solicitaron se modificaran 49 comisiones; igualmente solicitaron fueran canceladas 54 comisiones .En comparación al mes anterior presenta una reducción del 6% en modificaciones y un 1% en cancelaciones.</t>
  </si>
  <si>
    <t>Se registraron  los movimientos de salidas del almacèn en el sistema SAP acorde a los soportes físicos de las salidas.</t>
  </si>
  <si>
    <t xml:space="preserve">El proceso se debe reestructurar atendiendo las novedades del comité de contratación. Se realizó el análisis correspondiente. </t>
  </si>
  <si>
    <t>Se envío la depreciación a la Subdirección Financiera, mediante oficio el 13 /9/2018 2018-IE-042575</t>
  </si>
  <si>
    <t>Se envió la información de conciliación (equipos de computos asignados) el pasado 20 de septiembre de 2018 a la Dirección de Tecnología mediante correo electrónico. La solicitud fue procesada por la Dependencia y se acordó por tecnología adicional a la conciliación de placas, conciliar con cédula para diosminuir las novedades. En proceso de conciliación final.</t>
  </si>
  <si>
    <t>Se realizaron y verificaron las actividades operacionales ambientales programadas en el mes de septiembre, seguimiento a los contratos con responsabilidad ambiental que perteneces a la Subdirección de Gestión Administrativa. En recolección de puntos ecológicos se obtuvo un total de  2.344 kgrs de residuos, de los cuales 1.324 kgrs fueron residuos sólidos aprovechables los cuales fueron entregados a los recicladores de oficio EMRS.</t>
  </si>
  <si>
    <t>Se envía el registro a la SDO correspondiente de los indicadores para la nueva plataforma del SIG a cargo de la Subdirección de Gestión Administrativa: Cumplimiento en la prestación de servicios, Eficacia en el control de los inventarios asignados, Comisiones solicitadas a tiempo, Consumo resmas, Consumo de Energía, Consumo de Agua, Consumo de fotocopias, Nivel de cumplimiento  en cronograma de mantenimiento de infraestructura, Nivel de cumplimiento  en cronograma de mantenimiento de infraestructura, Nivel de cumplimiento  en cronograma de mantenimiento de vehículos, Satisfacción del Servicio Prestados por el proceso de Logística de eventos, Índice de Coherencia Administrativa y Buen Gobierno. Presentando un cumplimiento en las metas establecidas en el mes de septiembre.</t>
  </si>
  <si>
    <t xml:space="preserve">Se da cumplimiento al indicador teniendo en cuenta que se entregaron los de informes, de manera detallada del estado actual de la ejecución del contrato 268 de 2018 para cada una de las dependencias generadoras de eventos, junto con el resumen de su ejecución presupuestal, indicadores de cumplimiento de metas y estados de su ejecución  al mes de agosto
Dirección de Calidad para la Educación Preescolar, Básica y Media 
Dirección de Fortalecimiento a la Gestión Territorial 
Dirección de Calidad de la Educación Superior 
Dirección de Cobertura y Equidad 
Dirección de Primera Infancia 
Dirección de Fomento de la Educación Superior 
Subdirección de Desarrollo Organizacional 
Oficina Asesora de Comunicaciones 
Oficina Asesora de Innovación Educativa con Uso de TICs 
Oficina Asesora de Cooperación y Asuntos Internacionales </t>
  </si>
  <si>
    <t xml:space="preserve">"Entrega de informes, de manera detallada del estado actual de la ejecución del contrato 268 de 2018 para cada una de las dependencias generadoras de eventos, junto con el resumen de su ejecución presupuestal, indicadores de cumplimiento de metas y estados de su ejecución  al mes de agosto
Dirección de Calidad para la Educación Preescolar, Básica y Media 
Dirección de Fortalecimiento a la Gestión Territorial 
Dirección de Calidad de la Educación Superior 
Dirección de Cobertura y Equidad 
Dirección de Primera Infancia 
Dirección de Fomento de la Educación Superior 
Subdirección de Desarrollo Organizacional 
Oficina Asesora de Comunicaciones 
Oficina Asesora de Innovación Educativa con Uso de TICs 
Oficina Asesora de Cooperación y Asuntos Internacionales
</t>
  </si>
  <si>
    <t>Teniendo en cuenta los cambios en la administración y el Subdirector de Gestión Administrativa, está pendiente por definir si se continua con El Modelo Unificado de Logística y Tiquetes, razón por la cual se envía a finales de septiembre al jefe Jose Orlando Cruz para que sea socializada en la Secretaria General.</t>
  </si>
  <si>
    <t xml:space="preserve"> Esta actividad se cumplió  al 100% en el mes de julio.</t>
  </si>
  <si>
    <t xml:space="preserve">
En el mes de septiembre se realizó agendamiento para la capacitación sobre el manejo y configuración de las firmas para el sistema de legislaciones, se continua trabajando con la interoperabilidad y el sistema bajo pruebas con portafirmas para salir a producción.</t>
  </si>
  <si>
    <t xml:space="preserve"> 
Esta actividad se cumplió  al 100% en el mes de mayo.</t>
  </si>
  <si>
    <t xml:space="preserve">
En el mes de septiembre se digitalizaron 39285  imágenes de resoluciones, para un total acumulado de 1,168,871  imágenes de resoluciones.
Se  solicita sea modificada la meta para este Hito por motivos de reducción en el presupuesto aprobado, dejando 1.461.035 Imágenes de resolucion digitalizadas </t>
  </si>
  <si>
    <t xml:space="preserve">Se hizo entrega al área de tecnología de los manuales funcionales por rol, para la versión 2.0 del SAC.
• Rol Administrador.
• Rol Operador.
• Rol funcionario.
• Rol Ciudadano.
A la fecha el SAC V.2., se encuentra el en un servidor para pruebas funcionales en certificación. 
Así mismo se realizaron las siguientes actividades:
• Configuración servidores de aplicación.
• Configuración de base de datos.
• Instalación de la aplicación 
</t>
  </si>
  <si>
    <t>Tal y como se estipuló se realizó la totalidad de los giros a las ETC de acuerdo al cronograma y al PAC.</t>
  </si>
  <si>
    <t>A la fecha se cuenta con un avance del 95% teniendo en cuenta los incidentes presentados durante las pruebas realizadas en el mes de septiembre, con un total de 2 indicentes pendientes de respuesta.</t>
  </si>
  <si>
    <t>A la fecha se han elaborado y publicado los informes financieros y contables de enero a agosto de 2018, de acuerdo a las fechas establecidas por la contaduría general de la nación.</t>
  </si>
  <si>
    <t>Se realizará mesa de trabajo de socialización de la cuenta de Otros Deudores se realizará el 24 de Octubre de 2018</t>
  </si>
  <si>
    <t xml:space="preserve">A la fecha contabilidad se encuentra a la espera de la citación a comité por parte del funcionario a quien se le haya asignado la función del cobro coactivo, o quien
haga sus veces, quien será el Secretario técnico del Comité-Resolución 19942 de 29-09-2017 bajo la cual se crea el Comité de Cartera del MEN.
</t>
  </si>
  <si>
    <t xml:space="preserve">A la fecha se han enviado 8 correos informado el estado de los convenios. </t>
  </si>
  <si>
    <t>El recaudo  acumulado con corte al 31 de agosto fue de $193.912.561.796 cumpliendo con la meta establecida del 66% para este corte</t>
  </si>
  <si>
    <t xml:space="preserve">A corte 30 de septiembre se recaudo por concepto de Estampilla $46.524.336.788, equivalente al 57,63% del total proyectado para esta vigencia. </t>
  </si>
  <si>
    <t>La recuperación de deuda hasta el mes de septiembre es de un valor aproximado a los dos mil seiscientos millones de pesos, lo cual representa el 80,18% de la línea base (meta estimada).</t>
  </si>
  <si>
    <t>Del total de las entidades obligadas para el 2014, el 88,3% se encuentran al dia y/o remitidas a la DIAN.
Del total de las entidades obligadas para el 2015, el 85,2% se encuentran al dia y/o remitidas a la DIAN.
Se cumplio con la meta establecida.</t>
  </si>
  <si>
    <t>En el mes de septiembre de 2018 se publicaron los siguientes documentos y actos administrativos de procesos de contratación, adelantados por esta Subdirección, así:
Aviso de Convocatoria: 1
Invitación Pública: 1
Proyecto de Pliego de Condiciones: 2
Estudios Previos: 1
Respuestas a las observaciones: 2
Acto Administrativo de Apertura: 1
Pliego de Condiciones Definitivo: 1
Adendas: 1
Informe de Evaluación de las Ofertas: 2
Acto Administrativo de Adjudicación: 1
Declaratoria de Desierta: 0
Aceptación de Oferta: 1
Contrato: 14
Informes parciales: 260
Modificatorios de contratos y/o convenios: 113
Para dicho periodo, se debían publicar 401 documentos los cuales como se puede ver en la descripción antes detallada, fueron publicados en su totalidad.  
Este reporte refleja solo la información del mes de septiembre de 2018 y el porcentaje proyectado corresponde igualmente para cada mes al 100%. Lo anterior, debido a que el reporte no es acumulativo.</t>
  </si>
  <si>
    <t>Durante el mes de septiembre de 2018, las dependencias de la Entidad radicaron por el Sistema de Gestión Contractual Neón un total de 126 nuevos procesos de contratación, de los cuales, 39 fueron finalizados con contratos, 85 se encuentran en etapa de revisión y asesoría. Adicionalmente, se adelantaron 20 contratos de las solicitudes habían sido radicadas a través del sistema NEÓN en meses anteriores.</t>
  </si>
  <si>
    <t xml:space="preserve">Se remitió correo electrónico el 3 de septiembre de 2018 con listado de contratos celebrados por el MEN en el mes de agosto a la Oficina Asesora de Comunicaciones para su publicación en la página web de la entidad. El cual quedó debidamente publicado en el siguiente link:
https://www.mineducacion.gov.co/portal/micrositios-institucionales/Contratacion/Historico-de-procesos/366218:Contratos-suscritos-2018
Igualmente en la cartelera física ubicada en el primer piso a mano izquierda entrando, están publicados. </t>
  </si>
  <si>
    <t xml:space="preserve">Teniendo en cuenta que este reporte refleja solo la información del porcentaje proyectado con respecto a cada mes, es decir el 100%. Lo anterior, debido a que el reporte no es acumulativo, por esta razón, durante los meses de diciembre de 2017 y de enero a septiembre de 2018, las distintas dependencias del Ministerio de Educación Nacional radicaron a esta Subdirección 1437 informes finales, los cuales están discriminados de la siguiente manera: 
Personas Naturales: 955
Personas Jurídicas: 482
En virtud de lo anterior, los 1437 informes finales radicados presentan los siguientes estados: 
Persona Natural:
Con observaciones: 9                        
Devueltos al área: 9
En firma del contratista: 0
En revisión del coordinador: 0
En revisión del liquidador: 546
Liquidado: 390
Radicado Vencidos: 1
Total: 955
Persona Jurídica: 
Con observaciones: 25                         
Devueltos al área: 22
En firma del contratista: 57 
En revisión del coordinador: 12
En revisión del liquidador: 83
Liquidado: 235
Radicado Vencidos: 48
Total: 482
</t>
  </si>
  <si>
    <t xml:space="preserve">Se tienen radicados acumulados al mes de septiembre de 2018, dos (2) informes de presunto incumplimiento, los cuales se presentan en el siguiente estado:
Citación audiencia: 0
Archivo del proceso: 0
Respuesta a reposición: 0
Traslado pruebas: 0
En revisión de los abogados: 2
Procesos con sanción en trámite de respuesta recurso de reposición: 0
Procesos devueltos al área para ajustes: 0
Procesos sancionados: 0
</t>
  </si>
  <si>
    <t xml:space="preserve">Componente Organizacional:
1. Seguimiento a los participantes del Conversatorio 3
2. Solicitud del evento para la realización del Encuentro Presencial 2 del Converstorio 3
Componente tecnológico
1. Gestionar con el Portal Educativo Colombia Aprende el montaje, implementación y administración de los programas de aprendizaje en el Campus Virtual.
*. Ajustes al conversatorio No. 3 "Ciclo de política pública con énfasis en la implementación de la política con enfoque diferencial", tales como:
   1.Actualización de los botones de Actividad colaborativa de cada uno de los 4 encuentros virtuales del conversatorio, colocando el enlace del Foro http://application.colombiaaprende.edu.co/mod/forum/view.php?id=286891 
    2.Actualización del botón de Aprendizaje organizacional con el enlace de la Wiki  http://application.colombiaaprende.edu.co/mod/wiki/view.php?pageid=1286&amp;group=0, así como la visualización de la actividad.
2. Consolidar la información técnica necesaria para la matriculación de los usuarios en los programas de aprendizaje.
Matriculación de usuarios en el conversatorio No. 3 "Ciclo de política pública con énfasis en la implementación de la política con enfoque diferencial", con el ROL de Estudiantes a Isabel Cristina Sanchez Garcia ISanchez@mineducacion.gov.co, Carolina Recalde Vega Crecalde@mineducacion.gov.co.
Matriculación de usuarios en el conversatorio virtual No. 1 “Aproximación a la organización y funcionamiento del Sistema Educativo en Colombia”, con el ROL de Estudiantes a Lina Mercedes Duran Martinez lduran@mineducacion.gov.co y Jorge Alberto Espinosa Espitia jespinosa@mineducacion.gov.co, para lo cual previo a la matriculación fue necesario registrarlos inicialmente en el Portal Colombia Aprende http://aplicaciones2.colombiaaprende.edu.co/php-login/controller_content.php?Vista=Q29udGVudA==&amp;Opcion=UmVnaXN0cmFy para su posterior matriculación en el http://application.colombiaaprende.edu.co/course/view.php?id=4357.
3. Gestionar la administración del sitio web de la Escuela Corporativa en la página institucional del Ministerio. https://www.mineducacion.gov.co/EscuelaCorporativa 
Gestión con la Oficina Asesora de Comunicaciones para la actualización del Home https://www.mineducacion.gov.co/EscuelaCorporativa , tales como: 
*. Actualización del video inicial por el video promocional de la Escuela Corporativa https://www.youtube.com/watch?v=FvXckM1DHpE&amp;t.  
*. Reubicación del Banner del conversatorio No. 3 "Ciclo de política pública con énfasis en la implementación de la política con enfoque diferencial" y del video promocional de la Escuela Corporativa.
*. Actualización del calendario
4. Gestionar la actualización y ajustes de los contenidos digitales de los programas de aprendizaje organizacional.
Gestión con la Universidad Nacional de Colombia:
*. Ajustes de los encuentros virtuales del conversatorio No. 3 "Ciclo de política pública con énfasis en la implementación de la política con enfoque diferencial".
*. Actualización del video promocional de la Escuela Corporativa EC3_E1_V1, solo con la cortinilla de la EC y no de los conversatorios.
*. Elaboración del Instructivo del conversatorio No. 2. 
*. Piezas gráficas para el sitio de la Escuela Corporativa, tales como: Banner principal y botones del menú (Nuestra escuela / Como funciona la escuela / Noticias).
*. Actualización del Banner del conversatorio No. 1 acorde al diseño que se aprobó este año para los conversatorios No. 2 y 3, para el sitio de la Escuela Corporativa y el Home del Campus Virtual. </t>
  </si>
  <si>
    <t xml:space="preserve">Se estructuró y divulgo en la Intranet un micrositio para brindar inducción virtual al Modelo Integrado de Planeación y Gestión.
Se inscribieron al Programa de Aprendizaje Organizacional: Aproximación a la Organización y Funcionamiento del Sistema Educativo en Colombia a 2 nuevos colaboradores de la Subdirección de Desarrollo Organizacional, quines vienen tomando el programa de marea autonoma.
Dimensión de Gestión del Conocimiento y la Innovación planteada en MIPG V2. Caja de Herramienta No. 2. - Comunidades de práctica.
1.Indicaciones a la Universidad Nacional de Colombia para el ingreso y participación en la comunidad https://www.yammer.com/mineducacion.gov.co/#/threads/inGroup?type=in_group&amp;feedId=14442164&amp;view=all con el ROL de administrador a través del correo unal@mineducacion.gov.co, puesto que después de indagar sobre las funcionalidades de Yammer, esto no es posible con correo institucionales diferentes al de @mineducacion.gov.co.
2.Elaboración de la ficha de constitución de la CoP, la cual posteriormente fue publicada en la comunidad https://www.yammer.com/mineducacion.gov.co/#/threads/inGroup?type=in_group&amp;feedId=14442164&amp;view=all. </t>
  </si>
  <si>
    <t>Realización de comité  técnico con la Universidad del Valle ( 17 de sep), donde se expusieron avances en todos los productos del contrato. El 24 de sep U. Valle hizo entrega del informe final del contrato.
La Institución Universitaria de Envigado hará entrega del informe final del contrato el 28 de septiembre. 
Los informes finales entran a revisión por parte de la supervisión.</t>
  </si>
  <si>
    <t xml:space="preserve">En  el mes de abril se entregó y divulgó la metodología. </t>
  </si>
  <si>
    <t>Se adjudicó el proceso de auditoría por medio del contrato 997 de 2017 al consorcio AUDIMEN 2018  y el contrato 1020 a la Unión Temporal Inter servicios para la interventoría.</t>
  </si>
  <si>
    <t xml:space="preserve">Se realizaron las capacitaciones de los diferentes componentes (matrícula, DUE, planta, IES e ETDH) por parte del grupo de auditorías y por los líderes de cada dependencia involucrada a la firma auditora. Además, se realizaron las aperturas del proceso auditor en las ETC Bucaramanga y Ciénaga con acompañamiento por parte del Ministerio y se realizó la prueba funcional del sistema de información ofrecido por el adjudicatario consorcio AUDIMEN. 
</t>
  </si>
  <si>
    <t>Durante el mes de septiembre se publicó la estrategia de micro datos anonomizados en la página web del MEN, generando las primeras solicitudes para acceder al servicio. En esta línea, se realizaron las primeras asignaciones de turnos.</t>
  </si>
  <si>
    <t>Se realizó reunión con la Mesa Técnica para el tratamiento de datos personales, con el objetivo de definir la estrategia para avanzar en el Registro Nacional de Bases de Datos y el Uso y apropiación de la información.
Así mismo, se revisaron los Acuerdos a los cuales hay que ajustar los anexos o protocolos técnicos.</t>
  </si>
  <si>
    <t>No se presentaron avances en este indicador</t>
  </si>
  <si>
    <t>Este indicador se cumplioal 100% en el mes de mayo, se consolidó toda la información de los diagnosticos  de las 95 ETC elaborados por todas las areas del Vicemisterio de Educación Preescolar, Basica y Media. Este diagnostico se puede consultar de tres formas: georefeciado, consolidado y por cada etc. Para su consulta, este archivo se encuentra en el dropbox del plan de asistencia técnica del Viceministerio, construido para tal fin.</t>
  </si>
  <si>
    <t>Dirección de Fortalecimiento a la Gestión Territorial</t>
  </si>
  <si>
    <t>Se cuenta con el consolidado de los planes de asistencia técnica para las 12 ETC de meta y para todas las 95 etc, de acuerdo a las categorias de priorización realizada por las areas. Alternativamente se estan desarrollando las herramientas de consolidación de AT para todo el MEN y de seguimiento de compromisos.</t>
  </si>
  <si>
    <t>A 30 de septiembre se cuenta con el primer informe de avance por inicador y ETC, el informe cubre las 95 ETC, y se cumple con la Meta establecida de 12 departamentos . Para el segundo semestre esta programado el desarrollo del segundo informe.</t>
  </si>
  <si>
    <t>Con corte al mes de septiembre se cuenta con seis cursos virtuales cargados en el campus virtual del Colombia aprende, las áreas y los cursos son:  fomento de competencias (1); monitoreo y control (1); calidad de primera infancia (2); colegios privados (2). Se reorganizó la plataforma para que el usuario encuentre dos grandes temas: cursos virtuales y documentos pedagógicos.</t>
  </si>
  <si>
    <t>La plataforma se encuentra organizada para que el usuario encuentre dos grandes temas: cursos virtuales y documentos pedagógicos. La plataforma se encuentra operando y disponible para ingresar a realizar los cursos virtuales y consultar los diferentes documentos</t>
  </si>
  <si>
    <t>Estabilización técnologica de los Sistemas de Información:
CAPA MEDIA
SIG - Sistema Integrado de Gestión
BASE DE DATOS
SIG - Sistema Integrado de Gestión</t>
  </si>
  <si>
    <t>Soporte y mantenimiento de la implementación del sistema SAP en el NMN
Se avanza con las especificaciones de las revelaciones para NMN
Se avanza con la revisión y firma de las especificaciones funcionales de nómina para los desarrollos.
Se realiza prórroga del contrato hasta el 30 de Septiembre de 2018
Avance de  pruebas unitarias e integrales de proceso de nómina</t>
  </si>
  <si>
    <t>Migración de la base de datos del
sistema de información SIMAT a la solución de hiperconvergencia  en productivo</t>
  </si>
  <si>
    <t>El Ministerio continúa implementado el Plan de Formación para la Ciudadanía con apoyo de la OIM y la OEI cuyo objetivo es desarrollar estrategias pedagógicas para el desarrollo de competencias ciudadanas y socioemocionales en los estudiantes. 
Uno de los componentes de este Plan es el Modelo de  Formación para la Ciudadanía: estrategias que contribuyen a la educación para la paz, el cual se implementó en una primera fase, el primer semestre de 2018, en 140 establecimientos educativos y con 1.185 educadores en 81 municipios de posconflicto.
Durante este semestre de 2018 se está implementando en 87 establecimientos educativos en el nivel de media con participación de 987 docentes y se inició la transferencia de las herramientas a las 95 secretarías de educación certificadas; así como a organizaciones aliadas.
Así mismo, el Plan continúa con la estrategia de movilización social GEN Ciudadano, en la cual se realizaron en 2018 tres campamentos regionales más,el último en Tolima.  GENeración PAZcífica es el nombre de los campamentos y son un espacio de  formaron para el debate y la argumentación de estudiantes y docentes en cultura de paz, resolución de conflictos, derechos humanos y participación democrática.
Esta estrategia también incorporó la divulgación de material audiovisual en los medios del Ministerio de Educación Nacional por lo cual se cuenta con una videoteca que será publicada en Colombia Aprende como material pedagógico para el uso de los estudiantes y docentes.</t>
  </si>
  <si>
    <t>SEGUIMIENTO IV TRIMESTRE</t>
  </si>
  <si>
    <t>Se realizaron las vacaciones recreativas para hijos de servidores del 3 al 6 de diciembre, El 19 de diciembre se llevó a cabo el Informe de Gestión de la Ministra y así mismo se realizaron las novenas a cargo de los Despachos. Finalizó la copa navidad para Fútbol de Compensar donde el equipo del MEN logró el segundo lugar. También se llevaron a cabo los stands de servicios habituales de Banca, Servicios y Almacenes.</t>
  </si>
  <si>
    <t>Se realizó la validación de los instrumentos de evaluación con el Ministerio de Tecnologías de la Información y las Comunicaciones y con el Departamento Administrativo de la Función Pública en aras de implementarse en enero.</t>
  </si>
  <si>
    <t xml:space="preserve">Finalizó la ejecución de los planes que hacen parte del Plan Estratégico de Talento Humano con el desarrollo de actividades dentro de los Planes Institucional de Capacitación PIC, Plan de Bienestar y Plan de SG-SST. Se continuaron actividades para la provisión por méritos con listas de elegibles de las vacantes ofertadas en el proceso de selección adelantado en el marco de la Convocatoria No. 434 de 2016 </t>
  </si>
  <si>
    <t>Concluyeron los cursos de Excel Avanzado, Auditor Interno ISO 27001 y el de Gerencia de Proyectos, culminando así todos los cursos programados para el 2018.</t>
  </si>
  <si>
    <t>El programa de fortalecimiento de competencias culminó el 19 de diciembre durante el cierre de gestión de la Ministra, dando por culminado un procesos de un año donde se trabajaron las competencias comportamentales de los colaboradores del Ministerio.</t>
  </si>
  <si>
    <t xml:space="preserve">Realización de la Semana de la Salud del 17 al 21 de diciembre con la asistencia de entidades y servicios de salud para los servidores. Continuación de los sistemas de vigilancia epidemiológica con apoyo de la ARL Positiva (Riesgo cardio vascular con intervención de médico y nutricionista y riesgo biomecánico con intervención de deportólogo y fisioterapeuta). </t>
  </si>
  <si>
    <t>Se desarrollaron las capacitaciones para los servidores en provisionalidad y se consolidaron las evaluaciones semestrales de los funcionarios en provisionalidad.</t>
  </si>
  <si>
    <t xml:space="preserve">A la fecha, 480 servidores han accedido al formulario de caracterización. </t>
  </si>
  <si>
    <t xml:space="preserve">Durante el mes de diciembre no se realizó publicación de las vacantes de la planta de personal en la intranet. </t>
  </si>
  <si>
    <t>A la fecha la Subdirección de Talento Humano se encuentra a la espera de la aprobación del acto administrativo para adopción del Código de Integridad y Buen Gobierno</t>
  </si>
  <si>
    <t>Edna Patricia Ortega</t>
  </si>
  <si>
    <t>Edna del Pilar Paez</t>
  </si>
  <si>
    <t>Karen Ezpeleta</t>
  </si>
  <si>
    <t xml:space="preserve">Durante el mes de noviembre de 2018, se llevaron a cabo 4 capacitaciones, los días 23 y 30 sobre: 
- Roles y responsabilidades de los supervisores y SECOP II.
- Capacitaciones sobre enlaces áreas técnicas, contratación directa. 
Así las cosas, se concluye con la meta propuesta  para el año 2018. 
</t>
  </si>
  <si>
    <t xml:space="preserve">En el mes de noviembre de 2018, la Subdirección de Contratación informó a la Subdirección deTalento Humano sobre la necesidad de hacer modificaciones a la capacitación virtual, tanto en logos como en la normatividad vigente en materia contractual. A la fecha no se ha recibido respuesta al respecto. </t>
  </si>
  <si>
    <t xml:space="preserve">La segunda mesa de trabajo con la Subdirección de Desarrollo Organizacional se desarrolló el 28 de diciembre, como contribución al mejoramiento  de las metodologías para la identificación y administración de riesgos. </t>
  </si>
  <si>
    <t>El programa anual de Auditoría incluye 16 auditorias combinadas (gestión de calidad y gestión ambiental) a los procesos del MEN, 16 auditorías de gestión y  10 auditorias especiales. Al culminar el cuarto trimestre de 2018 se ha cumplido con la programación y se encuentra en ejecución las auditorias acorde con las modificaciones del plan.</t>
  </si>
  <si>
    <t>Esta actividad no aplica para el mes de diciembre, se realizará el seguimiento en el mes de enero, con corte  31 de diciembre.</t>
  </si>
  <si>
    <t>Se realizó un comité de institucional de coordinación de control interno.</t>
  </si>
  <si>
    <t xml:space="preserve">Durante el mes de diciembre se realizó el informe de Austeridad del Gasto mensual, cumpliendo así con la remisión de los informes de Ley de la presente vigencia.
</t>
  </si>
  <si>
    <t>Camilo Andrés Gutierrez</t>
  </si>
  <si>
    <t>Olga Lucía Perez</t>
  </si>
  <si>
    <t>Roger Quirama</t>
  </si>
  <si>
    <t>Se dio cumplimiento al indicador en el mes de enero, enviando los resultados de las auditorías 2016 a los entes de control.  Las evidencias se encuentran en la ruta:  \\nas\OAPF_COORDINADORES\Evidencias Plan de Acción 2018\Auditorías</t>
  </si>
  <si>
    <t>El acompañamiento y verificación del cierre del proceso auditor para las ETC, las IES e IETDH focalizadas en la vigencia 2017  se efectuó en el mes de abril. Las evidencias se pueden consultar en la ruta: \\nas\OAPF_COORDINADORES\Evidencias Plan de Acción 2018\Auditorías</t>
  </si>
  <si>
    <t>Se enviaron los resultados definitivos del proceso auditor 2017 a las áreas involucradas en el proceso  y a los entes de control en el mes de julio. Las evidencias se pueden consultar en la ruta: \\nas\OAPF_COORDINADORES\Evidencias Plan de Acción 2018\Auditorías</t>
  </si>
  <si>
    <t>Se elaboró y divulgó la metodología, anexos técnicos y formatos del proceso auditor e interventor 2018 en el mes de abril. Los soportes se pueden consultar en la ruta: \\nas\OAPF_COORDINADORES\Evidencias Plan de Acción 2018\Auditorías.</t>
  </si>
  <si>
    <t>Se construyeron los términos de referencia para la publicación, respuestas a las observaciones y evaluación de las propuestas de los oferentes para los procesos de auditoría e interventoría 2018 en el mes de septiembre. Las evidencias se pueden consultar en la ruta: \\nas\OAPF_COORDINADORES\Evidencias Plan de Acción 2018\Auditorías</t>
  </si>
  <si>
    <t>Se realizó la fase de capacitación, acompañamiento,  seguimiento y verificación en campo de las firmas auditoras e interventoras para la vigencia 2018. En el  seguimiento realizado en el mes de diciembre por parte del grupo de auditorías al proceso auditor en campo, en las visitas realizadas se evidenciaron algunas situaciones que fueron informadas tanto a la interventoría como a la auditoría para que se tomaran las medidas correctivas. Las evidencias y soportes del cumplimiento de la actividad, se pueden consultar en la ruta: \\nas\OAPF_COORDINADORES\Evidencias Plan de Acción 2018\Auditorías.</t>
  </si>
  <si>
    <t>El grupo de auditorias envió tanto a la firma auditora como a la interventoría las  reglas de cruce de información para el componente de matrícula. Así mismo, remitió la base de datos consolidada a noviembre de 2018, con la cual se surtió el proceso de generación de fonéticos y llaves para realizar los cruces definitivos del proceso auditor.
Adicionalmente, se remitió la base de datos y el informe de calidad, con el fin de remitir a las 95 ETC el seguimiento a las reglas de calidad de la información definidas por el MEN.  Debido a la prórroga de los contratos de a auditoría e interventoría, la estandarización de los resultados se realizará una vez finalice el proceso auditor, en el mes de marzo de 2019.  Las evidencias y soportes del desarrollo del proceso auditor se pueden consultar en la ruta: \\nas\OAPF_COORDINADORES\Evidencias Plan de Acción 2018\Auditorías.</t>
  </si>
  <si>
    <t xml:space="preserve">Se implementó  la estrategia de acceso a micro datos anonimizados por parte de las universidades. Se logró establecer convenios con las Universidades: Andes, Javeriana, ICESI, Nacional, Distrital; Central, Rosario y UNIVALLE.  Las evidencias del indicador y la actividad se pueden consultar en la ruta: \\nas\OAPF_COORDINADORES\Evidencias Plan de Acción 2018\Información y Análisis Sectorial\Información.
</t>
  </si>
  <si>
    <t>Se socializaron las nuevas funcionalidades de SICOLE, de acuerdo a lo establecido. No obstante, las actividades se replantearon en línea con las estrategias de la nueva administración del DANE.  En este sentido, está pendiente la  respuesta por parte del DANE para iniciar las pruebas piloto. Las evidencias del indicador y la actividad, se pueden consultar en la ruta: \\nas\OAPF_COORDINADORES\Evidencias Plan de Acción 2018\Información y Análisis Sectorial\Información</t>
  </si>
  <si>
    <t>1 Técnico administrativo
1 Profesional Especializado
1 Coordinador</t>
  </si>
  <si>
    <t>Plataforma Repórtate actualizada, con mejoras para el seguimiento cualitativo</t>
  </si>
  <si>
    <t>Se radicaron las mesas de ayuda de ajustes en la herramienta de cargue para el seguimiento cualitativo de los indicadores del Plan Nacional de Desarrollo</t>
  </si>
  <si>
    <t>Dentro de las principales actividades realizadas para el período de febrero se tienen: Cargue de los indicadores de cobertura y deserción del año 2017 en REPORTATE, alistamiento de los archivos para cargar en el portal de datos abiertos,  realización de las pruebas en el portal O3 para la publicación de estadísticas, solicitud de la consolidación del corte de enero, y generación de los respectivos reportes</t>
  </si>
  <si>
    <t>En el mes de  octubre se avanzó de la siguiente manera:
* Se realizó gestión de validación y aprobación para los indicadores internos a través de Repórtate.
* Se realizaron las pruebas iniciales del módulo de Seguimiento de Repórtate .
* Se generó la ficha estratégica del VES, en conjunto con la OTSI.
*Se realizó satisfactoriamente el informe de calidad con corte a agosto.
*Se recibieron observaciones por parte de los encargados de O3, se procederá a realizar mesas de trabajo para continuar en el proceso de ajuste.
*Se realizó el análisis de los resultados de la consolidación automática de matrícula del mes de septiembre de 2018.</t>
  </si>
  <si>
    <t>Para  el reporte de estadísticas sectoriales, se avanzó en:
Repórtate. Se realizaron validaciones y ajustes de la nueva ficha de indicadores y capacitación  a usuarios en el manejo de la plataforma 
Matrícula. Se entregó la matrícula consolidada a noviembre 2018 para la proyección de recursos del SGP a asignar en la vigencia 2019
Canales de difusión. Se  actualizaron  los informes de la plataforma de datos abiertos. Las evidencias del indicador se pueden consultar en la ruta: \\nas\OAPF_COORDINADORES\Evidencias Plan de Acción 2018\Información y Análisis Sectorial\Información</t>
  </si>
  <si>
    <t>En el mes de  octubre se realizó:
* Gestión de validación y aprobación para los indicadores internos a través de Repórtate.
* Seguimiento al plan de trabajo por parte del líder técnico de la herramienta que contiene el ajuste y desarrollo del módulo de seguimiento. Se realizaron las pruebas iniciales del módulo de Seguimiento y se contará con estos ajustes en el ambiente de pruebas en la primera semana de Noviembre. Se incluyeron los documentos técnicos de la herramienta y el mapa de indicadores georreferenciados en la Nueva Home Page de la herramienta.
* Revisión de funcionalidades de la herramienta con los líderes funcionales y técnicos, con el fin de generar la ficha de la Ministra de forma automática.
* Capacitación y acompañamiento a los usuarios de la herramienta de cargue Repórtate.
* Se generó la ficha estratégica del VES, en conjunto con la OTSI.
No se logró el cumplimiento de lo proyectado debido a que se requiere la  definición por parte de todas las áreas de los nuevos responsables de cargue y validación de los indicadores.</t>
  </si>
  <si>
    <t>Se entregaron los requerimientos funcionales respecto a las fichas estratégicas y  se superaron las expectativas de entrega de indicadores al contar con mas de 250 indicadores creados. Los soportes de la actividad, se puede consultar en la ruta: \\nas\OAPF_COORDINADORES\Evidencias Plan de Acción 2018\Información y Análisis Sectorial\Información</t>
  </si>
  <si>
    <t>Tres (3) reportes de calidad de los registros de matrícula</t>
  </si>
  <si>
    <t>Se realizó satisfactoriamente el informe de calidad con corte a agosto, bajo este proceso se ajustaron las reglas 3, 4 y 6 de validación de inconsistencias en la matrícula, con el objeto de garantizar la aplicación de los lineamientos normativos. Para lo anterior, se realizó reunión con la subdirección de acceso donde se recibieron todos los comentarios pertinentes.</t>
  </si>
  <si>
    <t>Se ajustaron las reglas 3, 4 y 6 de validación de inconsistencias en la matrícula, con el objeto de garantizar la aplicación de los lineamientos normativos. En este sentido, se realizó reunión con la Subdirección de Acceso en la que se recibieron todos los comentarios pertinentes. Para el mes de diciembre, se entregó la matrícula consolidada a noviembre 2018 para la proyección de recursos del SGP a asignar en la vigencia 2019. Los soportes de la actividad, se puede consultar en la ruta: \\nas\OAPF_COORDINADORES\Evidencias Plan de Acción 2018\Información y Análisis Sectorial\Información</t>
  </si>
  <si>
    <t>Se actualizaron y publicaron las estadísticas educativas en el portal de Datos abiertos y O3. Los soportes de la actividad, se puede consultar en la ruta: \\nas\OAPF_COORDINADORES\Evidencias Plan de Acción 2018\Información y Análisis Sectorial\Información</t>
  </si>
  <si>
    <t>Se cumplió con la meta de automatización de matrícula. Sin embargo, las pruebas se vienen desarrollando y ajustando con la Oficina de Tecnología. En SINEB, se encuentran los anexos de consolidación automática de matrícula generados por la Oficina de Tecnología y en el grupo de Información, se encuentran los archivos de prueba. Los soportes de la actividad, se puede consultar en la ruta: \\nas\OAPF_COORDINADORES\Evidencias Plan de Acción 2018\Información y Análisis Sectorial\Información</t>
  </si>
  <si>
    <t>Se realizó la convocatoria para retos en investigación y/o innovación en educación, seleccionando la propuesta de la Universidad Pedagógica. Para la vigencia 2019 se firmará el convenio y se implementará la estrategia. Las evidencias del indicador y la actividad se pueden consultar en la ruta: \\nas\OAPF_COORDINADORES\Evidencias Plan de Acción 2018\Información y Análisis Sectorial\Información.</t>
  </si>
  <si>
    <t>Se entregó en los tiempos establecidos el Acuerdo de Intercambio acorde a la demanda de la información solicitada. Adicionalmente, se solicitó la información de SNIES y SIET con las áreas funcionales para ser entregada a la Unidad de Víctimas. Las evidencias del indicador y la actividad se pueden consultar en la ruta: \\nas\OAPF_COORDINADORES\Evidencias Plan de Acción 2018\Información y Análisis Sectorial\Información</t>
  </si>
  <si>
    <t>Se cumplió con lo programado en el cronograma. En el mes de diciembre y dentro de las mejoras incorporadas, se generó una nueva tabla "M_PERSONAS_GRUPO_FAM"  que puede ser usada para incorporar información del grupo familiar que se identifique en las bases que alimentan esta maestra de personas. Las evidencias del indicador y la actividad, se pueden consultar en la ruta: \\nas\OAPF_COORDINADORES\Evidencias Plan de Acción 2018\Información y Análisis Sectorial\Información</t>
  </si>
  <si>
    <t>El Ministerio de Educación Nacional ejerció  la Secretaria Técnica del plan de acción de la mesa de educación del Plan Estadístico Nacional. Se cumplió con las mesas técnicas para establecer la Clasificación de Actividades Económicas (CIIU). Dentro de las actividades realizadas, se tienen: reuniones  para determinar la oferta y la demanda de las entidades del sector, revisión de las operaciones estadísticas a evaluar y revisión de la CINE en Colombia. Las evidencias del indicador y la actividad, se pueden consultar en la ruta: \\nas\OAPF_COORDINADORES\Evidencias Plan de Acción 2018\Información y Análisis Sectorial\Información</t>
  </si>
  <si>
    <t>El sistema geográfico  ArcGIS se configuró e instaló en el  MEN con siete (7) licencias de su uso. No obstante, por el cambio de administración, las cargas de trabajo y la reducción del personal del grupo de información, no fue posible completar las actividades proyectadas relacionadas con: identificar la información existente y coberturas geográficas a producir, diseñar y desarrollar la base de datos geográfica e implementar desarrollos y productos. Las evidencias del indicador y la actividad, se pueden consultar en la ruta: \\nas\OAPF_COORDINADORES\Evidencias Plan de Acción 2018\Información y Análisis Sectorial\Información</t>
  </si>
  <si>
    <t>Comunicación Interna cumplió de manera eficiente y efectiva con la redacción, edición y publicación de notas, noticias e informes de cada una de las fuentes del Ministerio, para optimizar el objetivo de mantener informados a los funcionarios de manera inmediata, clara y objetiva a través de los diferentes canales con que cuenta la Entidad. Por esta razón en el mes de diciembre ejecutó 158 piezas  en los diferentes medios, alcanzando un cumplimiento de 107%</t>
  </si>
  <si>
    <t>Cada uno de los integrantes del equipo de Comunicación Interna, mantuvo contacto permanente con las áreas asignadas, con el propósito de liderar y asesorar las estrategias que se estimaron convenientes y provechosas para el Ministerio. Durante el mes se desarrollaron en conjunto con las áreas 5  nuevas estrategias, alcanzando un cumplimiento de 107%</t>
  </si>
  <si>
    <t>La Ministra María Victoria Angulo, llevó a cabo el Informe de Gestión 2018 con el que se cerró de manera oficial el año, brindando los resultados obtenidos en cada una de las áreas y agradeciendo a todos los colaboradores por los resultados obtenidos, alcanzando así un cumplimiento de 107%</t>
  </si>
  <si>
    <t xml:space="preserve">Para cumplir con el objetivo de divulgar y tener impacto en medios con los temas de la agenda educativa, para este mes de diciembre se desarrollaron  acciones en las que se incluyen artículos y comunicados emitidos como fuente Oficina Asesora de Comunicaciones, noticias y entrevistas presenciales, telefónicas y escritas con delegados del MEN.
Durante el mes se realizaron 40 noticias y entrevistas, relacionados con acciones de divulgación de la gestión del Ministerio de Educación Nacional. Teniedo en cuenta que este es el último informe del año 2018, se realiza corte con cumplimiento del 103% de la meta proyectada, estando por encima en 37 acciones comunicativas y que mantienen un promedio regulra de cumplimiento.
</t>
  </si>
  <si>
    <t>Con el fin de atender y dar respuesta directa a la comunidad regional y los  medios de comunicación sobre temas específicos de la gestión del Ministerio, durante diciembre de 2018 desde  la Oficina Asesora de Comunicaciones se realizaron 8 ruedas de prensa que contribuyeron a tener un acercamientos con diferentes zonas del país donde la Ministra y sus delegados adelantan agenda.</t>
  </si>
  <si>
    <t>De los eventos realizados durante el mes de diciembre se pueden destacar el cierre para año 2018 de los talleres regional Plan Nacional de Desarrollo del sector Educación que permitieron recibir valiosos aportes por parte de los diferentes actores involucrado con la educación del país y para quienes finalmente será pertinente la construcción de este plan, por otro lado es importante destacar el evento de premiación - Noche de los Mejores, donde se pudo reconocer y premiar a los diferentes actores regionales y locales que le apuestan a la educación del país y la Presentación del Informe Final de Gestión del Ministerio. 
Con esta gestión se alcanzó un cumplimiento de 103.5%</t>
  </si>
  <si>
    <t>En el mes de diciembre se brindó asesoramiento logístico a 2 eventos y a los 3 restantes se les brindo avanzada de reconocimiento, Organización Logística y Acompañamiento durante el evento. 
Con esto logramos unacumulado de 207 eventos durante el año, para cun cumplimiento de 103%</t>
  </si>
  <si>
    <t>Al terminar el mes de diciembre de 2018, 1.380.958 personas accedieron a la información y servicios disponibles en el sitio web institucional, alcanzando un cumplimiento de 96% con un total 19.385.086 visitas.</t>
  </si>
  <si>
    <t xml:space="preserve">A través de las redes sociales institucionales, el Ministerio de Educación Nacional, divulgó la información institucional de interés para la ciudadanía de manera instantánea. 
Al terminar el mes de diciembre, cerramos con 275.624 seguidores de Facebook, 585.000 seguidores de Twitter, 7.600.000 reproducciones de los videos disponibles en el canal YouTube y 19.000 seguidores de Instagram. Con este comportamiento alcanzamos un cumplimiento de 107%. 
</t>
  </si>
  <si>
    <t>En este período  se desarrolló un trabajo de divulgación de las 5 estrategias en los diferentes medios de comunicación tanto externos como internos, alcanzando un cumplimiento del 100%</t>
  </si>
  <si>
    <t xml:space="preserve">En el mes de diciembre de 2018, se dio respuesta a todas las solicitudes de publicación en el micrositio de la Ley 1712 de 2014, Ley de Transparencia y del Derecho al Acceso a la Información Pública Nacional, ubicada en el enlace: 
https://www.mineducacion.gov.co/portal/atencion-al-ciudadano/Participacion-Ciudadana/349495:Transparencia-y-acceso-a-informacion-publica y se atendieron más de 100 solicitudes de actualización en la página web.
La ciudadanía también participó de tres proyectos normativos en discusión. Además, se publicaron las observaciones ciudadanas de los proyectos de norma a través del link Proyectos normativos para observaciones ciudadanas.
Enlace: https://www.mineducacion.gov.co/portal/secciones-complementarias/Proyectos-normativos-para-observaciones-ciudadanas/
</t>
  </si>
  <si>
    <t>OK</t>
  </si>
  <si>
    <r>
      <rPr>
        <b/>
        <sz val="9"/>
        <rFont val="Arial"/>
        <family val="2"/>
      </rPr>
      <t>1.</t>
    </r>
    <r>
      <rPr>
        <sz val="9"/>
        <rFont val="Arial"/>
        <family val="2"/>
      </rPr>
      <t xml:space="preserve"> Validación de entregables del habilitador tecnológico API Gateway (producción).”</t>
    </r>
  </si>
  <si>
    <t xml:space="preserve">Durante toda la vigencia 2018, la Unidad de Atencion al Ciudadano junto con la oficina de tecnología trabajaron para el desarrollo y puesta en producción del sistema de legalizaciones en línea, el cual salió a producción en el mes de diciembre. Esta racionalización del tramite facilita el acceso a todos los ciudadanos de legalizar sus documentos desde cualquier parte del mundo.  Dando cumplimiento al plan de accion 2018 y al plan de recionalizacion de tramites establecidos para esta vigencia </t>
  </si>
  <si>
    <t>En el marco del PND 2014-2018 se realizó la solicitud, consolidación, análisis, reporte y actualización en SINERGIA del seguimiento efectuado con corte a noviembre de 2018 de indicadores PND 2014-2018 y generación de tableros de control.  Los soportes se pueden consultar en la ruta: \\nas\OAPF_COORDINADORES\Evidencias Plan de Acción 2018\Planeación Estratégica y Seguimiento a Proyectos</t>
  </si>
  <si>
    <t>Fueron publicadas las bases para la construcción del PND 2018-2022 por parte del DNP en el que el MEN aportó el capítulo correspondiente al sector Educación. A partir de este documento, se viene trabajando en la revisión y ajuste del documento PND, así como en la formulación de las metas del cuatrienio por cada eje estratégico. Este documento entra a revisión para sanción de ley en el mes de febrero de 2019.  Así mismo, estos insumos son la base para la definición de la ruta estratégica para la articulación de los planes sectorial e institucional, trabajo que se adelantará en el primer semestre de 2019. Los soportes se pueden consultar en la ruta: \\nas\OAPF_COORDINADORES\Evidencias Plan de Acción 2018\Planeación Estratégica y Seguimiento a Proyectos</t>
  </si>
  <si>
    <t>Se generó el índice de seguimiento a los proyectos de inversión correspondiente al mes de noviembre 2018, a partir de la información consignada por parte de las áreas técnicas en el Sistema SPI. Además, se envió reporte a las áreas responsables, para la revisión y acciones de los proyectos que deben mejorar en algunos aspectos que el Sistema SPI evalúa. De esta forma, se espera complementar y/o mejorar el reporte para el mes de diciembre 2018. Dentro de las observaciones, se les presentó a las áreas, el estado de cada proyecto frente al índice promedio de ejecución, en el cual se ubicaron nueve (9) proyectos por debajo del promedio establecido para la entidad.  Los soportes se pueden consultar en la ruta: \\nas\OAPF_COORDINADORES\Evidencias Plan de Acción 2018\Planeación Estratégica y Seguimiento a Proyectos</t>
  </si>
  <si>
    <t>En el mes de diciembre se generó y envió el diagnóstico del Reporte SPI de noviembre 2018 a las áreas del MEN. En dicho reporte, se relacionaron los proyectos que deben mejorar sus reportes en el SPI.  En total, se registraron nueve (9) proyectos con ejecución por debajo del promedio institucional, y se trabajó en acciones para mejorar su resultado con corte al mes de diciembre. Los soportes se pueden consultar en la ruta: \\nas\OAPF_COORDINADORES\Evidencias Plan de Acción 2018\Planeación Estratégica y Seguimiento a Proyectos</t>
  </si>
  <si>
    <t>Santiago fernandez de Soto</t>
  </si>
  <si>
    <t>Luis Gustavo Fierro</t>
  </si>
  <si>
    <t>Heyby Poveda</t>
  </si>
  <si>
    <t>Jose Orlando Cruz</t>
  </si>
  <si>
    <t>Magda Arevalo</t>
  </si>
  <si>
    <t>Claudia Gómez</t>
  </si>
  <si>
    <t>Se formuló el Plan de Participación Ciudadana y de Rendición de cuentas, partiendo de la evaluación del ejercicio de la vigencia 2017. El documento está disponible en el portal institucional del MEN, capítulo 6: https://www.mineducacion.gov.co/portal/atencion-al-ciudadano/Participacion-Ciudadana/349495:Transparencia-y-acceso-a-informacion-publica.  Los soportes se pueden consultar en la ruta: \\nas\OAPF_COORDINADORES\Evidencias Plan de Acción 2018\Planeación Estratégica y Seguimiento a Proyectos</t>
  </si>
  <si>
    <t>En el mes de diciembre se realizó el undécimo y último seguimiento a las acciones propuestas en el plan anual de Participación Ciudadana y Rendición de Cuentas, cumpliendo así esta actividad. Los soportes se pueden consultar en la ruta: \\nas\OAPF_COORDINADORES\Evidencias Plan de Acción 2018\Planeación Estratégica y Seguimiento a Proyectos</t>
  </si>
  <si>
    <t>La audiencia de rendición de cuentas 2017 se realizó el 24 de mayo, en la  IE Liceo Femenino Mercedes Nariño Carrera 14 # 23-24 sur, Barrio San José sur. 
La OAPF apoyó la generación de insumos de estadísticas y resultados para la presentación de la Ministra. La audiencia fue transmitida en el Canal Institucional y en las redes sociales de la entidad. Los soportes se pueden consultar en la ruta: \\nas\OAPF_COORDINADORES\Evidencias Plan de Acción 2018\Planeación Estratégica y Seguimiento a Proyectos</t>
  </si>
  <si>
    <t>Durante el mes de diciembre se llevaron a cabo reuniones para gestión de alizanzas con dos   (2) aliados.  Dichas reuniones fueron: Fundación Nutresa y Lumos.</t>
  </si>
  <si>
    <t>En el mes de diciembre no se recibieron recursos por concepto de cooperación.
De enero a 31 de diciembre se ha gestionado un total de $17.511.075.892.</t>
  </si>
  <si>
    <t>Durante el mes de diciembre se llevó a cabo dos reuniones de articulación en las categorías de Fulbrigth y Generación de Capacidades Sectoriales.</t>
  </si>
  <si>
    <t>En el mes de diciembre se midió el indicador de "tasa de éxito procesal" referente al mes de noviembre (mes vencido), lo cual evidenció que de los 70 procesos terminados en contra del MEN, 69 fallaron a favor del  Ministerio, lo que indica que se obtuvo una tasa de éxito procesal del 98,57%,</t>
  </si>
  <si>
    <t>En el mes de diciembre se efectuó la revisión y seguimiento de 28 proyectos normativos, emitiendo concepto sobre: i) 12 proyectos de decreto; ii) 16 proyectos de resolución</t>
  </si>
  <si>
    <t xml:space="preserve">
Durante el mes de noviembre se recibieron 11 solicitudes de revisión a proyectos de Ley, las cuales todas se tramitaron y se remitieron al Despacho de la Ministra</t>
  </si>
  <si>
    <t xml:space="preserve"> Esta meta se cumplio en el mes de diciembre, se revisaron la totalidad de las actuaciones y se consolido el informe final en el mes de diciembre.</t>
  </si>
  <si>
    <t xml:space="preserve">Esta meta se cumplio en el mes de noviembre, no se entregó  nueva base de datos, razon por la cual se agoto la actividad. </t>
  </si>
  <si>
    <t>En el mes de diciembre de 2018 se revisó la totalidad de conceptos proyectados.</t>
  </si>
  <si>
    <t xml:space="preserve">Durante el mes de diciembre de 2018 se enviaron 85 oficios a alcaldes y bancos, 90 notificaciones internas, 84 correos tanto internos como externos, y un total de 52 asignaciones del sistema de gestión documental. 
</t>
  </si>
  <si>
    <t>Durante el mes de diciembre se solicitaron 91 insumos para atender trámites de tutela</t>
  </si>
  <si>
    <t>Durante el mes de diciembre se atendieron 417 acciones de tutela</t>
  </si>
  <si>
    <t>Se presenta el informe, junto con las evidencias</t>
  </si>
  <si>
    <t>Compra de los Certificados SSL, a través del contrato  1218  de 2018.</t>
  </si>
  <si>
    <t>Compra  de equipos portátiles  MAC, a la  empresa Falabella, se encuentra en proceso de entrega.</t>
  </si>
  <si>
    <r>
      <rPr>
        <b/>
        <sz val="9"/>
        <rFont val="Arial"/>
        <family val="2"/>
      </rPr>
      <t>1.</t>
    </r>
    <r>
      <rPr>
        <sz val="9"/>
        <rFont val="Arial"/>
        <family val="2"/>
      </rPr>
      <t xml:space="preserve"> Firma  del  contrato  1218  de 2018  con  la empresa UNE, para  la prestación de operación  global de servicios TIC 
</t>
    </r>
    <r>
      <rPr>
        <b/>
        <sz val="9"/>
        <rFont val="Arial"/>
        <family val="2"/>
      </rPr>
      <t>2.</t>
    </r>
    <r>
      <rPr>
        <sz val="9"/>
        <rFont val="Arial"/>
        <family val="2"/>
      </rPr>
      <t xml:space="preserve"> Cierre del proceso de contratación del proceso 1230  DE 2018 para  el  servicios de  Collocation ( Nube Privada)
</t>
    </r>
    <r>
      <rPr>
        <b/>
        <sz val="9"/>
        <rFont val="Arial"/>
        <family val="2"/>
      </rPr>
      <t>3.</t>
    </r>
    <r>
      <rPr>
        <sz val="9"/>
        <rFont val="Arial"/>
        <family val="2"/>
      </rPr>
      <t xml:space="preserve"> Cierre del proceso de contratación de los servicio de conectividad,  bajo  la  orden de  compra  34080
4. El concurso de méritos CM-MEN-06-2018, para la contratación de la Interventoría,  fue  declarado desierto,  en la  apertura   de  sobre económico.</t>
    </r>
  </si>
  <si>
    <t xml:space="preserve">Durante el mes de diciembre se dio continuidad al seguimiento de líneas de trabajo de la Secretaría General a través de la realización de un Comité de Secretaría General con los lideres de cada una de las subdirecciones y oficinas  con el propósito de establecer objetivos y metas medibles para el 2019, a partir de la cual  se ajusto y  consolido la proyección de estrategias y metas 2019-2022 de la Secretaría General. . </t>
  </si>
  <si>
    <t>1. informe Actividades de mantenimiento del edificio: 
* Se realizó jornada de adecuación y cambio de lamparas de bombillas fluorescentes a LED, en la Dir. Fomento de Educación Superior el 5 de Diciembre (1 lampara), en la Subd. Apoyo a la gestión de las IES el 10 y 11 de Diciembre (2 Lamparas),  en la oficina de servicios generales el 11 de diciembre (1 lampara), en la of. de asuntos disciplinarios de la SECRETARIA GENERAL se instala 1 lampara el 14 de diciembre y se instala 1 lampara en la Dir. Calidad PBM se instala el 21 de diciembre.
*Se repara techo de bodega dañado po  fuga de agua en baños 1 piso occidental el 5 de diciembre.
* Instalación de 2 secadores en el baño de damas y caballeros primer piso occidental el 26 de diciembre y 1 secador de reposición para el baño de caballeros sexto piso el 27 de diciembre.
* Se dio respuesta a las mesas de ayuda solicitadas vía aplicativo (90 MDA DICIEMBRE).
*  Se realiza mantenimientos preventivos y correctivos de:
   -  Equipos de presión / 19 de diciembre de 2018
   -  Equipos de red contra incendios /  28 diciembre de 2018.
  - Se realiza mantenimiento aires acondicionados.
  -  Se realiza mantenimiento preventivo de la planta telefonica.
  -  Se realiza mantenimiento de plantas electricas.
  -  Se realiza mantenimiento de control de acceso.
 2. Actividades del contrato de ASCENSORES:  
* Se realiza mantenimiento preventivo y acompañamiento de certificación a  los 4 ascensores Schindler, funcionamiento normal - 04 de diciembre de 2018. Se realiza  lubricación de guias de cabina y contrapeso, revisión de puertas de piso; operador y freno magnetico. Se hace limpieza de techo cabina y cuarto de maquinas e instalación de repuesto en ascensor 4.
*  ASCENSOR 4: 1). Se instala el acoplamiento de encoder /  06 diciembre. El equipo queda funcionando normal.
2). Se realiza acompañamiento para certificación de ascensor / 10 de diciembre de 2018. Ascensor funcionando.
* ASCENSOR 3: Se realiza viaje de aprendizaje en ascensor por revisión por falla por fluctuación de voltaje.
* ASCENSOR PRIVADO: 1). Se hizo presencia de acompañamiento 10 de diciembre.
2). Se realiza el Mantenimiento preventivo al ascensor privado marca Orona, funcionamiento normal. -  11 de diciembre de 2018.
3). Se realiza acompañamiento uy manipulacion de ascensor para recertificación de la norma 5926-14 / 12 de diciembre.
4). Se inspecciona sistema de citofonia con funcionamiento normal / 13 diciembre 2018.</t>
  </si>
  <si>
    <t>Se realizan 14 mantenimientos preventivos y 18 mantenimientos correctivos a vehiculos del parque automotor del Ministerio</t>
  </si>
  <si>
    <t>Se presenta el reporte de mesas de ayuda del mes de diciembre</t>
  </si>
  <si>
    <t>Se enviaron 21  comunicaciones a las  dependencias informando los saldos correspondientes , teniendo en cuenta los dos cortes realizados en el mes de diciembre</t>
  </si>
  <si>
    <t>Las dependencias a 24 de diciembre solicitaron  184 comisiones, al  compararlo  con el año anterior presenta una reducción del 71 %. Al comparar con el mes anterior presenta una reducción del 335,3%</t>
  </si>
  <si>
    <t>De acuerdo a corte del 24 diciembre  las dependencias   solicitaron se modificaran 17 comisiones; igualmente solicitaron fueran canceladas 66 comisiones .En comparación al mes anterior presenta una reducción del 447% en modificaciones y una reducción de 42% en cancelaciones.</t>
  </si>
  <si>
    <t>Se registraron los movimientos de salidas del almacén en el sistema SAP acorde a los soportes físicos  y las mesas de ayuda solicitadas las cuales se atendieron el 100% de las mesas recibidas.   Información entregada a Subdirección financiera con oficio 10 /12/2018 2018-IE-056902</t>
  </si>
  <si>
    <t xml:space="preserve">Se ejecutó la Aceptación de Oferta 1206 de 2018 Inventarios para la toma física y cálculo del deterioro. La información fue entregada con el radicado 2018-ER-317798 </t>
  </si>
  <si>
    <t>Se envío la depreciación a la Subdirección Financiera, mediante oficio el 10 /12/2018 2018-IE-056902</t>
  </si>
  <si>
    <t xml:space="preserve">Se realizara a mediados del mes de enero 2019 la conciliación tecnológica porque la base enviada acorde a la revisión efectuada por tecnología presenta novedades que se deben subsanar para que sea efectiva ña conciliación. </t>
  </si>
  <si>
    <t>Se realizaron y verificaron las actividades operacionales ambientales programadas en el mes de septiembre, seguimiento a los contratos con responsabilidad ambiental que perteneces a la Subdirección de Gestión Administrativa. En recolección de puntos ecológicos se obtuvo un total de 3.098 kgrs de residuos, de los cuales 1.077 kgrs fueron residuos sólidos aprovechables los cuales fueron entregados a los recicladores de oficio EMRS.</t>
  </si>
  <si>
    <t>Se envía el registro a la SDO correspondiente de los indicadores para la nueva plataforma del SIG a cargo de la Subdirección de Gestión Administrativa: Cumplimiento en la prestación de servicios, Eficacia en el control de los inventarios asignados, Comisiones solicitadas a tiempo, Consumo resmas, Consumo de Energía, Consumo de Agua, Consumo de fotocopias, Nivel de cumplimiento  en cronograma de mantenimiento de infraestructura, Nivel de cumplimiento  en cronograma de mantenimiento de infraestructura, Nivel de cumplimiento  en cronograma de mantenimiento de vehículos, Satisfacción del Servicio Prestados por el proceso de Logística de eventos, Índice de Coherencia Administrativa y Buen Gobierno. Presentando un cumplimiento en las metas establecidas en el mes de diciembre</t>
  </si>
  <si>
    <t xml:space="preserve">Se da cumplimiento al indicador teniendo en cuenta que se entregaron los  informes, de manera detallada del estado actual de la ejecución del contrato 268 de 2018 para cada una de las dependencias generadoras de eventos, junto con el resumen de su ejecución presupuestal, indicadores de cumplimiento de metas y estados de su ejecución  al mes de diciembre
Dirección de Calidad para la Educación Preescolar, Básica y Media 
Dirección de Fortalecimiento a la Gestión Territorial 
Dirección de Calidad de la Educación Superior 
Dirección de Cobertura y Equidad 
Dirección de Primera Infancia 
Dirección de Fomento de la Educación Superior 
Subdirección de Desarrollo Organizacional 
Oficina Asesora de Comunicaciones 
Oficina Asesora de Innovación Educativa con Uso de TICs 
Oficina Asesora de Cooperación y Asuntos Internacionales </t>
  </si>
  <si>
    <t>"Entrega de informes, de manera detallada del estado actual de la ejecución del contrato 268 de 2018 para cada una de las dependencias generadoras de eventos, junto con el resumen de su ejecución presupuestal, indicadores de cumplimiento de metas y estados de su ejecución  al mes de diciembre
Subdirección de Desarrollo Organizacional
Oficina de Cooperación y Asuntos Internacionales
Dirección de Calidad Preescolar, Básica y Media
Dirección de Fortalecimiento Gestión Territorial
Oficina Asesora de Comunicaciones
Dirección de Primera Infancia
Dirección de Cobertura y Equidad
Oficina de Innovación Educativa con Uso de TIC
Dirección de Calidad Para la Educación Superior
Grupo de Educación para el Trabajo y el Desarrollo Humano
Dirección de Fomento de la Educación Superior</t>
  </si>
  <si>
    <t xml:space="preserve">Teniendo en cuenta la actividad del plan unificado pendiente para el mes de diciembre "Concertación con todas las  dependencias del MEN,  para el envío de los recursos que se van a comprometer para la próxima vigencia en relación a logística y tiquetes" el  miércoles 5 de diciembre de 2018 a las 8:47 a.m., se remitió vía correo electrónico  a las Direcciones, Oficinas y Subdirecciones, desde la cuenta del Subdirector con el asunto: "RECURSOS PARA CONTRATO DE LOGISTICA" solicitando la justificación de los eventos a desarrollar, el Diligenciamiento del plan de eventos según formato SIG y CDPs.
</t>
  </si>
  <si>
    <t>Para Implementar estrategias de fortalecimiento del servicio al ciudadano 
Se realizó el plan de comunicaciones en el cual ser realizo campañas de sensibilización para los servidores del Ministerio,
Se participaron en 6 las Ferias de Servicio al Ciudadano llevado a las poblaciones la oferta del Ministerio.
Se realizo la divulgación de los Derechos y deberes de los ciudadanos al interior de la entidad y de fácil acceso a los ciudadanos
Se actualizo la carta de trato digo para la ciudadanía
Se cualificaron   más de 300 servidores del Ministerio en Cultura del servicio y gestión documental.</t>
  </si>
  <si>
    <t>Se  cualificaron 65  servidores de la Unidad de Atención al Ciudadano en Lengua de Señas Colombianas, por parte del INSOR,  también  se cualificaron en el abordaje de atención para la poblacion ciega.  Fortaleciendo nuestro  y haciendo incluyente.</t>
  </si>
  <si>
    <t>Durante la vigencia 2018 se realizo indice en total a 850 tomos de nomina   cumpliendo con el 100% de esta actividad.</t>
  </si>
  <si>
    <t>Durante el año 2018 se realizó la encuesta  de satisfacción a los tramites que el Ministerio ofrece teniendo como resultado el informe final de la evacuación que se encuentra publicado  en la página del Ministerio. La encuesta de satisfacción para el año 2018 tuvo que ser replanteada debido a la restructuración de los tramites y servicios que ofrece el ministerio pesando de 6 a 14.</t>
  </si>
  <si>
    <t>En el mes de diciembre se realizaron 36 asistencias técnicas para fortalecer la política de servicio al ciudadano y el desarrollo, ajustes y capacitación en uso del sistema de atención al ciudadano de las secretarías de educación certificadas.  En total durante la vigencia se realizaron 96 asistencias técnicas.</t>
  </si>
  <si>
    <t>Se cumplio la meta correspondiente al mes de diciembre, realizando el 100% de los giros programados por la OAPF, dando el cumplimiento al total actividades programadas para  la vigencia.</t>
  </si>
  <si>
    <t>Se dio cumplimiento a todas las actividades programadas, por lo que para el mes de diciembre se encontraba ya en productivo y entrará en uso durante el mes de enero.</t>
  </si>
  <si>
    <t>Se han adelantado el total de actividades programadas por la Subdirección, con el proposito de cumplir con las fechas de publicación progromadas.</t>
  </si>
  <si>
    <t>Dado el volumen e intensidad de acitividades que generó el cierre contable, se presentó retraso en la realización de las mesas de trabajo, por lo cual se re-programan para el inicio de la vigencia 2019.</t>
  </si>
  <si>
    <t>Las actividades tendientes para el cumplimiento del indicador no dependen de la SGF.</t>
  </si>
  <si>
    <t>Se cumplio con el total de actividades programadas de seguimiento a los recursos entregados en administración.</t>
  </si>
  <si>
    <t xml:space="preserve">Encontrándose pendiente a la fecha la identificación del Banco Popular, se cumplio con la totalidad de actividades tendientes al cumplimiento de la meta, superando la está en 4 puntos porcentuales </t>
  </si>
  <si>
    <t xml:space="preserve">Teniendo en cuenta que el Decreto 1075 de 2015 señala que el traslado de la contribución son los 10 días de enero, la fecha máxima legal para el traslado de la contribución es el 16 de enero de 2019, por lo tanto el 5,36% restante para el cumplimiento de la meta se recaudará dentro del plazo máximo según la Ley. </t>
  </si>
  <si>
    <t>Se cumplio con la totalidad de las actividades proyectadas, superando en 3 decimas porcentuales el total de recursos proyectados equivalente a $3.355.229.447.</t>
  </si>
  <si>
    <t>La Subdirección adelanto las actividades tendientes para la conciliación de los embargos MEN y FOMAG del mes inmediatamente anterior y las que se encontraban pendientes del mes de octubre.</t>
  </si>
  <si>
    <t>En el mes de diciembre de 2018 se publicaron los siguientes documentos y actos administrativos de procesos de contratación, adelantados por esta Subdirección, así:
Aviso de Convocatoria: 0
Invitación Pública: 0
Proyecto de Pliego de Condiciones: 0
Estudios Previos: 6
Respuestas a las observaciones: 3
Acto Administrativo de Apertura: 0
Pliego de Condiciones Definitivo:0
Adendas: 3
Informe de Evaluación de las Ofertas: 3
Acto Administrativo de Adjudicación: 3
Declaratoria de Desierta: 2
Aceptación de Oferta: 1
Contrato: 12
Informes parciales: 15
Modificatorios de contratos y/o convenios: 47
Para dicho periodo, se debían publicar 95 documentos los cuales como se puede ver en la descripción antes detallada, fueron publicados en su totalidad.  
Este reporte refleja solo la información del mes de noviembre de 2018 y el porcentaje proyectado corresponde igualmente para cada mes al 100%. Lo anterior, debido a que el reporte no es acumulativo.</t>
  </si>
  <si>
    <t xml:space="preserve"> 
En el mes dediciembre la Subdirección de Contratación recibió por el sistema Neón 5 solicitudes de trámites de contratos nuevos de los cuales 4, es decir el 80% fueron tramitados y se generó el contrato durante el mismo mes, a solicitud faltante el área líder desistió la finalización de la contratación. Adicionalmente la Subdirección culmino el proceso de contratación de 34 solicitudes que habían sido cargadas por el sistema Neon en meses anteriores. En total se realizaron 38 contratos en el mes de diciembre de 2018.</t>
  </si>
  <si>
    <t>Se remite a la Oficina Asesora de Comunicaciones listado de contratos del mes de diciembre para publicación en la página web el 8 de enero de 2019.
https://www.mineducacion.gov.co/portal/micrositios-institucionales/Contratacion/Historico-de-procesos/366218:Contratos-suscritos-2018</t>
  </si>
  <si>
    <t>Teniendo en cuenta que este reporte refleja solo la información del porcentaje proyectado con respecto a cada mes, es decir el 100%. Lo anterior, debido a que el reporte no es acumulativo, por esta razón, durante los meses de diciembre de 2017 y de enero a diciembre de 2018, las distintas dependencias del Ministerio de Educación Nacional radicaron a esta Subdirección 1594 informes finales, los cuales están discriminados de la siguiente manera: 
Personas Naturales: 1044
Personas Jurídicas: 550
En virtud de lo anterior, los 1594 informes finales radicados presentan los siguientes estados: 
Persona Natural:
Con observaciones: 10                        
Devueltos al área: 9
En firma del contratista: 1
En revisión del coordinador: 1
En revisión del liquidador: 371
Liquidado: 652
Radicado Vencidos: 1
Total: 1044
Persona Jurídica: 
Con observaciones: 8                         
Devueltos al área: 43
En firma del contratista: 54 
En revisión del coordinador: 10
En revisión del liquidador: 86
Liquidado: 304
Radicado Vencidos: 45
Total: 550</t>
  </si>
  <si>
    <t xml:space="preserve">Se tiene radicado acumulado al mes de diciembre de 2018, 1 informe de presunto incumplimiento el cual  se encuentra en el siguinete estado: 
Citación audiencia: 0
Archivo del proceso: 0
Respuesta a reposición:0
Traslado pruebas: 0
En revisión de los abogados: 1
Procesos con sanción en trámite de respuesta recurso de reposición: 0
Procesos devueltos al área para ajustes: 0
Procesos sancionados: 0
</t>
  </si>
  <si>
    <t>El Ministerio implementó el Plan de Formación para la Ciudadanía con apoyo de la OIM, USDAID, CORPORACIÒN DESARROLLO Y PAZ y la OEI cuyo objetivo es desarrollar estrategias pedagógicas para el desarrollo de competencias ciudadanas y socioemocionales para el ejercicio de los derechos humanos en los estudiantes. 
En total 1.882 educadores de 1002 establecimientos educativos participaron de la implementación del plan. 
Con la iniciativa de   GENeración PAZcífica los campamentos para formar con base en la técnica de debate y la argumentación  a los estudiantes se abordaron temas como resolución de conflictos, identidad, derechos humanos y cultura de paz. En total se desarrollaron 9 campamentos regionales, 2 nacionales y dos foros internacionales de derechos humanos con apoyo de la Consejería Presidencial de DDHH y la OEI. .
Esta estrategia también incorporó la producción de material pedagógico que proponen metodologías lúdicas para abordar la convivencia pacífica, la democracia y el respeto por la pluralidad en el aula. WAYNA e  IMPACTA son parte de los materiales entregados a los educadores que participaron del proceso de desarrollo del Plan y del modelo para el desarrollo de competencias ciudadanas y socioemocionales que facilitan el ejercicio de derechos humanos. 
Finalmente, el diseño del modelo de formación y acompañamiento que se implementó en 87 establecimientos educativos rurales afectados por el conflicto  fue evaluado con resultados satisfactorios.</t>
  </si>
  <si>
    <t>Se realizo el documento técnico para la caracterización de los usuarios del MEN, la cual se realizó con las encuestas de satisfacción para el año 2018, el producto final de la caracterización se encuentra en el informe de satisfacción de los tramites para el año 2018  y publicado en la pagina del Minsitererio de Educación Nacional.</t>
  </si>
  <si>
    <t>El Congreso de la República expidió la Ley 1940 de 26 Nov. 2018 por la cual se decreta el presupuesto de rentas y recursos de capital y Ley de apropiaciones para la vigencia fiscal del 1 de enero a 31 diciembre de 2019, el decreto de liquidación del Presupuesto General de la Nación, aún se encuentra en proceso de publicación. Los soportes de la actividad, se puede consultar en la ruta: \\nas\OAPF_COORDINADORES\Evidencias Plan de Acción 2018\Finanzas Sectoriales</t>
  </si>
  <si>
    <t>El proceso de ajuste al decreto para la ejecución de los recursos de inversión del MEN en la vigencia 2018, está en un nivel de avance del 100%. Los soportes se pueden consultar en la ruta: \\nas\OAPF_COORDINADORES\Evidencias Plan de Acción 2018\Planeación Estratégica y Seguimiento a Proyectos</t>
  </si>
  <si>
    <t>Ulia Nadezhda Yemail</t>
  </si>
  <si>
    <t>Actividad retirada del plan de acción por congelamiento de recursos</t>
  </si>
  <si>
    <t>N.A.</t>
  </si>
  <si>
    <t>Durante el transcurso del año 2018 se realizaron las actividades programadas para el fortalecimiento del ambiente laboral del Ministerio, dentro de las cuales se encuentran: coaching para directivos para fortalecer las capacidades personales y el relacionamiento con colaboradores y pares, encuentros de coordinadores para mejorar las habilidades de liderazgo y comunicación, sesiones de ambiente laboral con las áreas para propiciar un ambiente de camaradería, respeto, orgullo y confianza, Café para conversar e inspirar para conectarse con la visión y focalizar acciones, jornadas de acogida, planeación e integración. En este sentido, en diciembre se realizaron las siguientes actividades para concluir el año:
I. Actividades para cuidar el ambiente laboral dentro de la gestión del cambio: 1. Acogida de funcionarios en la primera jornada de trabajo de los funcioanrios que cambiaron de sede durante el traslado de la sede de San Cayetano al Ministerio y del Ministerio al Edificio Elemento (estación de café). 2. Orientación metodológica para integrar el equipo de la Dirección de Primera Infancia propiciando la escucha y la participación activa de todos los colaboradores con relación a las diferentes maneras de organizar el trabajo del cuatrienio.
II. Actividades para crear las condiciones fundamentales para un ambiente laboral saludable: 1. Orientación metodológica de la jornada de planeación estratégica con Directivos y presentación del plan de líderes saludables que se abordará en 2019. Durante la jornada se trabajaron elementos  como  el respeto, la camaradería,  la conexión, la comunicación por medio de metodologías participativas y conversacionales, que favorecen los ambientes de aprendizajes y las intervenciones integrales que trasforman las formas de ser, hacer y lograr. 
III. Actividades  para cuidar el ambiente laboral desde la comunicación de los logros y la integración de los colaboradores y los directivos: 1. apoyo a la realización del informe de gestión 2018, en la cual Ministra y viceministros presentaron los principales logros del Ministerio a todos los funcionarios de la entidad y estos compartieron su percepción sobre el trabajo realizado.
Con lo anterior se dio cumplimiento a la totalidad de las actividades de ambiente laboral planeadas para el año.</t>
  </si>
  <si>
    <t>Se acepta el retiro del indicador de Producto “Sedes con mayor densidad de matrícula” del Proyecto de Conexión Total (2018IE047221 DEL 8 DE OCTUBRE  DE 2018)</t>
  </si>
  <si>
    <t>De acuerdo con lo reportado en el primer semestre, se completó la simplificación y actualización del 100% de los procesos de acuerdo con el nuevo mapa de procesos,  lo que genera un cumplimiento del 100% de la meta establecida para esta actividad.  Durante el mes de Diciembre se siguió avanzando en el cargue de documentos actualizados con el nuevo logo y adicionalmente se avanzó en la actualización de los documentos del SIG de acuerdo con las solicitudes o necesidades de las Dependencias.</t>
  </si>
  <si>
    <t xml:space="preserve">Con la recepción de la certificación por tres años en las normas ISO 9001:2015 e ISO 14001:2015 se cumplió el objetivo planteado para 2019, evidenciando la conformidad de los sistemas (SGC y SGA) con el 100% de los requisitos de las normas ISO 9001 y 14001 versión 2015, pese a que se identificaron 5 No Conformidades, estas son menores y ya se cuenta con un avance considerable en la implementación del respetivo plan de mejoramiento. 
En diciembre se realizó seguimiento y acompañamiento al  reporte de PSNC del segundo y tercer trimestre del año, para aquellas áreas que tenían pendiente dicho reporte.  </t>
  </si>
  <si>
    <t xml:space="preserve">Durante el 2019 se desarrolló un despliegue lúdico pedagógico de los temas esenciales del SIG dirigido principalmente a los líderes de calidad y líderes ambientales (8 actividades con asistencia promedio de 27 personas). Se llevó a cabo una intervención (SKETCH) en cada uno de los puestos de trabajo tanto en la Sede San Cayetano como en la Sede Can, de los personajes de la Liga SIG: Innovamen (Personaje de Gestión del Conocimiento), Dangerous Sick Girl y Super Yo (Personajes del SGSST), con el fin de reforzar y apropiar buenas prácticas de estos modelos referenciales del SIG.
De esta manera se da cumplimiento al 100% del cronograma de apropiación de los modelos referenciales del SIG 2018, en el marco de la estrategia MIPG, el mundo de la Liga SIG. </t>
  </si>
  <si>
    <t xml:space="preserve">Se llevó a cabo el pasado el 3 de dicembre, la evaluación del desempeño ambiental correspondiente al segundo y tercer trimestre. 
Se realizó el seguimiento a la actualización documental del SGA y se solicitó el ajuste de la matriz de aspectos e impactos ambientales. Se llevó a cabo la actualización y cargue de los documentos del Sistema de Gestión Ambiental con el nuevo Logo del MEN y colores de la imagen institucional, los cuales pueden ser consultados en el aplicativo del SIG. De esta manera se da cumplimiento al 100% del cronograma para los programas del SGA 2018. </t>
  </si>
  <si>
    <t xml:space="preserve">Se realizó el acompañamiento a la STH para el reporte de planes de mejoramiento del SGSST con corte a 31 de diciembre, asi como acompañamiento a la auditoria interna del PESV. De esta manera se da cumplimiento al 100% del plan de trabajo del SGSST 2018. </t>
  </si>
  <si>
    <t xml:space="preserve">Se culminó la identificación de activos por parte de las dependencias y  se consolidó la matriz de activos de la información del MEN. Se efectuóla publicacion de la declaración de aplicabilidad en la intranet. Se realizó seguimiento al  estado actual del análisis de vulnerabilidades que lleva acabo la OTSI. De esta manera se da cumplimiento al 100% de actividades del plan de trabajo del SGSST 2018. </t>
  </si>
  <si>
    <t>En el mes de abril  el Departamento Administrativo de la Función Pública publicó los resultados de FURAG, en el cual el Sector educación ocupo el 7 y el Ministerio de Educación quedó ubicado en el 5 lugar entre los Ministerios y en el grupo par establecido por Función Pública en la medición, de manera que se dió cumplimiento a la meta planteada.</t>
  </si>
  <si>
    <t>Se  envió a la Secretaria General informe de las actividades desarrolladas por la Subdirección en lo que respecta a la actualización de la Estructura Organizacional del Ministerio y análisis de las funciones de cada una de las dependencias, con el fin de validar qué cambios se viabilizarán en 2019. Se realizó levantamiento de la información relacionada con las estructura organizacional de cada área, identificando alertas frente a la información de la planta de personal por dependencia en SAP y la operativa relacionada con los grupos de trabajo existentes.</t>
  </si>
  <si>
    <t xml:space="preserve">Gestión con la Oficina Asesora de Comunicaciones para la actualización de la sección de eventos https://www.mineducacion.gov.co/1759/w3-propertyvalue-59516.html, con la actividad programada por el Ministerio de Tecnologías de la Información y Comunicaciones - MinTIC “Las tecnologías que transformarán trámites y servicios” https://www.mineducacion.gov.co/1759/w3-article-379773.html </t>
  </si>
  <si>
    <t>Edma del Pilar Paez</t>
  </si>
  <si>
    <t>Durante el año 2019 se dio cumplimiento a la meta definida para programas de aprendizaje organizacional. En el mes de diciembre se revisó y complementó el documento proyectado por la Universidad Nacional de Colombia, con las lecciones aprendidas de la implementación de los 3 Conversatorios de la Escuela Corporativa en 2018, igualmente, se revisó, ajustó y publicó el documento Producto de Aprendizaje Organizacional del Conversatorio 3 de la Escuela Corporativa.</t>
  </si>
  <si>
    <t>Durante el año 2019 se fortaleció el componente de gestión de conocimiento en las entidades adscritas y vinculadas del Ministerio de Educación a través de dos encuentros sectoriales, asistencia técnica por demanda y divulgación de material de interés a los responsables del tema en las 10 entidades del sector administrativo.
En diciembre de 2018, se realizó una visita de asistencia técnica al ICETEX, con el objetivo de validar el plan de trabajo y los avances en la implementación de gestión de conocimiento., encontrando avances significativos en el modelo. Igualmente se atendió la solicitud del ICFES de validar la metodología para el levantamiento su mapa de conocimiento. 
Igualmente, se hizo la actualización de los participantes de la CoP - Comunidad de Práctica Sectorial de Gestión del Conocimiento y la Innovación. MEN – EAV, de acuerdo con los cambios o rotación de personal que reportaron algunas entidades, la actualización del mapa de conocimiento – Talentos claves del MEN https://intranetmen.mineducacion.gov.co/Conocimiento/MapaDeConocimiento/Paginas/default.aspx 
y el diseño y montaje de formulario electrónico para la “Recolección de lecciones significativas de los comisionados de salas CONACES” http://encuestas.mineducacion.gov.co/limesurvey/index.php/588582, para la identificación de lecciones significativas a partir de la experiencia de los comisionados de las salas CONACES en el desarrollo de sus funciones reglamentarias.</t>
  </si>
  <si>
    <r>
      <rPr>
        <b/>
        <i/>
        <sz val="9"/>
        <rFont val="Arial"/>
        <family val="2"/>
      </rPr>
      <t xml:space="preserve">La actividad se ejecuto al 100% en el mes de abril.  </t>
    </r>
    <r>
      <rPr>
        <sz val="9"/>
        <rFont val="Arial"/>
        <family val="2"/>
      </rPr>
      <t xml:space="preserve">  Computadores Para Educar -CPE-, hace entrega de la matriz con la focalización de las Secretarías de Educación beneficiadas con la estrategia de formación,  el modelo operativo,  la malla curricular y la guía de formadores del diplomado de Rural TIC, según lo solicitado por el MEN.</t>
    </r>
  </si>
  <si>
    <r>
      <rPr>
        <b/>
        <i/>
        <sz val="9"/>
        <rFont val="Arial"/>
        <family val="2"/>
      </rPr>
      <t xml:space="preserve">La actividad se ejecutó al 100%, </t>
    </r>
    <r>
      <rPr>
        <sz val="9"/>
        <rFont val="Arial"/>
        <family val="2"/>
      </rPr>
      <t xml:space="preserve"> con la formación de los formadores y la socialización de la estrategia de formación en las 16 secretarias de educación focalizadas.</t>
    </r>
  </si>
  <si>
    <r>
      <rPr>
        <b/>
        <sz val="9"/>
        <rFont val="Arial"/>
        <family val="2"/>
      </rPr>
      <t>La actividad se ejecutó al 100%</t>
    </r>
    <r>
      <rPr>
        <sz val="9"/>
        <rFont val="Arial"/>
        <family val="2"/>
      </rPr>
      <t>, durante el periodo se finalizaron los procesos de formacion de docentes y directivos docentes en el diplomado RuralTIC. Tambien se aplicaron los formatos de asistencia técnica a la secretaría de educación del Cesar.</t>
    </r>
  </si>
  <si>
    <r>
      <rPr>
        <b/>
        <i/>
        <u/>
        <sz val="9"/>
        <rFont val="Arial"/>
        <family val="2"/>
      </rPr>
      <t>Meta cumplida</t>
    </r>
    <r>
      <rPr>
        <i/>
        <u/>
        <sz val="9"/>
        <rFont val="Arial"/>
        <family val="2"/>
      </rPr>
      <t>:</t>
    </r>
    <r>
      <rPr>
        <sz val="9"/>
        <rFont val="Arial"/>
        <family val="2"/>
      </rPr>
      <t xml:space="preserve"> En cumplimiento de la meta (31) Experiencias Significativas con uso pedagógico de TIC reconocidas, a través de la convocatoria encuentro nacional de experiencias significativas, se reconocieron (13) experiencias en las Categorias Rural y Urbano-CPE esta categoría se desarrolló con el aliado Computadores Para Educar.</t>
    </r>
  </si>
  <si>
    <r>
      <rPr>
        <b/>
        <i/>
        <u/>
        <sz val="9"/>
        <rFont val="Arial"/>
        <family val="2"/>
      </rPr>
      <t>Meta cumplida:</t>
    </r>
    <r>
      <rPr>
        <b/>
        <i/>
        <sz val="9"/>
        <rFont val="Arial"/>
        <family val="2"/>
      </rPr>
      <t xml:space="preserve"> </t>
    </r>
    <r>
      <rPr>
        <sz val="9"/>
        <rFont val="Arial"/>
        <family val="2"/>
      </rPr>
      <t>En cumplimiento de la meta (31) Experiencias Significativas con uso pedagógico de TIC reconocidas, a través de la convocatoria encuentro nacional de experiencias significativas, se reconocieron (13) experiencias en las Categorias Rural y Urbano-CPE esta categoría se desarrolló con el aliado Computadores Para Educar.</t>
    </r>
  </si>
  <si>
    <t>Durante el mes de diciembre no se hizo revisión de proyectos de regalías. Durante la vigencia 2018 se hicieron revisiones y se emitió concepto técnico para los proyectos presentados por los departamentos de Amazonas, Risaralda, Atlántico, Cundinamarca, Huila y  La Guajira.</t>
  </si>
  <si>
    <t>Durante la vigencia 2018, se realizaron las siguientes acciones:
Acción 1: Planeación anual con Microsoft
Acción 2: Planeación del evento "Hora del Código"
Acción 3: Comunicación a la ETC Caldas sobre TV White Spaces
Acción 4: Desarrollo del evento La Hora del Código Colombia 2018
Acción 5: Taller Inteligencia Artificial en la academia  de Microsoft para a la IE rural Veracruz de Santa Rosa de Cabal
Acción 6: Desarrollo del Taller de Programación del Robot Hamster y del Taller de Gaminificación en el Aula en el Marco del evento Colombia 4.0 de MinTIC</t>
  </si>
  <si>
    <t>Para desarrollar los espacios virtuales en el Portal Colombia Aprende, el equipo se reunió con los encargados en cada las áreas del MEN, para establecer los planes de acción, obtener los insumos necesarios y conocer las necesidades de éstas,  para publicar de manera pertinente los espacios virtuales. 
Los recursos financieros asignados para realizar el proceso licitatorio del soporte funcional, creación y actualización de los servicios y productos que ofrece el Portal Educativo Colombia Aprende, fueron congelados atendiendo una reclamación para la revisión del proceso.  Una vez  fueron liberados el 12 de diciembre, se obligaron para realizar otras actividades relacionadas con el cumplimiento de la meta.</t>
  </si>
  <si>
    <t>Durante la vigencia, se ha realizado la evaluación técnica y pedagógica por el equipo del Portal y el equipo de Computadores para Educar de (14) catorce contenidos digitales que se encuentran en proceso de donación.</t>
  </si>
  <si>
    <t>Se realizaron diversas reuniones internas del MEN relacionadas con el proceso de seguimiento al proyecto. El viernes 21 de diciembre de 2018 se tiene programado el comité técnico de cierre de año.</t>
  </si>
  <si>
    <t>El DANE incluye las 13 preguntas de innovación educativa en el módulo VIII de la a operación estadística en educación formal EDUC o C600 y actualmente con el apoyo de sus sedes y subsedes, se encuentra en la etapa de recolección de información con la apertura de la plataforma de captura y diligenciamiento en forma electrónica. Adicionalmente se recopila la información histórica de esta operación estadística a partir del año 2014, incluyendo los formularios, microdatos y boletines de resultados.</t>
  </si>
  <si>
    <t>* Consolidación del documento anual del Observatorio de Innovación Educativa con Uso de TIC  
* Legalización del Contrato 367 de 2018 suscrito con la Universidad Distrital para el desarrollo de la versión 3.0 del Observatorio.
* Firma del acta de inicio del Contrato 367 de 2018.
* Aprobación del plan de acción para el desarrollo de la versión 3.0 del Observatorio e inicio de actividades contractuales.</t>
  </si>
  <si>
    <t>Se inactiva esta actividad, según justificación oficio:
2018-IE-047380 del 10 de octubre</t>
  </si>
  <si>
    <t>Se cumplen con las actividades propuestas de acuerdo al cronograma establecido  en el convenio interadministrativo con el CIEN - Centro de Innovación Nacional operado por la U.Nacional, cuyo objeto fué caracterizar el estado actual y las perspectivas de sostenibilidad de los Centros De Innovación Educativa Regional – CIER  con la entrega de los siguientes productos:
1. Documento metodológico que dé cuenta de los elementos del estudio en l a investigación. (Definición de variables e indicadores de caracterización. Instrumentos de recolección de información primaria. Agentes y/o fuentes de información primaria.Agentes y/o fuentes de información secundaria. Metodología de aplicación, sistematización y medición. Plan de trabajo).
2. Documento con estado del arte.
3. Documento que dé cuenta del proceso de recolección de información primaria.
4. Documento que dé cuenta del proceso de identificación y recolección de información secundaria.
5, Informe final que permitan al MEN definir estrategias para la operación y la consolidación de los CIER.</t>
  </si>
  <si>
    <r>
      <rPr>
        <b/>
        <i/>
        <sz val="9"/>
        <rFont val="Arial"/>
        <family val="2"/>
      </rPr>
      <t xml:space="preserve">Se da cumplimiento a la </t>
    </r>
    <r>
      <rPr>
        <b/>
        <i/>
        <u/>
        <sz val="9"/>
        <rFont val="Arial"/>
        <family val="2"/>
      </rPr>
      <t>meta y a las actividades</t>
    </r>
    <r>
      <rPr>
        <b/>
        <i/>
        <sz val="9"/>
        <rFont val="Arial"/>
        <family val="2"/>
      </rPr>
      <t xml:space="preserve"> propuestas con la entrega de los siguientes productos: </t>
    </r>
    <r>
      <rPr>
        <sz val="9"/>
        <rFont val="Arial"/>
        <family val="2"/>
      </rPr>
      <t xml:space="preserve">
1. Plan Institucional de uso de TIC
2. Documento con los principios conceptuales de los modelos de innovación educativa con uso de TIC.
3. Metodología de formulación del modelo
4. Plan de ejecución del modelo de innovación
5. Estrategias de sensibilización para involucrar la comunidad educativa en el desarrollo de los proyectos. 
6. Documentos de caracterización de capacidades de uso de TIC (Diagnóstico tecnológico, Análisis del PEI, Identificación del estado de los procesos de formación en uso y gestión de TIC en directivos y docentes. 
7. Estrategias de seguimiento y evaluación para cada uno de los modelos. </t>
    </r>
  </si>
  <si>
    <t>Se realiza seguimiento mensual a las actividades de investigación desarrolladas bajo el Convenio especial de cooperación No. 643/344 de 2010 celebrado entre el MEN y Colciencias y los compromisos establecidos en los contratos C-301-2017 y C-313-2017 suscritos entre Colciencias - La Universidad del Quindío y la Universidad del Norte, respectivamente.
Sobre: 
1.Estado a cada uno de los proyectos en ejecución
2.Balance de Supervisión del Convenio 344-2010
3.Actividad de cierre del Convenio
El detalle de las actividades se encuentra en el acta de comité técnico del 20-12-2018. No se han presentando obstáculos para el cumplimiento de la actividad.</t>
  </si>
  <si>
    <t>PORCENTAJE DE CUMPLIMIENTO:</t>
  </si>
  <si>
    <t>Este indicador se cumplió al 100% en el mes de mayo, se consolidó toda la información de los diagnósticos de las 95 ETC elaborados por todas las áreas del Viceministerio de Educación Preescolar, Básica y Media. El diagnóstico permite adelantar consultas de tres formas: georeferenciado, consolidado y por cada etc. Para su consulta, este archivo se encuentra en el dropbox del plan de asistencia técnica del Viceministerio, construido para tal fin.</t>
  </si>
  <si>
    <t>Se cuenta con el consolidado de los planes de asistencia técnica para las 12 ETC de meta y para todas las 95 ETC, de acuerdo con las categorías de priorización realizada por las áreas. De manera simultánea se están desarrollando los módulos de consolidación y el de seguimiento de compromisos y uno de eventos  de Asistencia Técnica para todo el MEN.</t>
  </si>
  <si>
    <t>A diciembre de 2018 se cuenta con los informes finales por departamento.</t>
  </si>
  <si>
    <t>Se cuenta con 6 cursos virtuales cargados en el campus virtual del Colombia Aprende, las áreas y los cursos son:  fomento de competencias (1); monitoreo y control (1); calidad de primera infancia (2); colegios privados (2). Se reorganizó la plataforma para que el usuario encuentre dos grandes temas: cursos virtuales y documentos pedagógicos. Se trabaja en desarrollar una propuesta que potencialice este espacio y se articule con los planes de AT</t>
  </si>
  <si>
    <t>La plataforma está disponible en el Portal Colombia Aprende, organizada de tal forma que el usuario encuentra dos capítulos: cursos virtuales y documentos pedagógicos. La nueva subdirectora instruyó la formulación de una propuesta integral para el fortalecimiento de las secretarías de educación, la cual articular en Plan de Asistencia Técnica y Escuela para Secretarías</t>
  </si>
  <si>
    <t>Durante el 2018 se formularon anexos al Plan Sectorial 17 planes tendkientes a desarrollar los lineamientos dados por el Modelo Integradoi de Planeación y Gestión, lo cual esta alineado con lo establecido mnen el Decreto 612 de 2018. El desarrollo de los mismmos fue monitoreado constantemente en el masrco del Comité de Gestión y Desempeño en del cual salieron linemientos para el cumplimietno de las estrategias plantedas para la implementación de las fdiferentes políticas de gestión y desempeño. El 30 de noviembre se realizó el balace de cumplimiento de cada uno de los planes, logrando durante la vigencia 2018 la ejecución completa y satisfactoria de todos los planes anexos al plan institucional.
Está conformado por 358 indicadores (cada uno con una meta definida) y 717 actividades formuladas, las cuales se han venido ejecutando y presenta un avance del 97,91%</t>
  </si>
  <si>
    <t>Se realizó el cierre de la Ruta Pedagógica Integrada con la implementación del ciclo de cierre con los equipos de Calidad de las SE acompañadas. Seguimiento y cierre de reporte y evidencias de los facilitadores de la ruta de Secretarías del acompañamiento a SE</t>
  </si>
  <si>
    <t>El convenio 1467 de 2017 que contó para su ejecución con 301 Formadores Nativos Extranjeros en 295 Instituciones Educativas focalizadas por el programa Colombia Bilingüe, finalizó contractualmente en el mes de julio.</t>
  </si>
  <si>
    <t>En el cierre de la vigencia 2018, se realizó la verificación del sistema y evidenció que durante la vigencia se tuvo 4173 fromadores y tutores activos</t>
  </si>
  <si>
    <t>Según el seguimiento y monitoreo realizado por el MEN a corte 31/12/2018 y con base en los soportes contractuales enviados por 95 ETC se tiene un reporte de contratación 862.561.158 raciones entre PAE regular y PAe JU.</t>
  </si>
  <si>
    <t>Se revisió conjuntamente con la Administración Temporal de la Guajira el avance de la gestión del sector, indicadores de la intervención y acciones asociadas a la planeación 2019.</t>
  </si>
  <si>
    <t>Los Juegos deportivos nacionales del magisterio se realizaron del 7 al 12 de noviembre de 2018 en la ciudad de Bogotá, y el encuentro folclorico y cultural del Magisterio del 7 al 10 de noviembre, con una participación total de 2.679 docentes directivos docentes y administrativos</t>
  </si>
  <si>
    <t>En la vigencia 2018 se contó con la particación de 2.542.230 estudiantes en la estrategia Supérate con con el saber de los grados 2 a 11</t>
  </si>
  <si>
    <t>En el mes de diciembre la corporación Yraka reportó la participación de 42.734 estudiantes de 208 sedes educativas ubicados en 13 departamentos, 66 municipios, en marco de la Campaña Cuento Contigo en las estaciones de lectura, escritura y oralidad para fomentar las competencias comunicativas</t>
  </si>
  <si>
    <t>El día 9 de octubre se realizarón el preforo con la participación de los líderes de las experiencias de las secretarías de educación. Los días 10 y 11 de octubre se realizó el Foro Educativo Nacional en la Universidad Líbre sede bosque popular con la participación de aproximadamente 1100 personas</t>
  </si>
  <si>
    <t>En el cierre de la vigencia 2018, se realizó la verificación del sistema y evidenció que durante la vigencia se tuvo 85038 docentes formados y acompañados</t>
  </si>
  <si>
    <t>Con la ejecución del proyecto se logró la formación de 3.018 docentes y directivos docentes en todo el territorio nacional y en diferentes temas que son centrales para avanzar en la calidad educativa como son: lectura y escritura, ciudadanía, inglés y gestión</t>
  </si>
  <si>
    <t>Se ejecutaron 4 de las 6 formaciones presenciales a las ETC, docentes y directivos docentes, en uso y apropiación de los materiales Siempre Día E, las otras 2 se realizaron virtualmente</t>
  </si>
  <si>
    <t>Ver anexo https://spi.dnp.gov.co/anexos/201810/201810-2014011000345-07-11-2018_3.24.58_p._m.-Asistencias%20tecnicas%20PAE%20octubre%202018.pdf</t>
  </si>
  <si>
    <t>Durante la vigencia 2018, se logro la implementación de servicios de transición integral en 11 ETC, sin embargo con el municipio de Soacha se realizaron acciones para el mejoramiento del servicio en educación inicial.</t>
  </si>
  <si>
    <t>Se anexa avance cualitativo del indicador, correspondiente al mes de noviembre.</t>
  </si>
  <si>
    <t>Se anexa avance cualitativo del indicador correspondiente al mes de noviembre.</t>
  </si>
  <si>
    <t>Se cumplió con la meta definida</t>
  </si>
  <si>
    <t>Al cierre del mes de Octubre, aún estan en proceso de validación proyectos de la convocatoria de Manos a la Escuela III. En la medida que hayan superado esta etapa se irán registrando en el reporte</t>
  </si>
  <si>
    <t>Se termina la vigencia con 28 ETC que estuvieron en los procesos de: elaboración del documento de estrategia de excelencia docente para el talento humano de la educación inicial; implementación del MAS; fortalecimiento del ciclo de formación complementaria de ENS.</t>
  </si>
  <si>
    <t>'Durante el mes de diciembre se registra la validación de entrega de 6,118,965 textos escolares en 19,484 sedes de 3.662 establecimientos educativos del País. No se realizó entrega de materiales en este mes.</t>
  </si>
  <si>
    <t>En el mes de noviembre se realizaron AT, con el fin de socializar el contrato para el fortalecimiento de modelos educativos flexibles, en internados escolares. Se anexa avance cualitativo.</t>
  </si>
  <si>
    <t>Durante el mes de diciembre mediante el contrato No 964 de 2018, con la firma E-Training, el cual tiene como avance de ejecución técnico el 100%, el cual corresponde al desarrollo de talleres en 20 ETC en temas de riesgo EMB, REC y ERM.</t>
  </si>
  <si>
    <t>Desde la Subdirección de Permanencia se realizó durante el mes de noviembre del 2018 asistencia técnica a las secretarías de educación. Se anexa avance cualitativo del indicador.</t>
  </si>
  <si>
    <t>De 71 SE focalizadas, 29 han formalizado con acto administrativo la implementación del MGEI y 33 cuentan con compromiso escrito para la formalización del MGEI. Para Octubre se cumple con la meta de 60, dado que se ha parametrizado el sistema de gestión de la calidad en 62 ETC.</t>
  </si>
  <si>
    <t>Se adjudicaron 2 nuevas becas durante la vigencia y se han realizado 4 giros de renovación.</t>
  </si>
  <si>
    <t>Al mes de diciembre se han desembolsado 3.240 nuevos créditos para población indígena. Sin embargo, se legalizaron en total en la vigencia 3.424 nuevos créditos que deben ser desembolsados con los recursos apropiados en el fondo.</t>
  </si>
  <si>
    <t>Al mes de diciembre se han desembolsado 11.181 créditos susceptibles de recibir subsidio de tasa. Esta meta se reformuló a 11.000 teniendo en cuenta la restricción del PND para adjudicar créditos solo a IES o programas acreditados.</t>
  </si>
  <si>
    <t>Al mes de diciembre se han efectuado 25 nuevas adjudicaciones para población en condición de discapacidad.</t>
  </si>
  <si>
    <t>Al mes de diciembre se han desembolsado 2.754 nuevos créditos para población afrodescendiente. Sin embargo se legalizaron 3.749 nuevos créditos durante la vigencia que deben ser desembolsados con los recursos apropiados en el fondo.</t>
  </si>
  <si>
    <t>Al mes de diciembre se han adjudicado 20 nuevos créditos para población RROM.</t>
  </si>
  <si>
    <t>Al mes de diciembre se efectuaron 12.386 renovaciones para población afrodescendiente.</t>
  </si>
  <si>
    <t>Al mes de diciembre se han adjudicado 76 nuevos créditos para maestros.</t>
  </si>
  <si>
    <t>Al mes de diciembre se han efectuado 158 condonaciones a mejores Saber Pro.</t>
  </si>
  <si>
    <t>Al mes de diciembre se renovaron 10.779 créditos para médicos.</t>
  </si>
  <si>
    <t>Al mes de diciembre se renovaron 132.516 créditos con subsidio de tasa.</t>
  </si>
  <si>
    <t>Al mes de diciembre se renovaron 3.943 créditos para maestros.</t>
  </si>
  <si>
    <t>Recurso en trámite de liberación para liberación. Estos recursos serán orientados a la nueva estrategia de acceso.</t>
  </si>
  <si>
    <t>Al mes de diciembre se renovaron 57 becas para maestría y doctorado.</t>
  </si>
  <si>
    <t>Se situaron a través del PAC $326.991.967.734 para disminución de la tasa de interes.</t>
  </si>
  <si>
    <t>Al mes de diciembre se efectuaron 7.333 renovaciones para población indígena.</t>
  </si>
  <si>
    <t>97 acompañam a IES: socializac del Modelo de evaluac por Referent de calidad; seminar de construc colect de Criter para Acreditac de Prog Virtual y a Distanc; lanzam del prog AUDIT-COLOMBIA; taller construc referent de calidad trasvers prog de salud, encuent IES acredit; taller “Calidad es de Todos”</t>
  </si>
  <si>
    <t>38 solicit recibidas para 366 en la vigencia, los cuales están distribuidos así: Completit de autoevaluac, Con concepto, Con info de Par, Con Par designado, Con ponencia del Consej, En preselec Par, Espera info Par, En comentarios del Rector, En ponencia del Consej y Revis info de Evaluac Ext.</t>
  </si>
  <si>
    <t>Al mes de diciembre se han renovado 89.950 subsidios de sostenimiento.</t>
  </si>
  <si>
    <t>Al mes de diciembre se han adjudicado 9.021 subsidios de sostenimiento. A la fecha aún se encuentran giros con estado rechazado por inconsistencias con el medio de pago. La Meta se reformuló a 11.000 dada la restricción del PND para otorgar créditos solo a IES o programas acreditados.</t>
  </si>
  <si>
    <t>Durante la vigencia se han diseñado y/o desarrollado (36) contenidos educativos y espacios virtuales, así mismo se han realizado las evaluaciones técnicas y pedagógicas por el equipo del Portal y el equipo de CPE, seleccionando (14) contenidos digitales, que se encuentran en proceso de donación.</t>
  </si>
  <si>
    <t>Al mes de diciembre se han efectuado 7.176 giros de adjudicación de nuevos pilos.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</si>
</sst>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42" formatCode="_-&quot;$&quot;\ * #,##0_-;\-&quot;$&quot;\ * #,##0_-;_-&quot;$&quot;\ * &quot;-&quot;_-;_-@_-"/>
    <numFmt numFmtId="41" formatCode="_-* #,##0_-;\-* #,##0_-;_-* &quot;-&quot;_-;_-@_-"/>
    <numFmt numFmtId="43" formatCode="_-* #,##0.00_-;\-* #,##0.00_-;_-* &quot;-&quot;??_-;_-@_-"/>
    <numFmt numFmtId="164" formatCode="0.0%"/>
    <numFmt numFmtId="165" formatCode="[$$-240A]\ #,##0.00"/>
    <numFmt numFmtId="166" formatCode="[$$-240A]\ #,##0"/>
    <numFmt numFmtId="167" formatCode="_(* #,##0.00_);_(* \(#,##0.00\);_(* &quot;-&quot;??_);_(@_)"/>
    <numFmt numFmtId="168" formatCode="_(* #,##0_);_(* \(#,##0\);_(* &quot;-&quot;??_);_(@_)"/>
    <numFmt numFmtId="169" formatCode="&quot;$&quot;\ #,##0"/>
    <numFmt numFmtId="170" formatCode="&quot;$&quot;\ #,##0.00"/>
    <numFmt numFmtId="171" formatCode="_(&quot;$&quot;\ * #,##0.00_);_(&quot;$&quot;\ * \(#,##0.00\);_(&quot;$&quot;\ * &quot;-&quot;??_);_(@_)"/>
    <numFmt numFmtId="172" formatCode="&quot;$&quot;\ #,##0_);[Red]\(&quot;$&quot;\ #,##0\)"/>
    <numFmt numFmtId="173" formatCode="dd/mm/yyyy;@"/>
    <numFmt numFmtId="174" formatCode="d/mm/yyyy;@"/>
    <numFmt numFmtId="175" formatCode="_(&quot;$&quot;\ * #,##0_);_(&quot;$&quot;\ * \(#,##0\);_(&quot;$&quot;\ * &quot;-&quot;??_);_(@_)"/>
    <numFmt numFmtId="176" formatCode="_-&quot;$&quot;* #,##0_-;\-&quot;$&quot;* #,##0_-;_-&quot;$&quot;* &quot;-&quot;??_-;_-@_-"/>
    <numFmt numFmtId="177" formatCode="_-&quot;$&quot;* #,##0_-;\-&quot;$&quot;* #,##0_-;_-&quot;$&quot;* &quot;-&quot;_-;_-@_-"/>
    <numFmt numFmtId="178" formatCode="#,##0_ ;\-#,##0\ "/>
    <numFmt numFmtId="179" formatCode="0.00000000"/>
  </numFmts>
  <fonts count="31" x14ac:knownFonts="1">
    <font>
      <sz val="11"/>
      <color theme="1"/>
      <name val="Calibri"/>
      <family val="2"/>
      <scheme val="minor"/>
    </font>
    <font>
      <sz val="11"/>
      <color theme="1"/>
      <name val="Calibri"/>
      <family val="2"/>
      <scheme val="minor"/>
    </font>
    <font>
      <sz val="10"/>
      <name val="Arial"/>
      <family val="2"/>
    </font>
    <font>
      <b/>
      <sz val="9"/>
      <name val="Arial"/>
      <family val="2"/>
    </font>
    <font>
      <sz val="9"/>
      <name val="Arial"/>
      <family val="2"/>
    </font>
    <font>
      <sz val="8"/>
      <name val="Arial"/>
      <family val="2"/>
    </font>
    <font>
      <sz val="12"/>
      <color theme="1"/>
      <name val="Arial"/>
      <family val="2"/>
    </font>
    <font>
      <sz val="9"/>
      <color theme="1"/>
      <name val="Arial"/>
      <family val="2"/>
    </font>
    <font>
      <sz val="9"/>
      <name val="Arial Narrow"/>
      <family val="2"/>
    </font>
    <font>
      <sz val="9"/>
      <color theme="1"/>
      <name val="Calibri"/>
      <family val="2"/>
      <scheme val="minor"/>
    </font>
    <font>
      <sz val="11"/>
      <color rgb="FF000000"/>
      <name val="Calibri"/>
      <family val="2"/>
    </font>
    <font>
      <b/>
      <i/>
      <u/>
      <sz val="9"/>
      <name val="Arial"/>
      <family val="2"/>
    </font>
    <font>
      <sz val="9"/>
      <name val="Calibri"/>
      <family val="2"/>
    </font>
    <font>
      <sz val="9"/>
      <color rgb="FF000000"/>
      <name val="Arial"/>
      <family val="2"/>
    </font>
    <font>
      <sz val="9"/>
      <color rgb="FFFF0000"/>
      <name val="Arial"/>
      <family val="2"/>
    </font>
    <font>
      <sz val="9"/>
      <name val="Calibri"/>
      <family val="2"/>
      <scheme val="minor"/>
    </font>
    <font>
      <b/>
      <sz val="26"/>
      <color theme="1"/>
      <name val="Arial"/>
      <family val="2"/>
    </font>
    <font>
      <sz val="12"/>
      <name val="Calibri"/>
      <family val="2"/>
      <scheme val="minor"/>
    </font>
    <font>
      <b/>
      <sz val="9"/>
      <color theme="0"/>
      <name val="Arial"/>
      <family val="2"/>
    </font>
    <font>
      <sz val="11"/>
      <color theme="1"/>
      <name val="Arial"/>
      <family val="2"/>
    </font>
    <font>
      <sz val="10"/>
      <color theme="1"/>
      <name val="Arial"/>
      <family val="2"/>
    </font>
    <font>
      <b/>
      <i/>
      <sz val="9"/>
      <name val="Arial"/>
      <family val="2"/>
    </font>
    <font>
      <b/>
      <u/>
      <sz val="9"/>
      <name val="Arial"/>
      <family val="2"/>
    </font>
    <font>
      <sz val="12"/>
      <color rgb="FFFF0000"/>
      <name val="Calibri"/>
      <family val="2"/>
      <scheme val="minor"/>
    </font>
    <font>
      <b/>
      <sz val="9"/>
      <color indexed="81"/>
      <name val="Tahoma"/>
      <family val="2"/>
    </font>
    <font>
      <sz val="9"/>
      <color indexed="81"/>
      <name val="Tahoma"/>
      <family val="2"/>
    </font>
    <font>
      <b/>
      <sz val="14"/>
      <name val="Arial"/>
      <family val="2"/>
    </font>
    <font>
      <sz val="11"/>
      <name val="Calibri"/>
      <family val="2"/>
      <scheme val="minor"/>
    </font>
    <font>
      <sz val="10"/>
      <name val="Calibri"/>
      <family val="2"/>
      <scheme val="minor"/>
    </font>
    <font>
      <i/>
      <u/>
      <sz val="9"/>
      <name val="Arial"/>
      <family val="2"/>
    </font>
    <font>
      <b/>
      <sz val="14"/>
      <name val="Calibri"/>
      <family val="2"/>
      <scheme val="minor"/>
    </font>
  </fonts>
  <fills count="14">
    <fill>
      <patternFill patternType="none"/>
    </fill>
    <fill>
      <patternFill patternType="gray125"/>
    </fill>
    <fill>
      <patternFill patternType="solid">
        <fgColor theme="0"/>
        <bgColor indexed="64"/>
      </patternFill>
    </fill>
    <fill>
      <patternFill patternType="solid">
        <fgColor indexed="2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FFFFFF"/>
        <bgColor rgb="FFFFFFFF"/>
      </patternFill>
    </fill>
    <fill>
      <patternFill patternType="solid">
        <fgColor theme="4" tint="0.79998168889431442"/>
        <bgColor indexed="64"/>
      </patternFill>
    </fill>
    <fill>
      <patternFill patternType="solid">
        <fgColor theme="4" tint="0.59999389629810485"/>
        <bgColor indexed="64"/>
      </patternFill>
    </fill>
    <fill>
      <patternFill patternType="solid">
        <fgColor theme="8" tint="-0.249977111117893"/>
        <bgColor indexed="64"/>
      </patternFill>
    </fill>
    <fill>
      <patternFill patternType="solid">
        <fgColor rgb="FFFFFFFF"/>
        <bgColor rgb="FF000000"/>
      </patternFill>
    </fill>
    <fill>
      <patternFill patternType="solid">
        <fgColor rgb="FFFFFF00"/>
        <bgColor indexed="64"/>
      </patternFill>
    </fill>
    <fill>
      <patternFill patternType="solid">
        <fgColor theme="3" tint="0.79998168889431442"/>
        <bgColor indexed="64"/>
      </patternFill>
    </fill>
    <fill>
      <patternFill patternType="solid">
        <fgColor theme="7" tint="0.79998168889431442"/>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auto="1"/>
      </left>
      <right/>
      <top/>
      <bottom/>
      <diagonal/>
    </border>
    <border>
      <left style="thin">
        <color indexed="64"/>
      </left>
      <right style="thin">
        <color indexed="64"/>
      </right>
      <top/>
      <bottom/>
      <diagonal/>
    </border>
    <border>
      <left style="hair">
        <color auto="1"/>
      </left>
      <right style="hair">
        <color auto="1"/>
      </right>
      <top/>
      <bottom style="hair">
        <color auto="1"/>
      </bottom>
      <diagonal/>
    </border>
    <border>
      <left style="hair">
        <color indexed="64"/>
      </left>
      <right style="hair">
        <color indexed="64"/>
      </right>
      <top style="hair">
        <color indexed="64"/>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auto="1"/>
      </left>
      <right/>
      <top/>
      <bottom style="hair">
        <color auto="1"/>
      </bottom>
      <diagonal/>
    </border>
  </borders>
  <cellStyleXfs count="20">
    <xf numFmtId="0" fontId="0" fillId="0" borderId="0"/>
    <xf numFmtId="43" fontId="1" fillId="0" borderId="0" applyFont="0" applyFill="0" applyBorder="0" applyAlignment="0" applyProtection="0"/>
    <xf numFmtId="41" fontId="1" fillId="0" borderId="0" applyFont="0" applyFill="0" applyBorder="0" applyAlignment="0" applyProtection="0"/>
    <xf numFmtId="9" fontId="1" fillId="0" borderId="0" applyFont="0" applyFill="0" applyBorder="0" applyAlignment="0" applyProtection="0"/>
    <xf numFmtId="0" fontId="2" fillId="0" borderId="0"/>
    <xf numFmtId="0" fontId="6" fillId="0" borderId="0"/>
    <xf numFmtId="167" fontId="6" fillId="0" borderId="0" applyFont="0" applyFill="0" applyBorder="0" applyAlignment="0" applyProtection="0"/>
    <xf numFmtId="167" fontId="2" fillId="0" borderId="0" applyFont="0" applyFill="0" applyBorder="0" applyAlignment="0" applyProtection="0"/>
    <xf numFmtId="171" fontId="2" fillId="0" borderId="0" applyFont="0" applyFill="0" applyBorder="0" applyAlignment="0" applyProtection="0"/>
    <xf numFmtId="0" fontId="10" fillId="0" borderId="0"/>
    <xf numFmtId="0" fontId="10" fillId="0" borderId="0"/>
    <xf numFmtId="9" fontId="2" fillId="0" borderId="0" applyFont="0" applyFill="0" applyBorder="0" applyAlignment="0" applyProtection="0"/>
    <xf numFmtId="171" fontId="2" fillId="0" borderId="0" applyFont="0" applyFill="0" applyBorder="0" applyAlignment="0" applyProtection="0"/>
    <xf numFmtId="41" fontId="2" fillId="0" borderId="0" applyFont="0" applyFill="0" applyBorder="0" applyAlignment="0" applyProtection="0"/>
    <xf numFmtId="177" fontId="2" fillId="0" borderId="0" applyFont="0" applyFill="0" applyBorder="0" applyAlignment="0" applyProtection="0"/>
    <xf numFmtId="43" fontId="2" fillId="0" borderId="0" applyFont="0" applyFill="0" applyBorder="0" applyAlignment="0" applyProtection="0"/>
    <xf numFmtId="42" fontId="2" fillId="0" borderId="0" applyFont="0" applyFill="0" applyBorder="0" applyAlignment="0" applyProtection="0"/>
    <xf numFmtId="167" fontId="1" fillId="0" borderId="0" applyFont="0" applyFill="0" applyBorder="0" applyAlignment="0" applyProtection="0"/>
    <xf numFmtId="177" fontId="2" fillId="0" borderId="0" applyFont="0" applyFill="0" applyBorder="0" applyAlignment="0" applyProtection="0"/>
    <xf numFmtId="9" fontId="2" fillId="0" borderId="0" applyFont="0" applyFill="0" applyBorder="0" applyAlignment="0" applyProtection="0"/>
  </cellStyleXfs>
  <cellXfs count="510">
    <xf numFmtId="0" fontId="0" fillId="0" borderId="0" xfId="0"/>
    <xf numFmtId="0" fontId="3" fillId="3" borderId="3" xfId="4" applyFont="1" applyFill="1" applyBorder="1" applyAlignment="1">
      <alignment horizontal="center" vertical="center" wrapText="1"/>
    </xf>
    <xf numFmtId="0" fontId="3" fillId="3" borderId="1" xfId="4" applyFont="1" applyFill="1" applyBorder="1" applyAlignment="1">
      <alignment horizontal="center" vertical="center" wrapText="1"/>
    </xf>
    <xf numFmtId="3" fontId="3" fillId="3" borderId="1" xfId="4" applyNumberFormat="1" applyFont="1" applyFill="1" applyBorder="1" applyAlignment="1">
      <alignment horizontal="center" vertical="center" wrapText="1"/>
    </xf>
    <xf numFmtId="0" fontId="3" fillId="4" borderId="1" xfId="4"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4" applyFont="1" applyFill="1" applyBorder="1" applyAlignment="1">
      <alignment horizontal="center" vertical="center" wrapText="1"/>
    </xf>
    <xf numFmtId="164" fontId="4" fillId="0" borderId="1" xfId="4" applyNumberFormat="1" applyFont="1" applyFill="1" applyBorder="1" applyAlignment="1">
      <alignment horizontal="center" vertical="center"/>
    </xf>
    <xf numFmtId="1" fontId="4" fillId="0" borderId="1" xfId="4" applyNumberFormat="1" applyFont="1" applyFill="1" applyBorder="1" applyAlignment="1">
      <alignment horizontal="center" vertical="center" wrapText="1"/>
    </xf>
    <xf numFmtId="9" fontId="4" fillId="0" borderId="1" xfId="4" applyNumberFormat="1" applyFont="1" applyFill="1" applyBorder="1" applyAlignment="1">
      <alignment horizontal="center" vertical="center" wrapText="1"/>
    </xf>
    <xf numFmtId="14" fontId="4" fillId="0" borderId="1" xfId="4" applyNumberFormat="1" applyFont="1" applyFill="1" applyBorder="1" applyAlignment="1">
      <alignment horizontal="center" vertical="center" wrapText="1"/>
    </xf>
    <xf numFmtId="15" fontId="4" fillId="0" borderId="9" xfId="4" applyNumberFormat="1" applyFont="1" applyFill="1" applyBorder="1" applyAlignment="1">
      <alignment horizontal="center" vertical="center"/>
    </xf>
    <xf numFmtId="165" fontId="4" fillId="0" borderId="1" xfId="4" applyNumberFormat="1" applyFont="1" applyFill="1" applyBorder="1" applyAlignment="1">
      <alignment horizontal="center" vertical="center" wrapText="1"/>
    </xf>
    <xf numFmtId="166" fontId="4" fillId="0" borderId="1" xfId="4" applyNumberFormat="1" applyFont="1" applyFill="1" applyBorder="1" applyAlignment="1">
      <alignment horizontal="center" vertical="center" wrapText="1"/>
    </xf>
    <xf numFmtId="2" fontId="4" fillId="0" borderId="1" xfId="4" applyNumberFormat="1" applyFont="1" applyFill="1" applyBorder="1" applyAlignment="1">
      <alignment horizontal="center" vertical="center" wrapText="1"/>
    </xf>
    <xf numFmtId="164" fontId="4" fillId="0" borderId="1" xfId="4" applyNumberFormat="1" applyFont="1" applyFill="1" applyBorder="1" applyAlignment="1">
      <alignment horizontal="center" vertical="center" wrapText="1"/>
    </xf>
    <xf numFmtId="0" fontId="3" fillId="0" borderId="1" xfId="5" applyFont="1" applyFill="1" applyBorder="1" applyAlignment="1">
      <alignment horizontal="center" vertical="center" wrapText="1"/>
    </xf>
    <xf numFmtId="0" fontId="4" fillId="0" borderId="1" xfId="5" applyFont="1" applyFill="1" applyBorder="1" applyAlignment="1">
      <alignment horizontal="center" vertical="center" wrapText="1"/>
    </xf>
    <xf numFmtId="0" fontId="4" fillId="0" borderId="1" xfId="5" applyFont="1" applyFill="1" applyBorder="1" applyAlignment="1" applyProtection="1">
      <alignment horizontal="center" vertical="center" wrapText="1"/>
      <protection locked="0"/>
    </xf>
    <xf numFmtId="164" fontId="4" fillId="0" borderId="1" xfId="5" applyNumberFormat="1" applyFont="1" applyFill="1" applyBorder="1" applyAlignment="1">
      <alignment horizontal="center" vertical="center" wrapText="1"/>
    </xf>
    <xf numFmtId="14" fontId="4" fillId="0" borderId="1" xfId="5" applyNumberFormat="1" applyFont="1" applyFill="1" applyBorder="1" applyAlignment="1">
      <alignment horizontal="center" vertical="center" wrapText="1"/>
    </xf>
    <xf numFmtId="14" fontId="4" fillId="0" borderId="1" xfId="5" applyNumberFormat="1" applyFont="1" applyFill="1" applyBorder="1" applyAlignment="1">
      <alignment horizontal="center" vertical="center"/>
    </xf>
    <xf numFmtId="164" fontId="4" fillId="0" borderId="1" xfId="5" applyNumberFormat="1" applyFont="1" applyFill="1" applyBorder="1" applyAlignment="1">
      <alignment horizontal="center" vertical="center"/>
    </xf>
    <xf numFmtId="165" fontId="4" fillId="0" borderId="5" xfId="5" applyNumberFormat="1" applyFont="1" applyFill="1" applyBorder="1" applyAlignment="1">
      <alignment horizontal="center" vertical="center" wrapText="1"/>
    </xf>
    <xf numFmtId="165" fontId="4" fillId="0" borderId="6" xfId="5" applyNumberFormat="1" applyFont="1" applyFill="1" applyBorder="1" applyAlignment="1">
      <alignment horizontal="center" vertical="center" wrapText="1"/>
    </xf>
    <xf numFmtId="15" fontId="4" fillId="0" borderId="1" xfId="5" applyNumberFormat="1" applyFont="1" applyFill="1" applyBorder="1" applyAlignment="1">
      <alignment horizontal="center" vertical="center"/>
    </xf>
    <xf numFmtId="165" fontId="4" fillId="0" borderId="1" xfId="5" applyNumberFormat="1" applyFont="1" applyFill="1" applyBorder="1" applyAlignment="1">
      <alignment horizontal="center" vertical="center" wrapText="1"/>
    </xf>
    <xf numFmtId="165" fontId="4" fillId="0" borderId="11" xfId="5" applyNumberFormat="1" applyFont="1" applyFill="1" applyBorder="1" applyAlignment="1">
      <alignment horizontal="center" vertical="center" wrapText="1"/>
    </xf>
    <xf numFmtId="167" fontId="4" fillId="0" borderId="1" xfId="6" applyFont="1" applyFill="1" applyBorder="1" applyAlignment="1">
      <alignment horizontal="center" vertical="center" wrapText="1"/>
    </xf>
    <xf numFmtId="9" fontId="4" fillId="0" borderId="1" xfId="5" applyNumberFormat="1" applyFont="1" applyFill="1" applyBorder="1" applyAlignment="1">
      <alignment horizontal="center" vertical="center" wrapText="1"/>
    </xf>
    <xf numFmtId="0" fontId="4" fillId="0" borderId="1" xfId="0" applyFont="1" applyFill="1" applyBorder="1" applyAlignment="1" applyProtection="1">
      <alignment horizontal="center" vertical="center" wrapText="1"/>
      <protection locked="0"/>
    </xf>
    <xf numFmtId="164" fontId="4" fillId="0" borderId="1" xfId="0" applyNumberFormat="1" applyFont="1" applyFill="1" applyBorder="1" applyAlignment="1">
      <alignment horizontal="center" vertical="center"/>
    </xf>
    <xf numFmtId="15" fontId="4" fillId="0" borderId="1" xfId="0" applyNumberFormat="1" applyFont="1" applyFill="1" applyBorder="1" applyAlignment="1">
      <alignment horizontal="center" vertical="center" wrapText="1"/>
    </xf>
    <xf numFmtId="15" fontId="4" fillId="0" borderId="1" xfId="0" applyNumberFormat="1" applyFont="1" applyFill="1" applyBorder="1" applyAlignment="1">
      <alignment horizontal="center" vertical="center"/>
    </xf>
    <xf numFmtId="165" fontId="4" fillId="0" borderId="1" xfId="0" applyNumberFormat="1" applyFont="1" applyFill="1" applyBorder="1" applyAlignment="1">
      <alignment horizontal="center" vertical="center" wrapText="1"/>
    </xf>
    <xf numFmtId="0" fontId="3" fillId="5" borderId="1" xfId="5" applyFont="1" applyFill="1" applyBorder="1" applyAlignment="1">
      <alignment horizontal="center" vertical="center" wrapText="1"/>
    </xf>
    <xf numFmtId="0" fontId="0" fillId="0" borderId="0" xfId="0" applyAlignment="1">
      <alignment horizontal="center" vertical="center"/>
    </xf>
    <xf numFmtId="0" fontId="0" fillId="0" borderId="0" xfId="0" applyFill="1" applyAlignment="1">
      <alignment horizontal="center" vertical="center"/>
    </xf>
    <xf numFmtId="0" fontId="4" fillId="0" borderId="1" xfId="5" applyFont="1" applyFill="1" applyBorder="1" applyAlignment="1">
      <alignment horizontal="center" vertical="center"/>
    </xf>
    <xf numFmtId="168" fontId="4" fillId="0" borderId="10" xfId="6" applyNumberFormat="1" applyFont="1" applyFill="1" applyBorder="1" applyAlignment="1">
      <alignment horizontal="center" vertical="center" wrapText="1"/>
    </xf>
    <xf numFmtId="168" fontId="4" fillId="0" borderId="1" xfId="6" applyNumberFormat="1" applyFont="1" applyFill="1" applyBorder="1" applyAlignment="1">
      <alignment horizontal="center" vertical="center" wrapText="1"/>
    </xf>
    <xf numFmtId="0" fontId="4" fillId="0" borderId="1" xfId="0" applyFont="1" applyFill="1" applyBorder="1" applyAlignment="1">
      <alignment horizontal="center" vertical="center"/>
    </xf>
    <xf numFmtId="0" fontId="0" fillId="5" borderId="0" xfId="0" applyFill="1" applyAlignment="1">
      <alignment horizontal="center" vertical="center"/>
    </xf>
    <xf numFmtId="0" fontId="4" fillId="2" borderId="1" xfId="4" applyFont="1" applyFill="1" applyBorder="1" applyAlignment="1">
      <alignment vertical="center" wrapText="1"/>
    </xf>
    <xf numFmtId="0" fontId="4" fillId="2" borderId="1" xfId="4" applyFont="1" applyFill="1" applyBorder="1" applyAlignment="1">
      <alignment horizontal="center" vertical="center" wrapText="1"/>
    </xf>
    <xf numFmtId="0" fontId="4" fillId="2" borderId="1" xfId="4" applyFont="1" applyFill="1" applyBorder="1" applyAlignment="1" applyProtection="1">
      <alignment horizontal="center" vertical="center" wrapText="1"/>
      <protection locked="0"/>
    </xf>
    <xf numFmtId="9" fontId="4" fillId="2" borderId="1" xfId="4" applyNumberFormat="1" applyFont="1" applyFill="1" applyBorder="1" applyAlignment="1">
      <alignment horizontal="center" vertical="center"/>
    </xf>
    <xf numFmtId="0" fontId="4" fillId="2" borderId="1" xfId="4" applyNumberFormat="1" applyFont="1" applyFill="1" applyBorder="1" applyAlignment="1">
      <alignment horizontal="center" vertical="center" wrapText="1"/>
    </xf>
    <xf numFmtId="14" fontId="4" fillId="2" borderId="1" xfId="4" applyNumberFormat="1" applyFont="1" applyFill="1" applyBorder="1" applyAlignment="1">
      <alignment horizontal="center" vertical="center" wrapText="1"/>
    </xf>
    <xf numFmtId="165" fontId="8" fillId="0" borderId="1" xfId="4" applyNumberFormat="1" applyFont="1" applyFill="1" applyBorder="1" applyAlignment="1">
      <alignment horizontal="center" vertical="center" wrapText="1"/>
    </xf>
    <xf numFmtId="165" fontId="4" fillId="2" borderId="1" xfId="4" applyNumberFormat="1" applyFont="1" applyFill="1" applyBorder="1" applyAlignment="1">
      <alignment horizontal="center" vertical="center" wrapText="1"/>
    </xf>
    <xf numFmtId="168" fontId="4" fillId="2" borderId="1" xfId="7" applyNumberFormat="1" applyFont="1" applyFill="1" applyBorder="1" applyAlignment="1">
      <alignment horizontal="center" vertical="center" wrapText="1"/>
    </xf>
    <xf numFmtId="9" fontId="4" fillId="2" borderId="1" xfId="4" applyNumberFormat="1" applyFont="1" applyFill="1" applyBorder="1" applyAlignment="1">
      <alignment horizontal="center" vertical="center" wrapText="1"/>
    </xf>
    <xf numFmtId="166" fontId="4" fillId="2" borderId="1" xfId="4" applyNumberFormat="1" applyFont="1" applyFill="1" applyBorder="1" applyAlignment="1">
      <alignment horizontal="center" vertical="center" wrapText="1"/>
    </xf>
    <xf numFmtId="164" fontId="7" fillId="2" borderId="1" xfId="4" applyNumberFormat="1" applyFont="1" applyFill="1" applyBorder="1" applyAlignment="1">
      <alignment horizontal="center" vertical="center" wrapText="1"/>
    </xf>
    <xf numFmtId="0" fontId="7" fillId="2" borderId="1" xfId="4" applyFont="1" applyFill="1" applyBorder="1" applyAlignment="1">
      <alignment horizontal="center" vertical="center" wrapText="1"/>
    </xf>
    <xf numFmtId="0" fontId="4" fillId="0" borderId="1" xfId="4" applyFont="1" applyBorder="1"/>
    <xf numFmtId="0" fontId="4" fillId="2" borderId="1" xfId="0" applyFont="1" applyFill="1" applyBorder="1" applyAlignment="1">
      <alignment horizontal="center" vertical="center" wrapText="1"/>
    </xf>
    <xf numFmtId="0" fontId="4" fillId="2" borderId="1" xfId="0" applyFont="1" applyFill="1" applyBorder="1" applyAlignment="1" applyProtection="1">
      <alignment horizontal="center" vertical="center" wrapText="1"/>
      <protection locked="0"/>
    </xf>
    <xf numFmtId="9" fontId="4" fillId="2" borderId="1" xfId="0" applyNumberFormat="1" applyFont="1" applyFill="1" applyBorder="1" applyAlignment="1">
      <alignment horizontal="center" vertical="center"/>
    </xf>
    <xf numFmtId="165" fontId="4" fillId="2" borderId="1" xfId="0" applyNumberFormat="1" applyFont="1" applyFill="1" applyBorder="1" applyAlignment="1">
      <alignment horizontal="center" vertical="center" wrapText="1"/>
    </xf>
    <xf numFmtId="3" fontId="4" fillId="0" borderId="1" xfId="7" applyNumberFormat="1" applyFont="1" applyFill="1" applyBorder="1" applyAlignment="1">
      <alignment horizontal="center" vertical="center" wrapText="1"/>
    </xf>
    <xf numFmtId="170" fontId="4" fillId="0" borderId="1" xfId="0" applyNumberFormat="1" applyFont="1" applyFill="1" applyBorder="1" applyAlignment="1">
      <alignment horizontal="center" vertical="center" wrapText="1"/>
    </xf>
    <xf numFmtId="170" fontId="4" fillId="0" borderId="1" xfId="8" applyNumberFormat="1" applyFont="1" applyFill="1" applyBorder="1" applyAlignment="1">
      <alignment horizontal="center" vertical="center" wrapText="1"/>
    </xf>
    <xf numFmtId="0" fontId="4" fillId="0" borderId="1" xfId="4" applyFont="1" applyBorder="1" applyAlignment="1">
      <alignment horizontal="center" vertical="center" wrapText="1"/>
    </xf>
    <xf numFmtId="0" fontId="4" fillId="0" borderId="1" xfId="9" applyFont="1" applyFill="1" applyBorder="1" applyAlignment="1">
      <alignment horizontal="center" vertical="center" wrapText="1"/>
    </xf>
    <xf numFmtId="0" fontId="4" fillId="6" borderId="1" xfId="10" applyFont="1" applyFill="1" applyBorder="1" applyAlignment="1">
      <alignment horizontal="center" vertical="center" wrapText="1"/>
    </xf>
    <xf numFmtId="164" fontId="4" fillId="0" borderId="1" xfId="9" quotePrefix="1" applyNumberFormat="1" applyFont="1" applyFill="1" applyBorder="1" applyAlignment="1">
      <alignment horizontal="center" vertical="center" wrapText="1"/>
    </xf>
    <xf numFmtId="9" fontId="4" fillId="0" borderId="1" xfId="9" applyNumberFormat="1" applyFont="1" applyFill="1" applyBorder="1" applyAlignment="1">
      <alignment horizontal="center" vertical="center" wrapText="1"/>
    </xf>
    <xf numFmtId="3" fontId="4" fillId="0" borderId="1" xfId="9" applyNumberFormat="1" applyFont="1" applyFill="1" applyBorder="1" applyAlignment="1">
      <alignment horizontal="center" vertical="center" wrapText="1"/>
    </xf>
    <xf numFmtId="14" fontId="4" fillId="0" borderId="1" xfId="9" applyNumberFormat="1" applyFont="1" applyFill="1" applyBorder="1" applyAlignment="1">
      <alignment horizontal="center" vertical="center" wrapText="1"/>
    </xf>
    <xf numFmtId="165" fontId="4" fillId="0" borderId="1" xfId="9" applyNumberFormat="1" applyFont="1" applyFill="1" applyBorder="1" applyAlignment="1">
      <alignment horizontal="center" vertical="center" wrapText="1"/>
    </xf>
    <xf numFmtId="166" fontId="4" fillId="0" borderId="1" xfId="9" applyNumberFormat="1" applyFont="1" applyFill="1" applyBorder="1" applyAlignment="1">
      <alignment horizontal="center" vertical="center" wrapText="1"/>
    </xf>
    <xf numFmtId="0" fontId="4" fillId="0" borderId="1" xfId="9" quotePrefix="1" applyFont="1" applyFill="1" applyBorder="1" applyAlignment="1">
      <alignment horizontal="center" vertical="center" wrapText="1"/>
    </xf>
    <xf numFmtId="0" fontId="4" fillId="0" borderId="1" xfId="9" applyNumberFormat="1" applyFont="1" applyFill="1" applyBorder="1" applyAlignment="1">
      <alignment horizontal="center" vertical="center" wrapText="1"/>
    </xf>
    <xf numFmtId="164" fontId="4" fillId="0" borderId="1" xfId="9" applyNumberFormat="1" applyFont="1" applyFill="1" applyBorder="1" applyAlignment="1">
      <alignment horizontal="center" vertical="center" wrapText="1"/>
    </xf>
    <xf numFmtId="3" fontId="4" fillId="0" borderId="1" xfId="0" applyNumberFormat="1" applyFont="1" applyFill="1" applyBorder="1" applyAlignment="1">
      <alignment horizontal="center" vertical="center" wrapText="1"/>
    </xf>
    <xf numFmtId="0" fontId="4" fillId="0" borderId="1" xfId="0" applyFont="1" applyFill="1" applyBorder="1" applyAlignment="1">
      <alignment horizontal="center"/>
    </xf>
    <xf numFmtId="0" fontId="9" fillId="0" borderId="0" xfId="0" applyFont="1" applyFill="1" applyAlignment="1">
      <alignment horizontal="center" vertical="center"/>
    </xf>
    <xf numFmtId="166" fontId="4" fillId="0" borderId="1" xfId="0" applyNumberFormat="1" applyFont="1" applyFill="1" applyBorder="1" applyAlignment="1">
      <alignment horizontal="center" vertical="center" wrapText="1"/>
    </xf>
    <xf numFmtId="168" fontId="4" fillId="0" borderId="1" xfId="7" applyNumberFormat="1" applyFont="1" applyFill="1" applyBorder="1" applyAlignment="1">
      <alignment horizontal="center" vertical="center" wrapText="1"/>
    </xf>
    <xf numFmtId="164" fontId="4" fillId="0" borderId="1" xfId="0" applyNumberFormat="1" applyFont="1" applyFill="1" applyBorder="1" applyAlignment="1">
      <alignment horizontal="center" vertical="center" wrapText="1"/>
    </xf>
    <xf numFmtId="0" fontId="4" fillId="0" borderId="1" xfId="4" applyFont="1" applyFill="1" applyBorder="1" applyAlignment="1" applyProtection="1">
      <alignment horizontal="center" vertical="center" wrapText="1"/>
      <protection locked="0"/>
    </xf>
    <xf numFmtId="10" fontId="4" fillId="0" borderId="1" xfId="4" applyNumberFormat="1" applyFont="1" applyFill="1" applyBorder="1" applyAlignment="1">
      <alignment horizontal="center" vertical="center"/>
    </xf>
    <xf numFmtId="172" fontId="4" fillId="0" borderId="1" xfId="4" applyNumberFormat="1" applyFont="1" applyFill="1" applyBorder="1" applyAlignment="1">
      <alignment horizontal="center" vertical="center" wrapText="1"/>
    </xf>
    <xf numFmtId="166" fontId="4" fillId="0" borderId="0" xfId="4" applyNumberFormat="1" applyFont="1" applyFill="1" applyAlignment="1">
      <alignment horizontal="center" vertical="center"/>
    </xf>
    <xf numFmtId="9" fontId="4" fillId="0" borderId="1" xfId="11" applyFont="1" applyFill="1" applyBorder="1" applyAlignment="1">
      <alignment horizontal="center" vertical="center"/>
    </xf>
    <xf numFmtId="0" fontId="4" fillId="0" borderId="1" xfId="4" applyNumberFormat="1" applyFont="1" applyFill="1" applyBorder="1" applyAlignment="1">
      <alignment horizontal="center" vertical="center" wrapText="1"/>
    </xf>
    <xf numFmtId="9" fontId="4" fillId="0" borderId="1" xfId="4" applyNumberFormat="1" applyFont="1" applyFill="1" applyBorder="1" applyAlignment="1">
      <alignment vertical="center" wrapText="1"/>
    </xf>
    <xf numFmtId="173" fontId="4" fillId="0" borderId="1" xfId="4" applyNumberFormat="1" applyFont="1" applyFill="1" applyBorder="1" applyAlignment="1">
      <alignment horizontal="center" vertical="center" wrapText="1"/>
    </xf>
    <xf numFmtId="174" fontId="4" fillId="0" borderId="1" xfId="4" applyNumberFormat="1" applyFont="1" applyFill="1" applyBorder="1" applyAlignment="1">
      <alignment horizontal="center" vertical="center"/>
    </xf>
    <xf numFmtId="165" fontId="14" fillId="0" borderId="1" xfId="4" applyNumberFormat="1" applyFont="1" applyFill="1" applyBorder="1" applyAlignment="1">
      <alignment vertical="center" wrapText="1"/>
    </xf>
    <xf numFmtId="165" fontId="4" fillId="0" borderId="1" xfId="4" applyNumberFormat="1" applyFont="1" applyFill="1" applyBorder="1" applyAlignment="1">
      <alignment vertical="center" wrapText="1"/>
    </xf>
    <xf numFmtId="0" fontId="4" fillId="0" borderId="1" xfId="4" applyFont="1" applyFill="1" applyBorder="1" applyAlignment="1"/>
    <xf numFmtId="0" fontId="4" fillId="0" borderId="3" xfId="0" applyFont="1" applyFill="1" applyBorder="1" applyAlignment="1">
      <alignment vertical="center" wrapText="1"/>
    </xf>
    <xf numFmtId="0" fontId="4" fillId="0" borderId="3" xfId="4" applyFont="1" applyFill="1" applyBorder="1" applyAlignment="1">
      <alignment vertical="center" wrapText="1"/>
    </xf>
    <xf numFmtId="0" fontId="4" fillId="0" borderId="3" xfId="4" applyFont="1" applyFill="1" applyBorder="1" applyAlignment="1">
      <alignment horizontal="center" vertical="center" wrapText="1"/>
    </xf>
    <xf numFmtId="0" fontId="4" fillId="0" borderId="3" xfId="4" applyFont="1" applyFill="1" applyBorder="1" applyAlignment="1" applyProtection="1">
      <alignment vertical="center" wrapText="1"/>
      <protection locked="0"/>
    </xf>
    <xf numFmtId="9" fontId="4" fillId="0" borderId="3" xfId="11" applyFont="1" applyFill="1" applyBorder="1" applyAlignment="1">
      <alignment horizontal="center" vertical="center"/>
    </xf>
    <xf numFmtId="174" fontId="4" fillId="0" borderId="9" xfId="4" applyNumberFormat="1" applyFont="1" applyFill="1" applyBorder="1" applyAlignment="1">
      <alignment horizontal="center" vertical="center"/>
    </xf>
    <xf numFmtId="175" fontId="4" fillId="0" borderId="3" xfId="12" applyNumberFormat="1" applyFont="1" applyFill="1" applyBorder="1" applyAlignment="1">
      <alignment vertical="center" wrapText="1"/>
    </xf>
    <xf numFmtId="165" fontId="4" fillId="0" borderId="3" xfId="4" applyNumberFormat="1" applyFont="1" applyFill="1" applyBorder="1" applyAlignment="1">
      <alignment vertical="center" wrapText="1"/>
    </xf>
    <xf numFmtId="0" fontId="4" fillId="0" borderId="3" xfId="4" applyFont="1" applyFill="1" applyBorder="1" applyAlignment="1" applyProtection="1">
      <alignment horizontal="center" vertical="center" wrapText="1"/>
      <protection locked="0"/>
    </xf>
    <xf numFmtId="0" fontId="13" fillId="0" borderId="1" xfId="4" applyFont="1" applyFill="1" applyBorder="1" applyAlignment="1">
      <alignment vertical="top" wrapText="1"/>
    </xf>
    <xf numFmtId="173" fontId="4" fillId="0" borderId="1" xfId="4" applyNumberFormat="1" applyFont="1" applyFill="1" applyBorder="1" applyAlignment="1">
      <alignment vertical="center" wrapText="1"/>
    </xf>
    <xf numFmtId="174" fontId="4" fillId="0" borderId="1" xfId="4" applyNumberFormat="1" applyFont="1" applyFill="1" applyBorder="1" applyAlignment="1">
      <alignment vertical="center"/>
    </xf>
    <xf numFmtId="9" fontId="4" fillId="0" borderId="1" xfId="4" applyNumberFormat="1" applyFont="1" applyFill="1" applyBorder="1" applyAlignment="1">
      <alignment horizontal="center" vertical="center"/>
    </xf>
    <xf numFmtId="164" fontId="4" fillId="2" borderId="1" xfId="4" applyNumberFormat="1" applyFont="1" applyFill="1" applyBorder="1" applyAlignment="1">
      <alignment horizontal="center" vertical="center" wrapText="1"/>
    </xf>
    <xf numFmtId="10" fontId="4" fillId="2" borderId="1" xfId="4" applyNumberFormat="1" applyFont="1" applyFill="1" applyBorder="1" applyAlignment="1">
      <alignment horizontal="center" vertical="center"/>
    </xf>
    <xf numFmtId="164" fontId="4" fillId="2" borderId="1" xfId="4" applyNumberFormat="1" applyFont="1" applyFill="1" applyBorder="1" applyAlignment="1">
      <alignment horizontal="center" vertical="center"/>
    </xf>
    <xf numFmtId="0" fontId="4" fillId="0" borderId="1" xfId="4" applyFont="1" applyBorder="1" applyAlignment="1">
      <alignment horizontal="center" vertical="center"/>
    </xf>
    <xf numFmtId="0" fontId="4" fillId="0" borderId="1" xfId="4" applyFont="1" applyFill="1" applyBorder="1" applyAlignment="1">
      <alignment horizontal="center" vertical="center"/>
    </xf>
    <xf numFmtId="1" fontId="4" fillId="2" borderId="1" xfId="4" applyNumberFormat="1" applyFont="1" applyFill="1" applyBorder="1" applyAlignment="1">
      <alignment horizontal="center" vertical="center" wrapText="1"/>
    </xf>
    <xf numFmtId="0" fontId="2" fillId="0" borderId="1" xfId="4" applyFill="1" applyBorder="1" applyAlignment="1">
      <alignment horizontal="center" vertical="center"/>
    </xf>
    <xf numFmtId="0" fontId="5" fillId="0" borderId="1" xfId="4" applyFont="1" applyFill="1" applyBorder="1" applyAlignment="1" applyProtection="1">
      <alignment horizontal="center" vertical="center" wrapText="1"/>
      <protection locked="0"/>
    </xf>
    <xf numFmtId="0" fontId="4" fillId="0" borderId="1" xfId="4" applyFont="1" applyFill="1" applyBorder="1" applyAlignment="1" applyProtection="1">
      <alignment horizontal="center" vertical="center"/>
      <protection locked="0"/>
    </xf>
    <xf numFmtId="0" fontId="5" fillId="0" borderId="1" xfId="11" applyNumberFormat="1" applyFont="1" applyFill="1" applyBorder="1" applyAlignment="1" applyProtection="1">
      <alignment horizontal="center" vertical="center"/>
      <protection locked="0"/>
    </xf>
    <xf numFmtId="9" fontId="5" fillId="0" borderId="1" xfId="11" applyFont="1" applyFill="1" applyBorder="1" applyAlignment="1" applyProtection="1">
      <alignment horizontal="center" vertical="center"/>
      <protection locked="0"/>
    </xf>
    <xf numFmtId="9" fontId="5" fillId="0" borderId="1" xfId="11" applyFont="1" applyFill="1" applyBorder="1" applyAlignment="1" applyProtection="1">
      <alignment horizontal="center" vertical="center" wrapText="1"/>
      <protection locked="0"/>
    </xf>
    <xf numFmtId="9" fontId="4" fillId="0" borderId="1" xfId="3" applyFont="1" applyFill="1" applyBorder="1" applyAlignment="1">
      <alignment horizontal="center" vertical="center" wrapText="1"/>
    </xf>
    <xf numFmtId="9" fontId="4" fillId="0" borderId="1" xfId="11" applyFont="1" applyFill="1" applyBorder="1" applyAlignment="1">
      <alignment horizontal="center" vertical="center" wrapText="1"/>
    </xf>
    <xf numFmtId="0" fontId="5" fillId="0" borderId="1" xfId="4" applyFont="1" applyFill="1" applyBorder="1" applyAlignment="1" applyProtection="1">
      <alignment horizontal="center" vertical="center"/>
      <protection locked="0"/>
    </xf>
    <xf numFmtId="0" fontId="5" fillId="0" borderId="1" xfId="4" applyFont="1" applyFill="1" applyBorder="1" applyAlignment="1">
      <alignment horizontal="center" vertical="center" wrapText="1"/>
    </xf>
    <xf numFmtId="14" fontId="4" fillId="0" borderId="3" xfId="4" applyNumberFormat="1" applyFont="1" applyFill="1" applyBorder="1" applyAlignment="1">
      <alignment horizontal="center" vertical="center" wrapText="1"/>
    </xf>
    <xf numFmtId="165" fontId="4" fillId="0" borderId="3" xfId="4" applyNumberFormat="1" applyFont="1" applyFill="1" applyBorder="1" applyAlignment="1">
      <alignment horizontal="center" vertical="center" wrapText="1"/>
    </xf>
    <xf numFmtId="166" fontId="4" fillId="0" borderId="3" xfId="4" applyNumberFormat="1" applyFont="1" applyFill="1" applyBorder="1" applyAlignment="1">
      <alignment horizontal="center" vertical="center" wrapText="1"/>
    </xf>
    <xf numFmtId="0" fontId="4" fillId="0" borderId="1" xfId="1" applyNumberFormat="1" applyFont="1" applyFill="1" applyBorder="1" applyAlignment="1">
      <alignment horizontal="center" vertical="center"/>
    </xf>
    <xf numFmtId="9" fontId="4" fillId="0" borderId="9" xfId="11" applyFont="1" applyFill="1" applyBorder="1" applyAlignment="1">
      <alignment horizontal="center" vertical="center"/>
    </xf>
    <xf numFmtId="41" fontId="4" fillId="0" borderId="1" xfId="2" applyFont="1" applyFill="1" applyBorder="1" applyAlignment="1">
      <alignment horizontal="center" vertical="center" wrapText="1"/>
    </xf>
    <xf numFmtId="14" fontId="4" fillId="0" borderId="9" xfId="4" applyNumberFormat="1" applyFont="1" applyFill="1" applyBorder="1" applyAlignment="1">
      <alignment horizontal="center" vertical="center" wrapText="1"/>
    </xf>
    <xf numFmtId="165" fontId="4" fillId="0" borderId="9" xfId="4" applyNumberFormat="1" applyFont="1" applyFill="1" applyBorder="1" applyAlignment="1">
      <alignment horizontal="center" vertical="center" wrapText="1"/>
    </xf>
    <xf numFmtId="0" fontId="4" fillId="0" borderId="9" xfId="4" applyFont="1" applyFill="1" applyBorder="1" applyAlignment="1">
      <alignment horizontal="center" vertical="center" wrapText="1"/>
    </xf>
    <xf numFmtId="0" fontId="4" fillId="0" borderId="9" xfId="4" applyFont="1" applyFill="1" applyBorder="1" applyAlignment="1">
      <alignment horizontal="center" vertical="center"/>
    </xf>
    <xf numFmtId="14" fontId="4" fillId="2" borderId="1" xfId="0" applyNumberFormat="1" applyFont="1" applyFill="1" applyBorder="1" applyAlignment="1">
      <alignment horizontal="center" vertical="center" wrapText="1"/>
    </xf>
    <xf numFmtId="166" fontId="4" fillId="2" borderId="1" xfId="0" applyNumberFormat="1" applyFont="1" applyFill="1" applyBorder="1" applyAlignment="1">
      <alignment horizontal="center" vertical="center" wrapText="1"/>
    </xf>
    <xf numFmtId="0" fontId="13" fillId="0" borderId="1" xfId="4" applyFont="1" applyFill="1" applyBorder="1" applyAlignment="1">
      <alignment horizontal="center" vertical="center" wrapText="1" readingOrder="1"/>
    </xf>
    <xf numFmtId="0" fontId="13" fillId="0" borderId="1" xfId="4" applyFont="1" applyFill="1" applyBorder="1" applyAlignment="1">
      <alignment horizontal="center" vertical="center" wrapText="1"/>
    </xf>
    <xf numFmtId="165" fontId="14" fillId="0" borderId="1" xfId="4" applyNumberFormat="1" applyFont="1" applyFill="1" applyBorder="1" applyAlignment="1">
      <alignment horizontal="center" vertical="center" wrapText="1"/>
    </xf>
    <xf numFmtId="175" fontId="4" fillId="0" borderId="1" xfId="12" applyNumberFormat="1" applyFont="1" applyFill="1" applyBorder="1" applyAlignment="1">
      <alignment horizontal="center" vertical="center" wrapText="1"/>
    </xf>
    <xf numFmtId="0" fontId="9" fillId="2" borderId="1" xfId="0" applyFont="1" applyFill="1" applyBorder="1" applyAlignment="1">
      <alignment horizontal="center" vertical="center"/>
    </xf>
    <xf numFmtId="9" fontId="4" fillId="0" borderId="1" xfId="11" applyFont="1" applyFill="1" applyBorder="1" applyAlignment="1" applyProtection="1">
      <alignment horizontal="center" vertical="center" wrapText="1"/>
      <protection locked="0"/>
    </xf>
    <xf numFmtId="0" fontId="4" fillId="0" borderId="1" xfId="1" applyNumberFormat="1" applyFont="1" applyFill="1" applyBorder="1" applyAlignment="1">
      <alignment horizontal="center" vertical="center" wrapText="1"/>
    </xf>
    <xf numFmtId="9" fontId="2" fillId="0" borderId="1" xfId="3" applyFont="1" applyFill="1" applyBorder="1" applyAlignment="1">
      <alignment horizontal="center" vertical="center" wrapText="1"/>
    </xf>
    <xf numFmtId="169" fontId="4" fillId="2" borderId="1" xfId="0" applyNumberFormat="1" applyFont="1" applyFill="1" applyBorder="1" applyAlignment="1">
      <alignment horizontal="center" vertical="center" wrapText="1"/>
    </xf>
    <xf numFmtId="0" fontId="13"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2" fillId="0" borderId="0" xfId="4" applyFont="1" applyFill="1" applyAlignment="1">
      <alignment horizontal="center" vertical="center" wrapText="1"/>
    </xf>
    <xf numFmtId="176" fontId="4" fillId="0" borderId="1" xfId="8" applyNumberFormat="1" applyFont="1" applyFill="1" applyBorder="1" applyAlignment="1">
      <alignment horizontal="center" vertical="center" wrapText="1"/>
    </xf>
    <xf numFmtId="165" fontId="4" fillId="0" borderId="11" xfId="4" applyNumberFormat="1" applyFont="1" applyFill="1" applyBorder="1" applyAlignment="1">
      <alignment horizontal="center" vertical="center" wrapText="1"/>
    </xf>
    <xf numFmtId="0" fontId="2" fillId="0" borderId="0" xfId="4" applyAlignment="1">
      <alignment horizontal="center" vertical="center"/>
    </xf>
    <xf numFmtId="0" fontId="2" fillId="2" borderId="0" xfId="4" applyFont="1" applyFill="1" applyAlignment="1">
      <alignment horizontal="center" vertical="center"/>
    </xf>
    <xf numFmtId="0" fontId="3" fillId="2" borderId="0" xfId="4" applyFont="1" applyFill="1" applyAlignment="1">
      <alignment horizontal="center" vertical="center"/>
    </xf>
    <xf numFmtId="0" fontId="3" fillId="0" borderId="0" xfId="4" applyFont="1" applyAlignment="1">
      <alignment horizontal="center" vertical="center"/>
    </xf>
    <xf numFmtId="0" fontId="4" fillId="0" borderId="0" xfId="4" applyFont="1" applyFill="1" applyAlignment="1">
      <alignment horizontal="center" vertical="center"/>
    </xf>
    <xf numFmtId="0" fontId="15" fillId="0" borderId="1" xfId="0" applyFont="1" applyFill="1" applyBorder="1" applyAlignment="1">
      <alignment horizontal="center" vertical="center"/>
    </xf>
    <xf numFmtId="0" fontId="10" fillId="0" borderId="1" xfId="9" applyFont="1" applyBorder="1" applyAlignment="1">
      <alignment horizontal="center" vertical="center"/>
    </xf>
    <xf numFmtId="0" fontId="12" fillId="0" borderId="1" xfId="9" applyFont="1" applyFill="1" applyBorder="1" applyAlignment="1">
      <alignment horizontal="center" vertical="center"/>
    </xf>
    <xf numFmtId="0" fontId="15" fillId="0" borderId="0" xfId="0" applyFont="1" applyFill="1" applyBorder="1" applyAlignment="1">
      <alignment horizontal="center" vertical="center"/>
    </xf>
    <xf numFmtId="0" fontId="15" fillId="0" borderId="5" xfId="0" applyFont="1" applyFill="1" applyBorder="1" applyAlignment="1">
      <alignment horizontal="center" vertical="center"/>
    </xf>
    <xf numFmtId="0" fontId="16" fillId="2" borderId="0" xfId="4" applyFont="1" applyFill="1" applyBorder="1" applyAlignment="1">
      <alignment vertical="center" wrapText="1"/>
    </xf>
    <xf numFmtId="0" fontId="4" fillId="2" borderId="1" xfId="4" applyFont="1" applyFill="1" applyBorder="1" applyAlignment="1">
      <alignment horizontal="center" vertical="center"/>
    </xf>
    <xf numFmtId="0" fontId="16" fillId="2" borderId="0" xfId="4" applyFont="1" applyFill="1" applyBorder="1" applyAlignment="1">
      <alignment horizontal="center" vertical="center" wrapText="1"/>
    </xf>
    <xf numFmtId="0" fontId="3" fillId="5" borderId="1" xfId="5" applyFont="1" applyFill="1" applyBorder="1" applyAlignment="1">
      <alignment horizontal="center" vertical="center" wrapText="1"/>
    </xf>
    <xf numFmtId="164" fontId="4" fillId="0" borderId="1" xfId="4" applyNumberFormat="1" applyFont="1" applyFill="1" applyBorder="1" applyAlignment="1">
      <alignment horizontal="center" vertical="center"/>
    </xf>
    <xf numFmtId="0" fontId="3" fillId="7" borderId="1" xfId="4" applyFont="1" applyFill="1" applyBorder="1" applyAlignment="1">
      <alignment horizontal="center" vertical="center" wrapText="1"/>
    </xf>
    <xf numFmtId="0" fontId="2" fillId="2" borderId="0" xfId="4" applyFont="1" applyFill="1" applyAlignment="1">
      <alignment horizontal="center" vertical="center" wrapText="1"/>
    </xf>
    <xf numFmtId="0" fontId="2" fillId="0" borderId="0" xfId="4" applyAlignment="1">
      <alignment horizontal="center" vertical="center" wrapText="1"/>
    </xf>
    <xf numFmtId="0" fontId="4" fillId="0" borderId="1" xfId="4" applyFont="1" applyFill="1" applyBorder="1" applyAlignment="1">
      <alignment horizontal="justify" vertical="center" wrapText="1"/>
    </xf>
    <xf numFmtId="0" fontId="3" fillId="7" borderId="1" xfId="4" applyFont="1" applyFill="1" applyBorder="1" applyAlignment="1">
      <alignment horizontal="center" vertical="center" wrapText="1"/>
    </xf>
    <xf numFmtId="9" fontId="4" fillId="2" borderId="1" xfId="3" applyFont="1" applyFill="1" applyBorder="1" applyAlignment="1">
      <alignment horizontal="center" vertical="center" wrapText="1"/>
    </xf>
    <xf numFmtId="0" fontId="4" fillId="0" borderId="1" xfId="4" applyFont="1" applyFill="1" applyBorder="1" applyAlignment="1">
      <alignment horizontal="center" vertical="top" wrapText="1"/>
    </xf>
    <xf numFmtId="0" fontId="15" fillId="0" borderId="1" xfId="0" applyFont="1" applyFill="1" applyBorder="1" applyAlignment="1">
      <alignment horizontal="center" vertical="center" wrapText="1"/>
    </xf>
    <xf numFmtId="9" fontId="15" fillId="2" borderId="1" xfId="0" applyNumberFormat="1" applyFont="1" applyFill="1" applyBorder="1" applyAlignment="1">
      <alignment horizontal="center" vertical="center"/>
    </xf>
    <xf numFmtId="9" fontId="15" fillId="2" borderId="1" xfId="0" applyNumberFormat="1" applyFont="1" applyFill="1" applyBorder="1" applyAlignment="1">
      <alignment horizontal="center" vertical="center" wrapText="1"/>
    </xf>
    <xf numFmtId="14" fontId="15" fillId="0" borderId="1" xfId="0" applyNumberFormat="1" applyFont="1" applyFill="1" applyBorder="1" applyAlignment="1">
      <alignment horizontal="center" vertical="center" wrapText="1"/>
    </xf>
    <xf numFmtId="14" fontId="15" fillId="0" borderId="1" xfId="0" applyNumberFormat="1" applyFont="1" applyFill="1" applyBorder="1" applyAlignment="1">
      <alignment horizontal="center" vertical="center"/>
    </xf>
    <xf numFmtId="178" fontId="15" fillId="0" borderId="1" xfId="2" applyNumberFormat="1" applyFont="1" applyFill="1" applyBorder="1" applyAlignment="1">
      <alignment horizontal="center" vertical="center"/>
    </xf>
    <xf numFmtId="9" fontId="15" fillId="0" borderId="1" xfId="0" applyNumberFormat="1" applyFont="1" applyFill="1" applyBorder="1" applyAlignment="1">
      <alignment horizontal="center" vertical="center" wrapText="1"/>
    </xf>
    <xf numFmtId="0" fontId="15" fillId="0" borderId="1" xfId="0" applyFont="1" applyFill="1" applyBorder="1" applyAlignment="1">
      <alignment horizontal="justify" vertical="center" wrapText="1"/>
    </xf>
    <xf numFmtId="9" fontId="15" fillId="0" borderId="1" xfId="11" applyFont="1" applyFill="1" applyBorder="1" applyAlignment="1">
      <alignment horizontal="center" vertical="center" wrapText="1"/>
    </xf>
    <xf numFmtId="0" fontId="4" fillId="0" borderId="1" xfId="0" applyFont="1" applyBorder="1" applyAlignment="1">
      <alignment vertical="center" wrapText="1"/>
    </xf>
    <xf numFmtId="9" fontId="15" fillId="0" borderId="1" xfId="0" applyNumberFormat="1" applyFont="1" applyFill="1" applyBorder="1" applyAlignment="1">
      <alignment horizontal="center" vertical="center"/>
    </xf>
    <xf numFmtId="0" fontId="4" fillId="0" borderId="0" xfId="0" applyFont="1" applyFill="1" applyBorder="1" applyAlignment="1">
      <alignment horizontal="center" vertical="center"/>
    </xf>
    <xf numFmtId="0" fontId="3" fillId="5" borderId="1" xfId="0" applyFont="1" applyFill="1" applyBorder="1" applyAlignment="1">
      <alignment horizontal="center" vertical="center"/>
    </xf>
    <xf numFmtId="0" fontId="3" fillId="5" borderId="1" xfId="0" applyFont="1" applyFill="1" applyBorder="1" applyAlignment="1">
      <alignment horizontal="center" vertical="center" wrapText="1"/>
    </xf>
    <xf numFmtId="9" fontId="3" fillId="8" borderId="1" xfId="11" applyFont="1" applyFill="1" applyBorder="1" applyAlignment="1">
      <alignment horizontal="center" vertical="center" wrapText="1"/>
    </xf>
    <xf numFmtId="0" fontId="3" fillId="8" borderId="1" xfId="0" applyFont="1" applyFill="1" applyBorder="1" applyAlignment="1">
      <alignment horizontal="center" vertical="center" wrapText="1"/>
    </xf>
    <xf numFmtId="0" fontId="9" fillId="0" borderId="1" xfId="0" applyFont="1" applyFill="1" applyBorder="1" applyAlignment="1">
      <alignment horizontal="justify" vertical="center" wrapText="1"/>
    </xf>
    <xf numFmtId="0" fontId="4" fillId="0" borderId="1" xfId="0" applyFont="1" applyFill="1" applyBorder="1" applyAlignment="1">
      <alignment horizontal="justify" vertical="center" wrapText="1"/>
    </xf>
    <xf numFmtId="0" fontId="9" fillId="0" borderId="1" xfId="0" applyFont="1" applyFill="1" applyBorder="1" applyAlignment="1">
      <alignment wrapText="1"/>
    </xf>
    <xf numFmtId="179" fontId="0" fillId="0" borderId="0" xfId="0" applyNumberFormat="1"/>
    <xf numFmtId="9" fontId="9" fillId="0" borderId="1" xfId="3" applyFont="1" applyBorder="1" applyAlignment="1">
      <alignment horizontal="center" vertical="center"/>
    </xf>
    <xf numFmtId="9" fontId="7" fillId="0" borderId="1" xfId="3" applyFont="1" applyBorder="1" applyAlignment="1">
      <alignment horizontal="center" vertical="center"/>
    </xf>
    <xf numFmtId="165" fontId="4" fillId="2" borderId="1" xfId="0" applyNumberFormat="1" applyFont="1" applyFill="1" applyBorder="1" applyAlignment="1">
      <alignment horizontal="left" vertical="center" wrapText="1"/>
    </xf>
    <xf numFmtId="0" fontId="4" fillId="0" borderId="1" xfId="0" applyFont="1" applyBorder="1" applyAlignment="1">
      <alignment horizontal="justify" vertical="center" wrapText="1"/>
    </xf>
    <xf numFmtId="9" fontId="4" fillId="2" borderId="1" xfId="0" applyNumberFormat="1" applyFont="1" applyFill="1" applyBorder="1" applyAlignment="1">
      <alignment horizontal="center" vertical="center" wrapText="1"/>
    </xf>
    <xf numFmtId="9" fontId="4" fillId="0" borderId="1" xfId="11" applyFont="1" applyBorder="1" applyAlignment="1">
      <alignment horizontal="center" vertical="center"/>
    </xf>
    <xf numFmtId="0" fontId="4" fillId="0" borderId="1" xfId="0" applyFont="1" applyBorder="1" applyAlignment="1">
      <alignment horizontal="left" vertical="center" wrapText="1"/>
    </xf>
    <xf numFmtId="10" fontId="4" fillId="2" borderId="1" xfId="11" applyNumberFormat="1" applyFont="1" applyFill="1" applyBorder="1" applyAlignment="1">
      <alignment horizontal="center" vertical="center"/>
    </xf>
    <xf numFmtId="10" fontId="4" fillId="0" borderId="1" xfId="11" applyNumberFormat="1" applyFont="1" applyBorder="1" applyAlignment="1">
      <alignment horizontal="center" vertical="center"/>
    </xf>
    <xf numFmtId="165" fontId="4" fillId="0" borderId="5" xfId="9" applyNumberFormat="1" applyFont="1" applyFill="1" applyBorder="1" applyAlignment="1">
      <alignment horizontal="center" vertical="center" wrapText="1"/>
    </xf>
    <xf numFmtId="0" fontId="4" fillId="0" borderId="5" xfId="9" applyFont="1" applyFill="1" applyBorder="1" applyAlignment="1">
      <alignment horizontal="center" vertical="center"/>
    </xf>
    <xf numFmtId="0" fontId="4" fillId="0" borderId="5" xfId="9" applyFont="1" applyFill="1" applyBorder="1" applyAlignment="1">
      <alignment horizontal="center" vertical="center" wrapText="1"/>
    </xf>
    <xf numFmtId="165" fontId="4" fillId="2" borderId="5" xfId="4" applyNumberFormat="1" applyFont="1" applyFill="1" applyBorder="1" applyAlignment="1">
      <alignment horizontal="center" vertical="center" wrapText="1"/>
    </xf>
    <xf numFmtId="9" fontId="4" fillId="0" borderId="1" xfId="0" applyNumberFormat="1" applyFont="1" applyFill="1" applyBorder="1" applyAlignment="1">
      <alignment horizontal="center" vertical="center"/>
    </xf>
    <xf numFmtId="9" fontId="4" fillId="2" borderId="1" xfId="11" applyFont="1" applyFill="1" applyBorder="1" applyAlignment="1">
      <alignment horizontal="center" vertical="center"/>
    </xf>
    <xf numFmtId="9" fontId="4" fillId="10" borderId="1" xfId="11" applyFont="1" applyFill="1" applyBorder="1" applyAlignment="1">
      <alignment horizontal="center" vertical="center"/>
    </xf>
    <xf numFmtId="165" fontId="4" fillId="2" borderId="1" xfId="0" applyNumberFormat="1" applyFont="1" applyFill="1" applyBorder="1" applyAlignment="1">
      <alignment horizontal="justify" vertical="center" wrapText="1"/>
    </xf>
    <xf numFmtId="165" fontId="4" fillId="0" borderId="1" xfId="0" applyNumberFormat="1" applyFont="1" applyFill="1" applyBorder="1" applyAlignment="1">
      <alignment horizontal="justify" vertical="center" wrapText="1"/>
    </xf>
    <xf numFmtId="0" fontId="4" fillId="2" borderId="1" xfId="0" applyFont="1" applyFill="1" applyBorder="1" applyAlignment="1">
      <alignment horizontal="justify" vertical="center" wrapText="1"/>
    </xf>
    <xf numFmtId="0" fontId="4" fillId="10" borderId="1" xfId="0" applyFont="1" applyFill="1" applyBorder="1" applyAlignment="1">
      <alignment horizontal="justify" vertical="center" wrapText="1"/>
    </xf>
    <xf numFmtId="9" fontId="17" fillId="2" borderId="1" xfId="11" applyFont="1" applyFill="1" applyBorder="1" applyAlignment="1">
      <alignment vertical="center"/>
    </xf>
    <xf numFmtId="165" fontId="17" fillId="2" borderId="1" xfId="0" applyNumberFormat="1" applyFont="1" applyFill="1" applyBorder="1" applyAlignment="1">
      <alignment horizontal="center" vertical="center" wrapText="1"/>
    </xf>
    <xf numFmtId="165" fontId="4" fillId="2" borderId="1" xfId="0" applyNumberFormat="1" applyFont="1" applyFill="1" applyBorder="1" applyAlignment="1">
      <alignment horizontal="justify" vertical="top" wrapText="1"/>
    </xf>
    <xf numFmtId="9" fontId="9" fillId="0" borderId="1" xfId="3" applyFont="1" applyFill="1" applyBorder="1" applyAlignment="1">
      <alignment horizontal="center" vertical="center"/>
    </xf>
    <xf numFmtId="9" fontId="0" fillId="0" borderId="1" xfId="3" applyFont="1" applyFill="1" applyBorder="1" applyAlignment="1">
      <alignment horizontal="center" vertical="center"/>
    </xf>
    <xf numFmtId="0" fontId="4" fillId="0" borderId="1" xfId="5" applyFont="1" applyFill="1" applyBorder="1" applyAlignment="1">
      <alignment horizontal="justify" vertical="center" wrapText="1"/>
    </xf>
    <xf numFmtId="0" fontId="3" fillId="5" borderId="1" xfId="5" applyFont="1" applyFill="1" applyBorder="1" applyAlignment="1">
      <alignment horizontal="center" vertical="top" wrapText="1"/>
    </xf>
    <xf numFmtId="0" fontId="4" fillId="0" borderId="1" xfId="5" applyFont="1" applyFill="1" applyBorder="1" applyAlignment="1">
      <alignment horizontal="center" vertical="top" wrapText="1"/>
    </xf>
    <xf numFmtId="0" fontId="4" fillId="0" borderId="1" xfId="0" applyFont="1" applyFill="1" applyBorder="1" applyAlignment="1">
      <alignment horizontal="center" vertical="top" wrapText="1"/>
    </xf>
    <xf numFmtId="168" fontId="4" fillId="0" borderId="1" xfId="7" applyNumberFormat="1" applyFont="1" applyFill="1" applyBorder="1" applyAlignment="1">
      <alignment horizontal="center" vertical="top" wrapText="1"/>
    </xf>
    <xf numFmtId="0" fontId="13" fillId="0" borderId="6" xfId="4" applyFont="1" applyFill="1" applyBorder="1" applyAlignment="1">
      <alignment horizontal="justify" vertical="top" wrapText="1"/>
    </xf>
    <xf numFmtId="0" fontId="4" fillId="2" borderId="1" xfId="4" applyFont="1" applyFill="1" applyBorder="1" applyAlignment="1">
      <alignment horizontal="center" vertical="top" wrapText="1"/>
    </xf>
    <xf numFmtId="0" fontId="7" fillId="0" borderId="1" xfId="0" applyFont="1" applyBorder="1" applyAlignment="1">
      <alignment horizontal="center" vertical="top" wrapText="1"/>
    </xf>
    <xf numFmtId="0" fontId="0" fillId="0" borderId="0" xfId="0" applyFill="1" applyAlignment="1">
      <alignment horizontal="center" vertical="top"/>
    </xf>
    <xf numFmtId="4" fontId="4" fillId="0" borderId="1" xfId="6" applyNumberFormat="1" applyFont="1" applyFill="1" applyBorder="1" applyAlignment="1">
      <alignment horizontal="center" vertical="center" wrapText="1"/>
    </xf>
    <xf numFmtId="164" fontId="9" fillId="0" borderId="1" xfId="3" applyNumberFormat="1" applyFont="1" applyFill="1" applyBorder="1" applyAlignment="1">
      <alignment horizontal="center" vertical="center"/>
    </xf>
    <xf numFmtId="10" fontId="9" fillId="0" borderId="1" xfId="3" applyNumberFormat="1" applyFont="1" applyFill="1" applyBorder="1" applyAlignment="1">
      <alignment horizontal="center" vertical="center"/>
    </xf>
    <xf numFmtId="0" fontId="7" fillId="0" borderId="1" xfId="0" applyFont="1" applyBorder="1" applyAlignment="1">
      <alignment horizontal="justify" vertical="center" wrapText="1"/>
    </xf>
    <xf numFmtId="0" fontId="4" fillId="0" borderId="1" xfId="0" applyFont="1" applyBorder="1" applyAlignment="1">
      <alignment horizontal="center" vertical="center"/>
    </xf>
    <xf numFmtId="0" fontId="4" fillId="0" borderId="1" xfId="4" applyFont="1" applyFill="1" applyBorder="1" applyAlignment="1">
      <alignment horizontal="left" vertical="center" wrapText="1"/>
    </xf>
    <xf numFmtId="0" fontId="4" fillId="0" borderId="13" xfId="4" applyFont="1" applyFill="1" applyBorder="1" applyAlignment="1">
      <alignment horizontal="left" vertical="center" wrapText="1"/>
    </xf>
    <xf numFmtId="9" fontId="4" fillId="2" borderId="3" xfId="11" applyFont="1" applyFill="1" applyBorder="1" applyAlignment="1">
      <alignment horizontal="center" vertical="center"/>
    </xf>
    <xf numFmtId="164" fontId="4" fillId="0" borderId="12" xfId="4" applyNumberFormat="1" applyFont="1" applyFill="1" applyBorder="1" applyAlignment="1">
      <alignment horizontal="center" vertical="center" wrapText="1"/>
    </xf>
    <xf numFmtId="9" fontId="9" fillId="0" borderId="1" xfId="3" applyFont="1" applyBorder="1" applyAlignment="1">
      <alignment horizontal="center" vertical="center" wrapText="1"/>
    </xf>
    <xf numFmtId="9" fontId="7" fillId="0" borderId="1" xfId="3" applyFont="1" applyBorder="1" applyAlignment="1">
      <alignment horizontal="center" vertical="center" wrapText="1"/>
    </xf>
    <xf numFmtId="0" fontId="19" fillId="0" borderId="0" xfId="0" applyFont="1" applyAlignment="1">
      <alignment horizontal="center" vertical="center"/>
    </xf>
    <xf numFmtId="41" fontId="9" fillId="0" borderId="1" xfId="2" applyFont="1" applyBorder="1" applyAlignment="1">
      <alignment horizontal="center" vertical="center"/>
    </xf>
    <xf numFmtId="0" fontId="2" fillId="0" borderId="1" xfId="4" applyFont="1" applyFill="1" applyBorder="1" applyAlignment="1">
      <alignment horizontal="center" vertical="center" wrapText="1"/>
    </xf>
    <xf numFmtId="9" fontId="9" fillId="0" borderId="1" xfId="3" applyFont="1" applyFill="1" applyBorder="1" applyAlignment="1">
      <alignment horizontal="center" vertical="center" wrapText="1"/>
    </xf>
    <xf numFmtId="0" fontId="7" fillId="0" borderId="1" xfId="0" applyFont="1" applyFill="1" applyBorder="1" applyAlignment="1">
      <alignment horizontal="justify" vertical="center" wrapText="1"/>
    </xf>
    <xf numFmtId="0" fontId="15" fillId="0" borderId="9" xfId="0" applyFont="1" applyFill="1" applyBorder="1" applyAlignment="1">
      <alignment horizontal="center" vertical="center"/>
    </xf>
    <xf numFmtId="0" fontId="3" fillId="7" borderId="1" xfId="4" applyFont="1" applyFill="1" applyBorder="1" applyAlignment="1">
      <alignment horizontal="center" vertical="center" wrapText="1"/>
    </xf>
    <xf numFmtId="0" fontId="3" fillId="7" borderId="1" xfId="4" applyFont="1" applyFill="1" applyBorder="1" applyAlignment="1">
      <alignment horizontal="center" vertical="center" wrapText="1"/>
    </xf>
    <xf numFmtId="9" fontId="4" fillId="2" borderId="0" xfId="3" applyFont="1" applyFill="1" applyBorder="1" applyAlignment="1">
      <alignment horizontal="center" vertical="center" wrapText="1"/>
    </xf>
    <xf numFmtId="0" fontId="4" fillId="0" borderId="0" xfId="4" applyFont="1" applyFill="1" applyBorder="1" applyAlignment="1">
      <alignment horizontal="justify" vertical="top" wrapText="1"/>
    </xf>
    <xf numFmtId="0" fontId="0" fillId="0" borderId="1" xfId="0" applyFill="1" applyBorder="1" applyAlignment="1">
      <alignment horizontal="center" vertical="center"/>
    </xf>
    <xf numFmtId="0" fontId="3" fillId="7" borderId="1" xfId="4" applyFont="1" applyFill="1" applyBorder="1" applyAlignment="1">
      <alignment horizontal="center" vertical="center" wrapText="1"/>
    </xf>
    <xf numFmtId="9" fontId="17" fillId="0" borderId="14" xfId="0" applyNumberFormat="1" applyFont="1" applyFill="1" applyBorder="1" applyAlignment="1">
      <alignment horizontal="center" vertical="center" wrapText="1"/>
    </xf>
    <xf numFmtId="9" fontId="0" fillId="0" borderId="1" xfId="3" applyFont="1" applyBorder="1" applyAlignment="1">
      <alignment horizontal="center" vertical="center"/>
    </xf>
    <xf numFmtId="9" fontId="0" fillId="0" borderId="1" xfId="3" applyFont="1" applyBorder="1" applyAlignment="1">
      <alignment horizontal="center" vertical="center" wrapText="1"/>
    </xf>
    <xf numFmtId="0" fontId="3" fillId="0" borderId="1" xfId="5" applyFont="1" applyFill="1" applyBorder="1" applyAlignment="1">
      <alignment horizontal="center" vertical="center" wrapText="1"/>
    </xf>
    <xf numFmtId="164" fontId="4" fillId="0" borderId="1" xfId="4" applyNumberFormat="1" applyFont="1" applyFill="1" applyBorder="1" applyAlignment="1">
      <alignment horizontal="center" vertical="center" wrapText="1"/>
    </xf>
    <xf numFmtId="0" fontId="3" fillId="7" borderId="1" xfId="4" applyFont="1" applyFill="1" applyBorder="1" applyAlignment="1">
      <alignment horizontal="center" vertical="center" wrapText="1"/>
    </xf>
    <xf numFmtId="9" fontId="17" fillId="2" borderId="14" xfId="11" applyFont="1" applyFill="1" applyBorder="1" applyAlignment="1">
      <alignment horizontal="center" vertical="center"/>
    </xf>
    <xf numFmtId="164" fontId="0" fillId="0" borderId="1" xfId="3" applyNumberFormat="1" applyFont="1" applyBorder="1" applyAlignment="1">
      <alignment horizontal="center" vertical="center" wrapText="1"/>
    </xf>
    <xf numFmtId="9" fontId="0" fillId="0" borderId="1" xfId="3" applyFont="1" applyFill="1" applyBorder="1" applyAlignment="1">
      <alignment horizontal="center" vertical="center" wrapText="1"/>
    </xf>
    <xf numFmtId="9" fontId="17" fillId="2" borderId="14" xfId="0" applyNumberFormat="1" applyFont="1" applyFill="1" applyBorder="1" applyAlignment="1">
      <alignment horizontal="center" vertical="center" wrapText="1"/>
    </xf>
    <xf numFmtId="0" fontId="4" fillId="0" borderId="14" xfId="4" applyFont="1" applyFill="1" applyBorder="1" applyAlignment="1">
      <alignment horizontal="left" vertical="center" wrapText="1"/>
    </xf>
    <xf numFmtId="178" fontId="9" fillId="0" borderId="1" xfId="2" applyNumberFormat="1" applyFont="1" applyFill="1" applyBorder="1" applyAlignment="1">
      <alignment horizontal="center" vertical="center"/>
    </xf>
    <xf numFmtId="14" fontId="4" fillId="0" borderId="1" xfId="4" applyNumberFormat="1" applyFont="1" applyFill="1" applyBorder="1" applyAlignment="1">
      <alignment horizontal="center" vertical="center"/>
    </xf>
    <xf numFmtId="9" fontId="4" fillId="0" borderId="1" xfId="1" applyNumberFormat="1" applyFont="1" applyFill="1" applyBorder="1" applyAlignment="1">
      <alignment horizontal="center" vertical="center" wrapText="1"/>
    </xf>
    <xf numFmtId="9" fontId="7" fillId="0" borderId="1" xfId="3" applyFont="1" applyFill="1" applyBorder="1" applyAlignment="1">
      <alignment horizontal="center" vertical="center" wrapText="1"/>
    </xf>
    <xf numFmtId="0" fontId="4" fillId="0" borderId="1" xfId="4" applyFont="1" applyFill="1" applyBorder="1" applyAlignment="1">
      <alignment horizontal="justify" vertical="top" wrapText="1"/>
    </xf>
    <xf numFmtId="9" fontId="4" fillId="0" borderId="1" xfId="3" applyFont="1" applyFill="1" applyBorder="1" applyAlignment="1">
      <alignment horizontal="left" vertical="top" wrapText="1"/>
    </xf>
    <xf numFmtId="10" fontId="17" fillId="0" borderId="14" xfId="0" applyNumberFormat="1" applyFont="1" applyFill="1" applyBorder="1" applyAlignment="1">
      <alignment horizontal="center" vertical="center" wrapText="1"/>
    </xf>
    <xf numFmtId="9" fontId="17" fillId="0" borderId="14" xfId="11" applyNumberFormat="1" applyFont="1" applyFill="1" applyBorder="1" applyAlignment="1">
      <alignment horizontal="center" vertical="center" wrapText="1"/>
    </xf>
    <xf numFmtId="0" fontId="20" fillId="0" borderId="1" xfId="0" applyFont="1" applyBorder="1" applyAlignment="1">
      <alignment horizontal="justify" vertical="center" wrapText="1"/>
    </xf>
    <xf numFmtId="0" fontId="20" fillId="0" borderId="1" xfId="0" applyFont="1" applyFill="1" applyBorder="1" applyAlignment="1">
      <alignment horizontal="justify" vertical="center" wrapText="1"/>
    </xf>
    <xf numFmtId="0" fontId="2" fillId="2" borderId="14" xfId="0" applyNumberFormat="1" applyFont="1" applyFill="1" applyBorder="1" applyAlignment="1">
      <alignment horizontal="justify" vertical="center" wrapText="1"/>
    </xf>
    <xf numFmtId="9" fontId="20" fillId="0" borderId="1" xfId="3" applyFont="1" applyBorder="1" applyAlignment="1">
      <alignment horizontal="justify" vertical="center" wrapText="1"/>
    </xf>
    <xf numFmtId="0" fontId="20" fillId="0" borderId="1" xfId="0" applyFont="1" applyFill="1" applyBorder="1" applyAlignment="1">
      <alignment horizontal="justify" vertical="center"/>
    </xf>
    <xf numFmtId="0" fontId="0" fillId="0" borderId="1" xfId="0" applyFill="1" applyBorder="1" applyAlignment="1">
      <alignment horizontal="justify" vertical="center" wrapText="1"/>
    </xf>
    <xf numFmtId="0" fontId="15" fillId="2" borderId="1" xfId="0" applyFont="1" applyFill="1" applyBorder="1" applyAlignment="1">
      <alignment horizontal="center" vertical="center" wrapText="1"/>
    </xf>
    <xf numFmtId="0" fontId="3" fillId="7" borderId="1" xfId="4" applyFont="1" applyFill="1" applyBorder="1" applyAlignment="1">
      <alignment horizontal="center" vertical="center" wrapText="1"/>
    </xf>
    <xf numFmtId="164" fontId="4" fillId="0" borderId="1" xfId="4" applyNumberFormat="1" applyFont="1" applyFill="1" applyBorder="1" applyAlignment="1">
      <alignment horizontal="center" vertical="center" wrapText="1"/>
    </xf>
    <xf numFmtId="0" fontId="15" fillId="0" borderId="1" xfId="0" applyFont="1" applyFill="1" applyBorder="1" applyAlignment="1">
      <alignment vertical="center" wrapText="1"/>
    </xf>
    <xf numFmtId="9" fontId="17" fillId="2" borderId="1" xfId="11" applyFont="1" applyFill="1" applyBorder="1" applyAlignment="1">
      <alignment horizontal="center" vertical="center"/>
    </xf>
    <xf numFmtId="0" fontId="12" fillId="0" borderId="1" xfId="0" applyFont="1" applyBorder="1" applyAlignment="1">
      <alignment horizontal="center" vertical="center" wrapText="1"/>
    </xf>
    <xf numFmtId="9" fontId="15" fillId="0" borderId="1" xfId="11" applyFont="1" applyFill="1" applyBorder="1" applyAlignment="1" applyProtection="1">
      <alignment horizontal="center" vertical="center" wrapText="1"/>
      <protection locked="0"/>
    </xf>
    <xf numFmtId="9" fontId="15" fillId="2" borderId="1" xfId="11" applyFont="1" applyFill="1" applyBorder="1" applyAlignment="1">
      <alignment horizontal="center" vertical="center" wrapText="1"/>
    </xf>
    <xf numFmtId="9" fontId="17" fillId="0" borderId="1" xfId="11" applyFont="1" applyFill="1" applyBorder="1" applyAlignment="1">
      <alignment horizontal="center" vertical="center"/>
    </xf>
    <xf numFmtId="165" fontId="4" fillId="0" borderId="1" xfId="0" applyNumberFormat="1" applyFont="1" applyFill="1" applyBorder="1" applyAlignment="1">
      <alignment horizontal="left" vertical="center" wrapText="1"/>
    </xf>
    <xf numFmtId="9" fontId="17" fillId="0" borderId="1" xfId="0" applyNumberFormat="1" applyFont="1" applyFill="1" applyBorder="1" applyAlignment="1">
      <alignment horizontal="center" vertical="center"/>
    </xf>
    <xf numFmtId="0" fontId="15" fillId="2" borderId="1" xfId="0" applyFont="1" applyFill="1" applyBorder="1" applyAlignment="1">
      <alignment horizontal="left" vertical="center" wrapText="1"/>
    </xf>
    <xf numFmtId="0" fontId="15" fillId="2" borderId="1" xfId="0" applyFont="1" applyFill="1" applyBorder="1" applyAlignment="1">
      <alignment vertical="center" wrapText="1"/>
    </xf>
    <xf numFmtId="0" fontId="0" fillId="0" borderId="0" xfId="0" applyAlignment="1">
      <alignment horizontal="center"/>
    </xf>
    <xf numFmtId="9" fontId="17" fillId="2" borderId="12" xfId="11" applyFont="1" applyFill="1" applyBorder="1" applyAlignment="1">
      <alignment horizontal="center" vertical="center"/>
    </xf>
    <xf numFmtId="10" fontId="17" fillId="0" borderId="12" xfId="0" applyNumberFormat="1" applyFont="1" applyBorder="1" applyAlignment="1">
      <alignment horizontal="center" vertical="center" wrapText="1"/>
    </xf>
    <xf numFmtId="0" fontId="17" fillId="0" borderId="12" xfId="0" applyFont="1" applyBorder="1" applyAlignment="1">
      <alignment horizontal="left" vertical="center" wrapText="1"/>
    </xf>
    <xf numFmtId="165" fontId="17" fillId="2" borderId="1" xfId="0" applyNumberFormat="1" applyFont="1" applyFill="1" applyBorder="1" applyAlignment="1">
      <alignment horizontal="left" vertical="center" wrapText="1"/>
    </xf>
    <xf numFmtId="10" fontId="17" fillId="0" borderId="1" xfId="0" applyNumberFormat="1" applyFont="1" applyBorder="1" applyAlignment="1">
      <alignment horizontal="center" vertical="center" wrapText="1"/>
    </xf>
    <xf numFmtId="0" fontId="17" fillId="0" borderId="1" xfId="0" applyFont="1" applyBorder="1" applyAlignment="1">
      <alignment vertical="top" wrapText="1"/>
    </xf>
    <xf numFmtId="9" fontId="17" fillId="0" borderId="1" xfId="0" applyNumberFormat="1" applyFont="1" applyBorder="1" applyAlignment="1">
      <alignment horizontal="center" vertical="center" wrapText="1"/>
    </xf>
    <xf numFmtId="0" fontId="17" fillId="2" borderId="1" xfId="0" applyFont="1" applyFill="1" applyBorder="1" applyAlignment="1">
      <alignment horizontal="justify" vertical="center"/>
    </xf>
    <xf numFmtId="0" fontId="17" fillId="0" borderId="1" xfId="0" applyFont="1" applyBorder="1" applyAlignment="1">
      <alignment horizontal="left" vertical="center" wrapText="1"/>
    </xf>
    <xf numFmtId="9" fontId="4" fillId="2" borderId="14" xfId="11" applyFont="1" applyFill="1" applyBorder="1" applyAlignment="1">
      <alignment horizontal="center" vertical="center"/>
    </xf>
    <xf numFmtId="9" fontId="4" fillId="10" borderId="14" xfId="11" applyNumberFormat="1" applyFont="1" applyFill="1" applyBorder="1" applyAlignment="1">
      <alignment horizontal="center" vertical="center"/>
    </xf>
    <xf numFmtId="9" fontId="4" fillId="10" borderId="14" xfId="11" applyFont="1" applyFill="1" applyBorder="1" applyAlignment="1">
      <alignment horizontal="center" vertical="center"/>
    </xf>
    <xf numFmtId="0" fontId="4" fillId="0" borderId="0" xfId="0" applyFont="1" applyAlignment="1">
      <alignment horizontal="center" vertical="center" wrapText="1"/>
    </xf>
    <xf numFmtId="9" fontId="4" fillId="0" borderId="14" xfId="11" applyFont="1" applyFill="1" applyBorder="1" applyAlignment="1">
      <alignment horizontal="center" vertical="center"/>
    </xf>
    <xf numFmtId="164" fontId="4" fillId="0" borderId="14" xfId="0" applyNumberFormat="1" applyFont="1" applyFill="1" applyBorder="1" applyAlignment="1">
      <alignment horizontal="center" vertical="center"/>
    </xf>
    <xf numFmtId="9" fontId="4" fillId="0" borderId="14" xfId="0" applyNumberFormat="1" applyFont="1" applyFill="1" applyBorder="1" applyAlignment="1">
      <alignment horizontal="center" vertical="center"/>
    </xf>
    <xf numFmtId="0" fontId="4" fillId="2" borderId="15" xfId="0" applyFont="1" applyFill="1" applyBorder="1" applyAlignment="1">
      <alignment horizontal="justify" vertical="top" wrapText="1"/>
    </xf>
    <xf numFmtId="9" fontId="17" fillId="2" borderId="1" xfId="0" applyNumberFormat="1" applyFont="1" applyFill="1" applyBorder="1" applyAlignment="1">
      <alignment horizontal="center" vertical="center" wrapText="1"/>
    </xf>
    <xf numFmtId="0" fontId="4" fillId="2" borderId="1" xfId="0" applyFont="1" applyFill="1" applyBorder="1" applyAlignment="1">
      <alignment horizontal="justify" vertical="top" wrapText="1"/>
    </xf>
    <xf numFmtId="0" fontId="2" fillId="0" borderId="15" xfId="0" applyFont="1" applyFill="1" applyBorder="1" applyAlignment="1">
      <alignment horizontal="justify" vertical="center" wrapText="1"/>
    </xf>
    <xf numFmtId="0" fontId="4" fillId="0" borderId="5" xfId="4" applyFont="1" applyFill="1" applyBorder="1" applyAlignment="1">
      <alignment horizontal="justify" vertical="top" wrapText="1"/>
    </xf>
    <xf numFmtId="164" fontId="4" fillId="2" borderId="1" xfId="3" applyNumberFormat="1" applyFont="1" applyFill="1" applyBorder="1" applyAlignment="1">
      <alignment horizontal="center" vertical="center" wrapText="1"/>
    </xf>
    <xf numFmtId="0" fontId="0" fillId="0" borderId="14" xfId="0" applyFont="1" applyBorder="1" applyAlignment="1">
      <alignment vertical="center" wrapText="1"/>
    </xf>
    <xf numFmtId="9" fontId="17" fillId="0" borderId="1" xfId="0" applyNumberFormat="1" applyFont="1" applyFill="1" applyBorder="1" applyAlignment="1">
      <alignment horizontal="center" vertical="center" wrapText="1"/>
    </xf>
    <xf numFmtId="0" fontId="0" fillId="0" borderId="14" xfId="0" applyFont="1" applyBorder="1" applyAlignment="1">
      <alignment wrapText="1"/>
    </xf>
    <xf numFmtId="0" fontId="17" fillId="0" borderId="14" xfId="0" applyFont="1" applyFill="1" applyBorder="1" applyAlignment="1">
      <alignment horizontal="justify" vertical="center" wrapText="1"/>
    </xf>
    <xf numFmtId="9" fontId="17" fillId="0" borderId="14" xfId="11" applyFont="1" applyFill="1" applyBorder="1" applyAlignment="1">
      <alignment horizontal="center" vertical="center" wrapText="1"/>
    </xf>
    <xf numFmtId="0" fontId="17" fillId="0" borderId="14" xfId="0" applyFont="1" applyFill="1" applyBorder="1" applyAlignment="1">
      <alignment horizontal="center" vertical="center" wrapText="1"/>
    </xf>
    <xf numFmtId="41" fontId="17" fillId="0" borderId="14" xfId="13" applyFont="1" applyFill="1" applyBorder="1" applyAlignment="1">
      <alignment horizontal="center" vertical="center" wrapText="1"/>
    </xf>
    <xf numFmtId="14" fontId="17" fillId="0" borderId="14" xfId="0" applyNumberFormat="1" applyFont="1" applyFill="1" applyBorder="1" applyAlignment="1">
      <alignment horizontal="center" vertical="center" wrapText="1"/>
    </xf>
    <xf numFmtId="0" fontId="17" fillId="0" borderId="14" xfId="0" applyFont="1" applyFill="1" applyBorder="1" applyAlignment="1">
      <alignment horizontal="right" vertical="center" wrapText="1"/>
    </xf>
    <xf numFmtId="9" fontId="0" fillId="0" borderId="14" xfId="11" applyFont="1" applyBorder="1" applyAlignment="1">
      <alignment horizontal="center" vertical="center"/>
    </xf>
    <xf numFmtId="9" fontId="0" fillId="0" borderId="14" xfId="11" applyFont="1" applyBorder="1" applyAlignment="1">
      <alignment horizontal="center" vertical="center" wrapText="1"/>
    </xf>
    <xf numFmtId="0" fontId="0" fillId="0" borderId="14" xfId="0" applyFont="1" applyBorder="1" applyAlignment="1">
      <alignment horizontal="center" vertical="center" wrapText="1"/>
    </xf>
    <xf numFmtId="164" fontId="0" fillId="0" borderId="14" xfId="11" applyNumberFormat="1" applyFont="1" applyBorder="1" applyAlignment="1">
      <alignment horizontal="center" vertical="center"/>
    </xf>
    <xf numFmtId="0" fontId="0" fillId="0" borderId="14" xfId="0" applyFont="1" applyBorder="1" applyAlignment="1">
      <alignment horizontal="left" vertical="center" wrapText="1"/>
    </xf>
    <xf numFmtId="164" fontId="0" fillId="0" borderId="14" xfId="11" applyNumberFormat="1" applyFont="1" applyBorder="1" applyAlignment="1">
      <alignment horizontal="center" vertical="center" wrapText="1"/>
    </xf>
    <xf numFmtId="10" fontId="0" fillId="0" borderId="14" xfId="11" applyNumberFormat="1" applyFont="1" applyBorder="1" applyAlignment="1">
      <alignment horizontal="center" vertical="center"/>
    </xf>
    <xf numFmtId="41" fontId="17" fillId="0" borderId="14" xfId="13" applyFont="1" applyFill="1" applyBorder="1" applyAlignment="1">
      <alignment horizontal="right" vertical="center" wrapText="1"/>
    </xf>
    <xf numFmtId="9" fontId="17" fillId="0" borderId="14" xfId="11" applyFont="1" applyFill="1" applyBorder="1" applyAlignment="1">
      <alignment horizontal="right" vertical="center" wrapText="1"/>
    </xf>
    <xf numFmtId="0" fontId="2" fillId="0" borderId="14" xfId="0" applyFont="1" applyBorder="1" applyAlignment="1">
      <alignment vertical="center" wrapText="1"/>
    </xf>
    <xf numFmtId="0" fontId="2" fillId="0" borderId="14" xfId="0" applyFont="1" applyBorder="1" applyAlignment="1">
      <alignment horizontal="center" vertical="center" wrapText="1"/>
    </xf>
    <xf numFmtId="9" fontId="0" fillId="0" borderId="14" xfId="0" applyNumberFormat="1" applyFont="1" applyBorder="1" applyAlignment="1">
      <alignment horizontal="center" vertical="center"/>
    </xf>
    <xf numFmtId="0" fontId="2" fillId="0" borderId="14" xfId="0" applyFont="1" applyBorder="1" applyAlignment="1">
      <alignment horizontal="left" vertical="center" wrapText="1"/>
    </xf>
    <xf numFmtId="41" fontId="23" fillId="0" borderId="14" xfId="13" applyFont="1" applyFill="1" applyBorder="1" applyAlignment="1">
      <alignment horizontal="center" vertical="center" wrapText="1"/>
    </xf>
    <xf numFmtId="10" fontId="0" fillId="0" borderId="14" xfId="11" applyNumberFormat="1" applyFont="1" applyBorder="1" applyAlignment="1">
      <alignment horizontal="center" vertical="center" wrapText="1"/>
    </xf>
    <xf numFmtId="0" fontId="2" fillId="2" borderId="1" xfId="0" applyFont="1" applyFill="1" applyBorder="1" applyAlignment="1">
      <alignment horizontal="justify" vertical="top" wrapText="1"/>
    </xf>
    <xf numFmtId="165" fontId="17" fillId="0" borderId="1" xfId="0" applyNumberFormat="1" applyFont="1" applyFill="1" applyBorder="1" applyAlignment="1" applyProtection="1">
      <alignment horizontal="justify" vertical="center" wrapText="1"/>
      <protection locked="0"/>
    </xf>
    <xf numFmtId="9" fontId="17" fillId="2" borderId="15" xfId="11" applyFont="1" applyFill="1" applyBorder="1" applyAlignment="1">
      <alignment horizontal="center" vertical="center"/>
    </xf>
    <xf numFmtId="165" fontId="17" fillId="0" borderId="1" xfId="0" applyNumberFormat="1" applyFont="1" applyFill="1" applyBorder="1" applyAlignment="1">
      <alignment horizontal="justify" vertical="center" wrapText="1"/>
    </xf>
    <xf numFmtId="0" fontId="4" fillId="2" borderId="1" xfId="0" applyFont="1" applyFill="1" applyBorder="1" applyAlignment="1">
      <alignment vertical="center" wrapText="1"/>
    </xf>
    <xf numFmtId="0" fontId="0" fillId="0" borderId="1" xfId="0" applyBorder="1" applyAlignment="1">
      <alignment horizontal="center" vertical="center" wrapText="1"/>
    </xf>
    <xf numFmtId="9" fontId="4" fillId="2" borderId="1" xfId="11" quotePrefix="1" applyFont="1" applyFill="1" applyBorder="1" applyAlignment="1">
      <alignment vertical="center" wrapText="1"/>
    </xf>
    <xf numFmtId="0" fontId="4" fillId="0" borderId="12" xfId="4" applyFont="1" applyFill="1" applyBorder="1" applyAlignment="1">
      <alignment horizontal="left" vertical="center" wrapText="1"/>
    </xf>
    <xf numFmtId="164" fontId="4" fillId="0" borderId="1" xfId="4" applyNumberFormat="1" applyFont="1" applyFill="1" applyBorder="1" applyAlignment="1">
      <alignment horizontal="left" vertical="center" wrapText="1"/>
    </xf>
    <xf numFmtId="0" fontId="4" fillId="0" borderId="12" xfId="4" applyFont="1" applyFill="1" applyBorder="1" applyAlignment="1" applyProtection="1">
      <alignment horizontal="center" vertical="center" wrapText="1"/>
      <protection locked="0"/>
    </xf>
    <xf numFmtId="14" fontId="4" fillId="11" borderId="1" xfId="4" applyNumberFormat="1" applyFont="1" applyFill="1" applyBorder="1" applyAlignment="1">
      <alignment horizontal="center" vertical="center" wrapText="1"/>
    </xf>
    <xf numFmtId="165" fontId="4" fillId="11" borderId="1" xfId="4" applyNumberFormat="1" applyFont="1" applyFill="1" applyBorder="1" applyAlignment="1">
      <alignment horizontal="center" vertical="center" wrapText="1"/>
    </xf>
    <xf numFmtId="166" fontId="4" fillId="11" borderId="1" xfId="4" applyNumberFormat="1" applyFont="1" applyFill="1" applyBorder="1" applyAlignment="1">
      <alignment horizontal="center" vertical="center" wrapText="1"/>
    </xf>
    <xf numFmtId="165" fontId="4" fillId="11" borderId="5" xfId="4" applyNumberFormat="1" applyFont="1" applyFill="1" applyBorder="1" applyAlignment="1">
      <alignment horizontal="center" vertical="center" wrapText="1"/>
    </xf>
    <xf numFmtId="9" fontId="4" fillId="11" borderId="1" xfId="11" applyFont="1" applyFill="1" applyBorder="1" applyAlignment="1">
      <alignment horizontal="center" vertical="center"/>
    </xf>
    <xf numFmtId="9" fontId="4" fillId="11" borderId="1" xfId="0" applyNumberFormat="1" applyFont="1" applyFill="1" applyBorder="1" applyAlignment="1">
      <alignment horizontal="center" vertical="center"/>
    </xf>
    <xf numFmtId="165" fontId="4" fillId="11" borderId="1" xfId="0" applyNumberFormat="1" applyFont="1" applyFill="1" applyBorder="1" applyAlignment="1">
      <alignment horizontal="justify" vertical="top" wrapText="1"/>
    </xf>
    <xf numFmtId="165" fontId="4" fillId="11" borderId="1" xfId="0" applyNumberFormat="1" applyFont="1" applyFill="1" applyBorder="1" applyAlignment="1">
      <alignment horizontal="justify" vertical="center" wrapText="1"/>
    </xf>
    <xf numFmtId="9" fontId="4" fillId="2" borderId="1" xfId="11" quotePrefix="1" applyFont="1" applyFill="1" applyBorder="1" applyAlignment="1">
      <alignment horizontal="center" vertical="center" wrapText="1"/>
    </xf>
    <xf numFmtId="0" fontId="20" fillId="0" borderId="1" xfId="0" applyFont="1" applyBorder="1" applyAlignment="1">
      <alignment horizontal="justify" vertical="top" wrapText="1"/>
    </xf>
    <xf numFmtId="0" fontId="3" fillId="7" borderId="1" xfId="4" applyFont="1" applyFill="1" applyBorder="1" applyAlignment="1">
      <alignment horizontal="center" vertical="center" wrapText="1"/>
    </xf>
    <xf numFmtId="0" fontId="0" fillId="0" borderId="5" xfId="0" applyFill="1" applyBorder="1" applyAlignment="1">
      <alignment horizontal="justify" vertical="center" wrapText="1"/>
    </xf>
    <xf numFmtId="0" fontId="3" fillId="7" borderId="3" xfId="4" applyFont="1" applyFill="1" applyBorder="1" applyAlignment="1">
      <alignment horizontal="center" vertical="center" wrapText="1"/>
    </xf>
    <xf numFmtId="0" fontId="2" fillId="2" borderId="5" xfId="0" applyNumberFormat="1" applyFont="1" applyFill="1" applyBorder="1" applyAlignment="1">
      <alignment horizontal="justify" vertical="center" wrapText="1"/>
    </xf>
    <xf numFmtId="9" fontId="4" fillId="0" borderId="1" xfId="3" applyFont="1" applyFill="1" applyBorder="1" applyAlignment="1">
      <alignment horizontal="center" vertical="center"/>
    </xf>
    <xf numFmtId="0" fontId="15" fillId="0" borderId="1" xfId="0" applyNumberFormat="1" applyFont="1" applyBorder="1" applyAlignment="1">
      <alignment horizontal="center" vertical="center" wrapText="1"/>
    </xf>
    <xf numFmtId="9" fontId="17" fillId="2" borderId="1" xfId="19" applyFont="1" applyFill="1" applyBorder="1" applyAlignment="1">
      <alignment horizontal="center" vertical="center"/>
    </xf>
    <xf numFmtId="9" fontId="17" fillId="0" borderId="1" xfId="0" applyNumberFormat="1" applyFont="1" applyFill="1" applyBorder="1" applyAlignment="1">
      <alignment vertical="center"/>
    </xf>
    <xf numFmtId="0" fontId="17" fillId="0" borderId="1" xfId="0" applyFont="1" applyFill="1" applyBorder="1" applyAlignment="1">
      <alignment vertical="center" wrapText="1"/>
    </xf>
    <xf numFmtId="9" fontId="17" fillId="0" borderId="1" xfId="11" applyFont="1" applyFill="1" applyBorder="1" applyAlignment="1">
      <alignment vertical="center"/>
    </xf>
    <xf numFmtId="0" fontId="17" fillId="0" borderId="1" xfId="0" applyFont="1" applyFill="1" applyBorder="1" applyAlignment="1">
      <alignment vertical="top" wrapText="1"/>
    </xf>
    <xf numFmtId="0" fontId="17" fillId="0" borderId="1" xfId="0" applyFont="1" applyFill="1" applyBorder="1" applyAlignment="1">
      <alignment horizontal="justify" vertical="center"/>
    </xf>
    <xf numFmtId="0" fontId="17" fillId="0" borderId="1" xfId="0" applyFont="1" applyFill="1" applyBorder="1" applyAlignment="1">
      <alignment horizontal="left" vertical="center" wrapText="1"/>
    </xf>
    <xf numFmtId="9" fontId="27" fillId="2" borderId="1" xfId="3" applyFont="1" applyFill="1" applyBorder="1" applyAlignment="1">
      <alignment horizontal="center" vertical="center" wrapText="1"/>
    </xf>
    <xf numFmtId="9" fontId="15" fillId="2" borderId="14" xfId="11" applyFont="1" applyFill="1" applyBorder="1" applyAlignment="1">
      <alignment vertical="center"/>
    </xf>
    <xf numFmtId="9" fontId="15" fillId="2" borderId="14" xfId="11" applyFont="1" applyFill="1" applyBorder="1" applyAlignment="1">
      <alignment horizontal="right" vertical="center" wrapText="1"/>
    </xf>
    <xf numFmtId="9" fontId="15" fillId="0" borderId="14" xfId="11" applyFont="1" applyFill="1" applyBorder="1" applyAlignment="1">
      <alignment horizontal="right" vertical="center" wrapText="1"/>
    </xf>
    <xf numFmtId="9" fontId="15" fillId="0" borderId="14" xfId="11" applyFont="1" applyFill="1" applyBorder="1" applyAlignment="1">
      <alignment horizontal="left" vertical="center" wrapText="1"/>
    </xf>
    <xf numFmtId="0" fontId="15" fillId="0" borderId="14" xfId="4" applyFont="1" applyFill="1" applyBorder="1" applyAlignment="1">
      <alignment horizontal="left" vertical="center" wrapText="1"/>
    </xf>
    <xf numFmtId="175" fontId="9" fillId="0" borderId="14" xfId="8" applyNumberFormat="1" applyFont="1" applyFill="1" applyBorder="1" applyAlignment="1">
      <alignment horizontal="center" vertical="center" wrapText="1"/>
    </xf>
    <xf numFmtId="0" fontId="9" fillId="0" borderId="14" xfId="4" applyFont="1" applyFill="1" applyBorder="1" applyAlignment="1">
      <alignment horizontal="left" vertical="center" wrapText="1"/>
    </xf>
    <xf numFmtId="175" fontId="9" fillId="0" borderId="14" xfId="8" applyNumberFormat="1" applyFont="1" applyFill="1" applyBorder="1" applyAlignment="1">
      <alignment horizontal="left" vertical="center" wrapText="1"/>
    </xf>
    <xf numFmtId="165" fontId="9" fillId="0" borderId="14" xfId="4" applyNumberFormat="1" applyFont="1" applyFill="1" applyBorder="1" applyAlignment="1">
      <alignment vertical="center" wrapText="1"/>
    </xf>
    <xf numFmtId="9" fontId="9" fillId="2" borderId="1" xfId="11" applyFont="1" applyFill="1" applyBorder="1" applyAlignment="1">
      <alignment horizontal="center" vertical="center" wrapText="1"/>
    </xf>
    <xf numFmtId="165" fontId="9" fillId="2" borderId="1" xfId="0" applyNumberFormat="1" applyFont="1" applyFill="1" applyBorder="1" applyAlignment="1">
      <alignment horizontal="justify" vertical="center" wrapText="1"/>
    </xf>
    <xf numFmtId="10" fontId="9" fillId="2" borderId="1" xfId="11" applyNumberFormat="1" applyFont="1" applyFill="1" applyBorder="1" applyAlignment="1">
      <alignment horizontal="center" vertical="center" wrapText="1"/>
    </xf>
    <xf numFmtId="10" fontId="15" fillId="0" borderId="14" xfId="11" applyNumberFormat="1" applyFont="1" applyFill="1" applyBorder="1" applyAlignment="1">
      <alignment horizontal="center" vertical="center" wrapText="1"/>
    </xf>
    <xf numFmtId="9" fontId="15" fillId="0" borderId="14" xfId="11" applyFont="1" applyFill="1" applyBorder="1" applyAlignment="1">
      <alignment horizontal="center" vertical="center" wrapText="1"/>
    </xf>
    <xf numFmtId="9" fontId="15" fillId="0" borderId="14" xfId="11" applyFont="1" applyFill="1" applyBorder="1" applyAlignment="1">
      <alignment horizontal="justify" vertical="center" wrapText="1"/>
    </xf>
    <xf numFmtId="9" fontId="15" fillId="0" borderId="14" xfId="0" applyNumberFormat="1" applyFont="1" applyFill="1" applyBorder="1" applyAlignment="1">
      <alignment horizontal="center" vertical="center" wrapText="1"/>
    </xf>
    <xf numFmtId="165" fontId="15" fillId="0" borderId="14" xfId="0" applyNumberFormat="1" applyFont="1" applyFill="1" applyBorder="1" applyAlignment="1">
      <alignment horizontal="left" vertical="center" wrapText="1"/>
    </xf>
    <xf numFmtId="0" fontId="15" fillId="2" borderId="14" xfId="0" applyFont="1" applyFill="1" applyBorder="1"/>
    <xf numFmtId="10" fontId="15" fillId="0" borderId="14" xfId="11" applyNumberFormat="1" applyFont="1" applyFill="1" applyBorder="1" applyAlignment="1">
      <alignment horizontal="left" vertical="top" wrapText="1"/>
    </xf>
    <xf numFmtId="9" fontId="15" fillId="2" borderId="14" xfId="11" applyFont="1" applyFill="1" applyBorder="1" applyAlignment="1">
      <alignment horizontal="right" vertical="center" indent="2"/>
    </xf>
    <xf numFmtId="9" fontId="15" fillId="0" borderId="14" xfId="11" applyFont="1" applyFill="1" applyBorder="1" applyAlignment="1">
      <alignment horizontal="right" vertical="center" wrapText="1" indent="2"/>
    </xf>
    <xf numFmtId="9" fontId="15" fillId="2" borderId="14" xfId="0" applyNumberFormat="1" applyFont="1" applyFill="1" applyBorder="1" applyAlignment="1">
      <alignment vertical="center" wrapText="1"/>
    </xf>
    <xf numFmtId="165" fontId="15" fillId="2" borderId="14" xfId="0" applyNumberFormat="1" applyFont="1" applyFill="1" applyBorder="1" applyAlignment="1">
      <alignment vertical="center" wrapText="1"/>
    </xf>
    <xf numFmtId="165" fontId="15" fillId="0" borderId="14" xfId="0" applyNumberFormat="1" applyFont="1" applyFill="1" applyBorder="1" applyAlignment="1">
      <alignment horizontal="center" vertical="center" wrapText="1"/>
    </xf>
    <xf numFmtId="9" fontId="15" fillId="0" borderId="14" xfId="11" applyFont="1" applyFill="1" applyBorder="1" applyAlignment="1">
      <alignment vertical="center"/>
    </xf>
    <xf numFmtId="9" fontId="15" fillId="0" borderId="14" xfId="0" applyNumberFormat="1" applyFont="1" applyFill="1" applyBorder="1" applyAlignment="1">
      <alignment vertical="center" wrapText="1"/>
    </xf>
    <xf numFmtId="165" fontId="15" fillId="0" borderId="14" xfId="0" applyNumberFormat="1" applyFont="1" applyFill="1" applyBorder="1" applyAlignment="1">
      <alignment vertical="center" wrapText="1"/>
    </xf>
    <xf numFmtId="1" fontId="9" fillId="0" borderId="14" xfId="0" applyNumberFormat="1" applyFont="1" applyFill="1" applyBorder="1" applyAlignment="1">
      <alignment horizontal="center" vertical="center"/>
    </xf>
    <xf numFmtId="9" fontId="0" fillId="0" borderId="0" xfId="0" applyNumberFormat="1" applyFill="1" applyAlignment="1">
      <alignment vertical="center"/>
    </xf>
    <xf numFmtId="9" fontId="3" fillId="7" borderId="3" xfId="4" applyNumberFormat="1" applyFont="1" applyFill="1" applyBorder="1" applyAlignment="1">
      <alignment vertical="center" wrapText="1"/>
    </xf>
    <xf numFmtId="10" fontId="4" fillId="2" borderId="14" xfId="0" applyNumberFormat="1" applyFont="1" applyFill="1" applyBorder="1" applyAlignment="1">
      <alignment horizontal="center" vertical="center"/>
    </xf>
    <xf numFmtId="9" fontId="4" fillId="2" borderId="14" xfId="0" applyNumberFormat="1" applyFont="1" applyFill="1" applyBorder="1" applyAlignment="1">
      <alignment horizontal="center" vertical="center"/>
    </xf>
    <xf numFmtId="9" fontId="15" fillId="2" borderId="1" xfId="11" applyNumberFormat="1" applyFont="1" applyFill="1" applyBorder="1" applyAlignment="1">
      <alignment vertical="center"/>
    </xf>
    <xf numFmtId="9" fontId="15" fillId="2" borderId="1" xfId="11" applyNumberFormat="1" applyFont="1" applyFill="1" applyBorder="1" applyAlignment="1">
      <alignment vertical="center" wrapText="1"/>
    </xf>
    <xf numFmtId="165" fontId="15" fillId="2" borderId="1" xfId="0" applyNumberFormat="1" applyFont="1" applyFill="1" applyBorder="1" applyAlignment="1">
      <alignment horizontal="left" vertical="center" wrapText="1"/>
    </xf>
    <xf numFmtId="9" fontId="15" fillId="0" borderId="1" xfId="11" applyNumberFormat="1" applyFont="1" applyFill="1" applyBorder="1" applyAlignment="1">
      <alignment vertical="center" wrapText="1"/>
    </xf>
    <xf numFmtId="9" fontId="15" fillId="0" borderId="1" xfId="11" applyFont="1" applyFill="1" applyBorder="1" applyAlignment="1">
      <alignment horizontal="left" vertical="center" wrapText="1"/>
    </xf>
    <xf numFmtId="9" fontId="27" fillId="2" borderId="1" xfId="0" applyNumberFormat="1" applyFont="1" applyFill="1" applyBorder="1" applyAlignment="1">
      <alignment vertical="center" wrapText="1"/>
    </xf>
    <xf numFmtId="0" fontId="27" fillId="0" borderId="1" xfId="0" applyFont="1" applyFill="1" applyBorder="1" applyAlignment="1">
      <alignment vertical="center" wrapText="1"/>
    </xf>
    <xf numFmtId="0" fontId="27" fillId="0" borderId="1" xfId="0" applyFont="1" applyFill="1" applyBorder="1" applyAlignment="1">
      <alignment horizontal="justify" vertical="top" wrapText="1"/>
    </xf>
    <xf numFmtId="9" fontId="27" fillId="2" borderId="1" xfId="11" applyNumberFormat="1" applyFont="1" applyFill="1" applyBorder="1" applyAlignment="1">
      <alignment vertical="center"/>
    </xf>
    <xf numFmtId="0" fontId="27" fillId="0" borderId="1" xfId="0" applyFont="1" applyFill="1" applyBorder="1" applyAlignment="1">
      <alignment horizontal="justify" vertical="center" wrapText="1"/>
    </xf>
    <xf numFmtId="0" fontId="27" fillId="0" borderId="1" xfId="0" applyFont="1" applyBorder="1" applyAlignment="1">
      <alignment horizontal="justify" vertical="center"/>
    </xf>
    <xf numFmtId="0" fontId="27" fillId="0" borderId="1" xfId="0" applyFont="1" applyBorder="1" applyAlignment="1">
      <alignment horizontal="justify" vertical="center" wrapText="1"/>
    </xf>
    <xf numFmtId="165" fontId="17" fillId="0" borderId="1" xfId="0" applyNumberFormat="1" applyFont="1" applyFill="1" applyBorder="1" applyAlignment="1">
      <alignment horizontal="center" vertical="center" wrapText="1"/>
    </xf>
    <xf numFmtId="165" fontId="15" fillId="2" borderId="14" xfId="0" applyNumberFormat="1" applyFont="1" applyFill="1" applyBorder="1" applyAlignment="1">
      <alignment horizontal="justify" vertical="center" wrapText="1"/>
    </xf>
    <xf numFmtId="9" fontId="0" fillId="0" borderId="0" xfId="0" applyNumberFormat="1" applyAlignment="1">
      <alignment horizontal="center" vertical="center"/>
    </xf>
    <xf numFmtId="9" fontId="3" fillId="7" borderId="3" xfId="4" applyNumberFormat="1" applyFont="1" applyFill="1" applyBorder="1" applyAlignment="1">
      <alignment horizontal="center" vertical="center" wrapText="1"/>
    </xf>
    <xf numFmtId="9" fontId="15" fillId="2" borderId="14" xfId="11" applyNumberFormat="1" applyFont="1" applyFill="1" applyBorder="1" applyAlignment="1">
      <alignment horizontal="center" vertical="center"/>
    </xf>
    <xf numFmtId="9" fontId="15" fillId="2" borderId="14" xfId="11" applyNumberFormat="1" applyFont="1" applyFill="1" applyBorder="1" applyAlignment="1">
      <alignment horizontal="center" vertical="center" wrapText="1"/>
    </xf>
    <xf numFmtId="9" fontId="17" fillId="2" borderId="14" xfId="11" applyNumberFormat="1" applyFont="1" applyFill="1" applyBorder="1" applyAlignment="1">
      <alignment horizontal="center" vertical="center"/>
    </xf>
    <xf numFmtId="9" fontId="4" fillId="0" borderId="14" xfId="11" applyNumberFormat="1" applyFont="1" applyFill="1" applyBorder="1" applyAlignment="1">
      <alignment horizontal="center" vertical="center"/>
    </xf>
    <xf numFmtId="9" fontId="4" fillId="2" borderId="14" xfId="11" applyNumberFormat="1" applyFont="1" applyFill="1" applyBorder="1" applyAlignment="1">
      <alignment horizontal="center" vertical="center"/>
    </xf>
    <xf numFmtId="9" fontId="17" fillId="0" borderId="14" xfId="11" applyFont="1" applyFill="1" applyBorder="1" applyAlignment="1">
      <alignment horizontal="center" vertical="center"/>
    </xf>
    <xf numFmtId="9" fontId="28" fillId="0" borderId="14" xfId="11" applyFont="1" applyFill="1" applyBorder="1" applyAlignment="1">
      <alignment horizontal="center" vertical="center" wrapText="1"/>
    </xf>
    <xf numFmtId="0" fontId="28" fillId="2" borderId="14" xfId="0" applyFont="1" applyFill="1" applyBorder="1" applyAlignment="1">
      <alignment horizontal="center" vertical="center"/>
    </xf>
    <xf numFmtId="9" fontId="17" fillId="2" borderId="14" xfId="0" applyNumberFormat="1" applyFont="1" applyFill="1" applyBorder="1" applyAlignment="1">
      <alignment horizontal="center" vertical="center"/>
    </xf>
    <xf numFmtId="10" fontId="17" fillId="2" borderId="14" xfId="0" applyNumberFormat="1" applyFont="1" applyFill="1" applyBorder="1" applyAlignment="1">
      <alignment horizontal="center" vertical="center"/>
    </xf>
    <xf numFmtId="10" fontId="17" fillId="0" borderId="14" xfId="0" applyNumberFormat="1" applyFont="1" applyBorder="1" applyAlignment="1">
      <alignment horizontal="center" vertical="center"/>
    </xf>
    <xf numFmtId="9" fontId="15" fillId="0" borderId="1" xfId="3" applyFont="1" applyFill="1" applyBorder="1" applyAlignment="1">
      <alignment horizontal="center" vertical="center"/>
    </xf>
    <xf numFmtId="0" fontId="15" fillId="0" borderId="1" xfId="0" applyFont="1" applyFill="1" applyBorder="1" applyAlignment="1">
      <alignment horizontal="justify" vertical="top" wrapText="1"/>
    </xf>
    <xf numFmtId="9" fontId="2" fillId="0" borderId="1" xfId="4" applyNumberFormat="1" applyFill="1" applyBorder="1" applyAlignment="1">
      <alignment horizontal="center" vertical="center"/>
    </xf>
    <xf numFmtId="0" fontId="2" fillId="0" borderId="1" xfId="4" applyFill="1" applyBorder="1" applyAlignment="1">
      <alignment horizontal="center" vertical="center" wrapText="1"/>
    </xf>
    <xf numFmtId="0" fontId="15" fillId="0" borderId="1" xfId="0" applyFont="1" applyFill="1" applyBorder="1" applyAlignment="1">
      <alignment horizontal="left" vertical="center" wrapText="1"/>
    </xf>
    <xf numFmtId="9" fontId="0" fillId="0" borderId="0" xfId="0" applyNumberFormat="1" applyFill="1" applyAlignment="1">
      <alignment horizontal="center" vertical="center"/>
    </xf>
    <xf numFmtId="165" fontId="4" fillId="0" borderId="14" xfId="0" applyNumberFormat="1" applyFont="1" applyFill="1" applyBorder="1" applyAlignment="1">
      <alignment horizontal="left" vertical="center" wrapText="1"/>
    </xf>
    <xf numFmtId="165" fontId="4" fillId="0" borderId="14" xfId="4" applyNumberFormat="1" applyFont="1" applyFill="1" applyBorder="1" applyAlignment="1">
      <alignment horizontal="justify" vertical="center" wrapText="1"/>
    </xf>
    <xf numFmtId="165" fontId="3" fillId="0" borderId="1" xfId="0" applyNumberFormat="1" applyFont="1" applyFill="1" applyBorder="1" applyAlignment="1">
      <alignment horizontal="center" vertical="center" wrapText="1"/>
    </xf>
    <xf numFmtId="0" fontId="30" fillId="12" borderId="1" xfId="0" applyFont="1" applyFill="1" applyBorder="1" applyAlignment="1">
      <alignment horizontal="right" vertical="center" wrapText="1"/>
    </xf>
    <xf numFmtId="0" fontId="15" fillId="2" borderId="1" xfId="0" applyFont="1" applyFill="1" applyBorder="1" applyAlignment="1">
      <alignment horizontal="justify" vertical="top" wrapText="1"/>
    </xf>
    <xf numFmtId="0" fontId="15" fillId="13" borderId="1" xfId="0" applyFont="1" applyFill="1" applyBorder="1" applyAlignment="1">
      <alignment horizontal="center" vertical="center" wrapText="1"/>
    </xf>
    <xf numFmtId="9" fontId="4" fillId="0" borderId="0" xfId="3" applyFont="1" applyFill="1" applyAlignment="1">
      <alignment horizontal="center" vertical="center"/>
    </xf>
    <xf numFmtId="9" fontId="2" fillId="0" borderId="0" xfId="4" applyNumberFormat="1" applyAlignment="1">
      <alignment horizontal="center" vertical="center"/>
    </xf>
    <xf numFmtId="9" fontId="0" fillId="0" borderId="0" xfId="3" applyFont="1" applyFill="1" applyAlignment="1">
      <alignment horizontal="center" vertical="center"/>
    </xf>
    <xf numFmtId="9" fontId="9" fillId="0" borderId="0" xfId="3" applyFont="1" applyFill="1" applyAlignment="1">
      <alignment horizontal="center" vertical="center"/>
    </xf>
    <xf numFmtId="9" fontId="0" fillId="0" borderId="0" xfId="3" applyFont="1" applyAlignment="1">
      <alignment horizontal="center" vertical="center"/>
    </xf>
    <xf numFmtId="9" fontId="0" fillId="5" borderId="0" xfId="3" applyFont="1" applyFill="1" applyAlignment="1">
      <alignment horizontal="center" vertical="center"/>
    </xf>
    <xf numFmtId="9" fontId="15" fillId="0" borderId="0" xfId="3" applyFont="1" applyFill="1" applyBorder="1" applyAlignment="1">
      <alignment horizontal="center" vertical="center"/>
    </xf>
    <xf numFmtId="0" fontId="4" fillId="2" borderId="15" xfId="0" applyFont="1" applyFill="1" applyBorder="1" applyAlignment="1">
      <alignment horizontal="center" vertical="center" wrapText="1"/>
    </xf>
    <xf numFmtId="165" fontId="4" fillId="2" borderId="16" xfId="0" applyNumberFormat="1" applyFont="1" applyFill="1" applyBorder="1" applyAlignment="1">
      <alignment horizontal="center" vertical="center" wrapText="1"/>
    </xf>
    <xf numFmtId="165" fontId="4" fillId="2" borderId="5" xfId="0" applyNumberFormat="1" applyFont="1" applyFill="1" applyBorder="1" applyAlignment="1">
      <alignment horizontal="justify" vertical="center" wrapText="1"/>
    </xf>
    <xf numFmtId="165" fontId="4" fillId="2" borderId="15" xfId="0" applyNumberFormat="1" applyFont="1" applyFill="1" applyBorder="1" applyAlignment="1">
      <alignment horizontal="center" vertical="center" wrapText="1"/>
    </xf>
    <xf numFmtId="165" fontId="4" fillId="0" borderId="15" xfId="0" applyNumberFormat="1" applyFont="1" applyFill="1" applyBorder="1" applyAlignment="1">
      <alignment horizontal="center" vertical="center" wrapText="1"/>
    </xf>
    <xf numFmtId="0" fontId="4" fillId="0" borderId="15" xfId="0" applyFont="1" applyFill="1" applyBorder="1" applyAlignment="1">
      <alignment horizontal="center" vertical="center" wrapText="1"/>
    </xf>
    <xf numFmtId="0" fontId="4" fillId="0" borderId="5" xfId="0" applyFont="1" applyFill="1" applyBorder="1" applyAlignment="1">
      <alignment horizontal="center" vertical="center" wrapText="1"/>
    </xf>
    <xf numFmtId="165" fontId="4" fillId="2" borderId="5" xfId="0" applyNumberFormat="1" applyFont="1" applyFill="1" applyBorder="1" applyAlignment="1">
      <alignment horizontal="center" vertical="center" wrapText="1"/>
    </xf>
    <xf numFmtId="165" fontId="4" fillId="0" borderId="5" xfId="0" applyNumberFormat="1" applyFont="1" applyFill="1" applyBorder="1" applyAlignment="1">
      <alignment horizontal="center" vertical="center" wrapText="1"/>
    </xf>
    <xf numFmtId="9" fontId="4" fillId="0" borderId="1" xfId="11" applyFont="1" applyFill="1" applyBorder="1" applyAlignment="1">
      <alignment vertical="center"/>
    </xf>
    <xf numFmtId="0" fontId="4" fillId="0" borderId="1" xfId="0" applyFont="1" applyFill="1" applyBorder="1" applyAlignment="1">
      <alignment vertical="center" wrapText="1"/>
    </xf>
    <xf numFmtId="0" fontId="4" fillId="0" borderId="1" xfId="0" applyFont="1" applyFill="1" applyBorder="1" applyAlignment="1">
      <alignment horizontal="left" vertical="center" wrapText="1"/>
    </xf>
    <xf numFmtId="9" fontId="4" fillId="0" borderId="1" xfId="0" applyNumberFormat="1" applyFont="1" applyFill="1" applyBorder="1" applyAlignment="1">
      <alignment vertical="center"/>
    </xf>
    <xf numFmtId="0" fontId="4" fillId="0" borderId="1" xfId="0" applyFont="1" applyFill="1" applyBorder="1" applyAlignment="1">
      <alignment horizontal="right" vertical="center"/>
    </xf>
    <xf numFmtId="165" fontId="4" fillId="0" borderId="1" xfId="0" applyNumberFormat="1" applyFont="1" applyFill="1" applyBorder="1" applyAlignment="1">
      <alignment horizontal="left" vertical="top" wrapText="1"/>
    </xf>
    <xf numFmtId="9" fontId="17" fillId="2" borderId="1" xfId="0" applyNumberFormat="1" applyFont="1" applyFill="1" applyBorder="1" applyAlignment="1">
      <alignment horizontal="center" vertical="center"/>
    </xf>
    <xf numFmtId="10" fontId="15" fillId="0" borderId="1" xfId="3" applyNumberFormat="1" applyFont="1" applyFill="1" applyBorder="1" applyAlignment="1">
      <alignment horizontal="center" vertical="center"/>
    </xf>
    <xf numFmtId="10" fontId="30" fillId="12" borderId="1" xfId="0" applyNumberFormat="1" applyFont="1" applyFill="1" applyBorder="1" applyAlignment="1">
      <alignment horizontal="center" vertical="center" wrapText="1"/>
    </xf>
    <xf numFmtId="0" fontId="0" fillId="0" borderId="14" xfId="0" applyFont="1" applyFill="1" applyBorder="1" applyAlignment="1">
      <alignment horizontal="center" vertical="center"/>
    </xf>
    <xf numFmtId="0" fontId="2" fillId="0" borderId="14" xfId="0" applyFont="1" applyFill="1" applyBorder="1" applyAlignment="1">
      <alignment vertical="center" wrapText="1"/>
    </xf>
    <xf numFmtId="0" fontId="0" fillId="0" borderId="14" xfId="0" applyFont="1" applyFill="1" applyBorder="1" applyAlignment="1">
      <alignment vertical="center" wrapText="1"/>
    </xf>
    <xf numFmtId="43" fontId="0" fillId="0" borderId="14" xfId="1" applyFont="1" applyFill="1" applyBorder="1" applyAlignment="1">
      <alignment horizontal="center" vertical="center"/>
    </xf>
    <xf numFmtId="9" fontId="0" fillId="0" borderId="14" xfId="0" applyNumberFormat="1" applyFont="1" applyFill="1" applyBorder="1" applyAlignment="1">
      <alignment horizontal="center" vertical="center"/>
    </xf>
    <xf numFmtId="0" fontId="3" fillId="3" borderId="1" xfId="0" applyFont="1" applyFill="1" applyBorder="1" applyAlignment="1">
      <alignment horizontal="center" vertical="center" wrapText="1"/>
    </xf>
    <xf numFmtId="0" fontId="3" fillId="3" borderId="5" xfId="4" applyFont="1" applyFill="1" applyBorder="1" applyAlignment="1">
      <alignment horizontal="center" vertical="center"/>
    </xf>
    <xf numFmtId="0" fontId="3" fillId="3" borderId="6" xfId="4" applyFont="1" applyFill="1" applyBorder="1" applyAlignment="1">
      <alignment horizontal="center" vertical="center"/>
    </xf>
    <xf numFmtId="0" fontId="3" fillId="3" borderId="7" xfId="4" applyFont="1" applyFill="1" applyBorder="1" applyAlignment="1">
      <alignment horizontal="center" vertical="center"/>
    </xf>
    <xf numFmtId="0" fontId="3" fillId="3" borderId="4" xfId="4" applyFont="1" applyFill="1" applyBorder="1" applyAlignment="1">
      <alignment horizontal="center" vertical="center" wrapText="1"/>
    </xf>
    <xf numFmtId="0" fontId="3" fillId="3" borderId="9" xfId="4" applyFont="1" applyFill="1" applyBorder="1" applyAlignment="1">
      <alignment horizontal="center" vertical="center" wrapText="1"/>
    </xf>
    <xf numFmtId="0" fontId="3" fillId="3" borderId="3" xfId="4" applyFont="1" applyFill="1" applyBorder="1" applyAlignment="1">
      <alignment horizontal="center" vertical="center" wrapText="1"/>
    </xf>
    <xf numFmtId="0" fontId="3" fillId="3" borderId="1" xfId="4" applyFont="1" applyFill="1" applyBorder="1" applyAlignment="1">
      <alignment horizontal="center" vertical="center" wrapText="1"/>
    </xf>
    <xf numFmtId="0" fontId="3" fillId="7" borderId="5" xfId="4" applyFont="1" applyFill="1" applyBorder="1" applyAlignment="1">
      <alignment horizontal="center" vertical="center" wrapText="1"/>
    </xf>
    <xf numFmtId="0" fontId="3" fillId="7" borderId="7" xfId="4" applyFont="1" applyFill="1" applyBorder="1" applyAlignment="1">
      <alignment horizontal="center" vertical="center" wrapText="1"/>
    </xf>
    <xf numFmtId="0" fontId="3" fillId="7" borderId="6" xfId="4" applyFont="1" applyFill="1" applyBorder="1" applyAlignment="1">
      <alignment horizontal="center" vertical="center" wrapText="1"/>
    </xf>
    <xf numFmtId="0" fontId="3" fillId="7" borderId="3" xfId="4" applyFont="1" applyFill="1" applyBorder="1" applyAlignment="1">
      <alignment horizontal="center" vertical="center" wrapText="1"/>
    </xf>
    <xf numFmtId="0" fontId="3" fillId="7" borderId="9" xfId="4" applyFont="1" applyFill="1" applyBorder="1" applyAlignment="1">
      <alignment horizontal="center" vertical="center" wrapText="1"/>
    </xf>
    <xf numFmtId="0" fontId="3" fillId="3" borderId="2" xfId="4" applyFont="1" applyFill="1" applyBorder="1" applyAlignment="1">
      <alignment horizontal="center" vertical="center" wrapText="1"/>
    </xf>
    <xf numFmtId="0" fontId="3" fillId="3" borderId="8" xfId="4" applyFont="1" applyFill="1" applyBorder="1" applyAlignment="1">
      <alignment horizontal="center" vertical="center" wrapText="1"/>
    </xf>
    <xf numFmtId="0" fontId="16" fillId="2" borderId="0" xfId="4" applyFont="1" applyFill="1" applyBorder="1" applyAlignment="1">
      <alignment horizontal="center" vertical="center" wrapText="1"/>
    </xf>
    <xf numFmtId="0" fontId="18" fillId="9" borderId="1" xfId="0" applyFont="1" applyFill="1" applyBorder="1" applyAlignment="1">
      <alignment horizontal="center" vertical="center"/>
    </xf>
    <xf numFmtId="0" fontId="3" fillId="5" borderId="1" xfId="0" applyFont="1" applyFill="1" applyBorder="1" applyAlignment="1">
      <alignment horizontal="center" vertical="center" wrapText="1"/>
    </xf>
    <xf numFmtId="41" fontId="3" fillId="5" borderId="1" xfId="13" applyFont="1" applyFill="1" applyBorder="1" applyAlignment="1">
      <alignment horizontal="center" vertical="center" wrapText="1"/>
    </xf>
    <xf numFmtId="0" fontId="3" fillId="5" borderId="1" xfId="5" applyFont="1" applyFill="1" applyBorder="1" applyAlignment="1">
      <alignment horizontal="center" vertical="center" wrapText="1"/>
    </xf>
    <xf numFmtId="0" fontId="3" fillId="5" borderId="1" xfId="5" applyFont="1" applyFill="1" applyBorder="1" applyAlignment="1">
      <alignment horizontal="center" vertical="center"/>
    </xf>
    <xf numFmtId="0" fontId="3" fillId="5" borderId="5" xfId="5" applyFont="1" applyFill="1" applyBorder="1" applyAlignment="1">
      <alignment horizontal="center" vertical="center"/>
    </xf>
    <xf numFmtId="0" fontId="3" fillId="5" borderId="7" xfId="5" applyFont="1" applyFill="1" applyBorder="1" applyAlignment="1">
      <alignment horizontal="center" vertical="center"/>
    </xf>
    <xf numFmtId="0" fontId="3" fillId="5" borderId="6" xfId="5" applyFont="1" applyFill="1" applyBorder="1" applyAlignment="1">
      <alignment horizontal="center" vertical="center"/>
    </xf>
    <xf numFmtId="0" fontId="15" fillId="2" borderId="3" xfId="0" applyFont="1" applyFill="1" applyBorder="1" applyAlignment="1">
      <alignment horizontal="center" vertical="center" wrapText="1"/>
    </xf>
    <xf numFmtId="0" fontId="15" fillId="2" borderId="11" xfId="0" applyFont="1" applyFill="1" applyBorder="1" applyAlignment="1">
      <alignment horizontal="center" vertical="center" wrapText="1"/>
    </xf>
    <xf numFmtId="0" fontId="15" fillId="2" borderId="9" xfId="0" applyFont="1" applyFill="1" applyBorder="1" applyAlignment="1">
      <alignment horizontal="center" vertical="center" wrapText="1"/>
    </xf>
    <xf numFmtId="0" fontId="17" fillId="2" borderId="14" xfId="0" applyFont="1" applyFill="1" applyBorder="1" applyAlignment="1">
      <alignment horizontal="center" vertical="center" wrapText="1"/>
    </xf>
    <xf numFmtId="0" fontId="0" fillId="0" borderId="14" xfId="0" applyBorder="1" applyAlignment="1">
      <alignment horizontal="center" vertical="center"/>
    </xf>
    <xf numFmtId="0" fontId="3" fillId="5" borderId="1" xfId="0" applyFont="1" applyFill="1" applyBorder="1" applyAlignment="1">
      <alignment horizontal="center" vertical="center"/>
    </xf>
    <xf numFmtId="0" fontId="26" fillId="8" borderId="1" xfId="0" applyFont="1" applyFill="1" applyBorder="1" applyAlignment="1">
      <alignment horizontal="center" vertical="center"/>
    </xf>
    <xf numFmtId="0" fontId="3" fillId="8" borderId="1" xfId="0" applyFont="1" applyFill="1" applyBorder="1" applyAlignment="1">
      <alignment horizontal="center" vertical="center"/>
    </xf>
    <xf numFmtId="0" fontId="3" fillId="0" borderId="1" xfId="5" applyFont="1" applyFill="1" applyBorder="1" applyAlignment="1">
      <alignment horizontal="center" vertical="center" wrapText="1"/>
    </xf>
    <xf numFmtId="0" fontId="3" fillId="0" borderId="1" xfId="5" applyFont="1" applyFill="1" applyBorder="1" applyAlignment="1">
      <alignment horizontal="center" vertical="center"/>
    </xf>
    <xf numFmtId="0" fontId="13" fillId="0" borderId="3" xfId="4" applyFont="1" applyFill="1" applyBorder="1" applyAlignment="1">
      <alignment horizontal="center" vertical="center" wrapText="1" readingOrder="1"/>
    </xf>
    <xf numFmtId="0" fontId="13" fillId="0" borderId="9" xfId="4" applyFont="1" applyFill="1" applyBorder="1" applyAlignment="1">
      <alignment horizontal="center" vertical="center" wrapText="1" readingOrder="1"/>
    </xf>
    <xf numFmtId="164" fontId="4" fillId="0" borderId="3" xfId="5" applyNumberFormat="1" applyFont="1" applyFill="1" applyBorder="1" applyAlignment="1">
      <alignment horizontal="center" vertical="center" wrapText="1"/>
    </xf>
    <xf numFmtId="164" fontId="4" fillId="0" borderId="11" xfId="5" applyNumberFormat="1" applyFont="1" applyFill="1" applyBorder="1" applyAlignment="1">
      <alignment horizontal="center" vertical="center" wrapText="1"/>
    </xf>
    <xf numFmtId="164" fontId="4" fillId="0" borderId="9" xfId="5" applyNumberFormat="1" applyFont="1" applyFill="1" applyBorder="1" applyAlignment="1">
      <alignment horizontal="center" vertical="center" wrapText="1"/>
    </xf>
    <xf numFmtId="164" fontId="4" fillId="0" borderId="1" xfId="4" applyNumberFormat="1" applyFont="1" applyFill="1" applyBorder="1" applyAlignment="1">
      <alignment horizontal="center" vertical="center"/>
    </xf>
    <xf numFmtId="0" fontId="3" fillId="7" borderId="1" xfId="4" applyFont="1" applyFill="1" applyBorder="1" applyAlignment="1">
      <alignment horizontal="center" vertical="center" wrapText="1"/>
    </xf>
    <xf numFmtId="0" fontId="16" fillId="2" borderId="8" xfId="4" applyFont="1" applyFill="1" applyBorder="1" applyAlignment="1">
      <alignment vertical="center" wrapText="1"/>
    </xf>
  </cellXfs>
  <cellStyles count="20">
    <cellStyle name="Millares" xfId="1" builtinId="3"/>
    <cellStyle name="Millares [0]" xfId="2" builtinId="6"/>
    <cellStyle name="Millares [0] 2" xfId="13" xr:uid="{EC254D37-9E77-4AB3-9C5A-5C6B181415B3}"/>
    <cellStyle name="Millares 2" xfId="7" xr:uid="{F09247ED-5682-45BF-8EB0-F5594C0B3998}"/>
    <cellStyle name="Millares 3" xfId="17" xr:uid="{2D465F26-F9F4-4112-B119-F5F4D619FA19}"/>
    <cellStyle name="Millares 4" xfId="15" xr:uid="{DB0CBCB4-9ADF-4C71-9FB7-2F9B91EB7EBC}"/>
    <cellStyle name="Millares 5" xfId="6" xr:uid="{6D6030E0-AB99-45CF-886D-829A80AA0C5C}"/>
    <cellStyle name="Moneda [0] 2" xfId="16" xr:uid="{1613E67E-21FB-4946-8AE4-F020ADB74847}"/>
    <cellStyle name="Moneda [0] 2 2" xfId="14" xr:uid="{247849D3-448A-4606-9BDB-944863D31B32}"/>
    <cellStyle name="Moneda [0] 3" xfId="18" xr:uid="{563CD07A-828A-4EE8-9401-9105879943E3}"/>
    <cellStyle name="Moneda 3" xfId="8" xr:uid="{16A0E735-61B3-4D80-A2C1-46B1828ECE9A}"/>
    <cellStyle name="Moneda 6" xfId="12" xr:uid="{7A6994BA-A7C0-4A01-BA41-5823655F74AC}"/>
    <cellStyle name="Normal" xfId="0" builtinId="0"/>
    <cellStyle name="Normal 2 2" xfId="4" xr:uid="{504FECC9-7815-4D3B-9E86-812680B51BF2}"/>
    <cellStyle name="Normal 3" xfId="10" xr:uid="{BF958008-0643-486A-A13F-94BD44751AA8}"/>
    <cellStyle name="Normal 4" xfId="5" xr:uid="{47D91FA3-A144-4445-BC70-B456B9D26E26}"/>
    <cellStyle name="Normal 5" xfId="9" xr:uid="{48F09495-F240-49B3-A487-DD419E649BB2}"/>
    <cellStyle name="Porcentaje" xfId="3" builtinId="5"/>
    <cellStyle name="Porcentaje 2" xfId="11" xr:uid="{DC4BD1FB-A88E-49E8-9027-21015F8432B1}"/>
    <cellStyle name="Porcentual 2 2" xfId="19" xr:uid="{77F7C504-AB66-42EE-B0B9-1E5BB5FF13B8}"/>
  </cellStyles>
  <dxfs count="0"/>
  <tableStyles count="0" defaultTableStyle="TableStyleMedium2" defaultPivotStyle="PivotStyleLight16"/>
  <colors>
    <mruColors>
      <color rgb="FFF6B0C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externalLink" Target="externalLinks/externalLink6.xml"/><Relationship Id="rId18" Type="http://schemas.openxmlformats.org/officeDocument/2006/relationships/externalLink" Target="externalLinks/externalLink11.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externalLink" Target="externalLinks/externalLink14.xml"/><Relationship Id="rId7" Type="http://schemas.openxmlformats.org/officeDocument/2006/relationships/worksheet" Target="worksheets/sheet7.xml"/><Relationship Id="rId12" Type="http://schemas.openxmlformats.org/officeDocument/2006/relationships/externalLink" Target="externalLinks/externalLink5.xml"/><Relationship Id="rId17" Type="http://schemas.openxmlformats.org/officeDocument/2006/relationships/externalLink" Target="externalLinks/externalLink10.xml"/><Relationship Id="rId25" Type="http://schemas.openxmlformats.org/officeDocument/2006/relationships/externalLink" Target="externalLinks/externalLink18.xml"/><Relationship Id="rId2" Type="http://schemas.openxmlformats.org/officeDocument/2006/relationships/worksheet" Target="worksheets/sheet2.xml"/><Relationship Id="rId16" Type="http://schemas.openxmlformats.org/officeDocument/2006/relationships/externalLink" Target="externalLinks/externalLink9.xml"/><Relationship Id="rId20" Type="http://schemas.openxmlformats.org/officeDocument/2006/relationships/externalLink" Target="externalLinks/externalLink13.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24" Type="http://schemas.openxmlformats.org/officeDocument/2006/relationships/externalLink" Target="externalLinks/externalLink17.xml"/><Relationship Id="rId5" Type="http://schemas.openxmlformats.org/officeDocument/2006/relationships/worksheet" Target="worksheets/sheet5.xml"/><Relationship Id="rId15" Type="http://schemas.openxmlformats.org/officeDocument/2006/relationships/externalLink" Target="externalLinks/externalLink8.xml"/><Relationship Id="rId23" Type="http://schemas.openxmlformats.org/officeDocument/2006/relationships/externalLink" Target="externalLinks/externalLink16.xml"/><Relationship Id="rId28" Type="http://schemas.openxmlformats.org/officeDocument/2006/relationships/sharedStrings" Target="sharedStrings.xml"/><Relationship Id="rId10" Type="http://schemas.openxmlformats.org/officeDocument/2006/relationships/externalLink" Target="externalLinks/externalLink3.xml"/><Relationship Id="rId19" Type="http://schemas.openxmlformats.org/officeDocument/2006/relationships/externalLink" Target="externalLinks/externalLink12.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externalLink" Target="externalLinks/externalLink7.xml"/><Relationship Id="rId22" Type="http://schemas.openxmlformats.org/officeDocument/2006/relationships/externalLink" Target="externalLinks/externalLink15.xml"/><Relationship Id="rId27"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261938</xdr:rowOff>
    </xdr:from>
    <xdr:to>
      <xdr:col>3</xdr:col>
      <xdr:colOff>797719</xdr:colOff>
      <xdr:row>1</xdr:row>
      <xdr:rowOff>358775</xdr:rowOff>
    </xdr:to>
    <xdr:pic>
      <xdr:nvPicPr>
        <xdr:cNvPr id="3" name="Imagen 2">
          <a:extLst>
            <a:ext uri="{FF2B5EF4-FFF2-40B4-BE49-F238E27FC236}">
              <a16:creationId xmlns:a16="http://schemas.microsoft.com/office/drawing/2014/main" id="{BA2F9505-DBF8-4EBE-A162-D29FA4D79FBB}"/>
            </a:ext>
          </a:extLst>
        </xdr:cNvPr>
        <xdr:cNvPicPr/>
      </xdr:nvPicPr>
      <xdr:blipFill>
        <a:blip xmlns:r="http://schemas.openxmlformats.org/officeDocument/2006/relationships" r:embed="rId1"/>
        <a:stretch>
          <a:fillRect/>
        </a:stretch>
      </xdr:blipFill>
      <xdr:spPr>
        <a:xfrm>
          <a:off x="0" y="261938"/>
          <a:ext cx="3619500" cy="5969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416718</xdr:colOff>
      <xdr:row>0</xdr:row>
      <xdr:rowOff>345281</xdr:rowOff>
    </xdr:from>
    <xdr:to>
      <xdr:col>2</xdr:col>
      <xdr:colOff>1583530</xdr:colOff>
      <xdr:row>2</xdr:row>
      <xdr:rowOff>84931</xdr:rowOff>
    </xdr:to>
    <xdr:pic>
      <xdr:nvPicPr>
        <xdr:cNvPr id="4" name="Imagen 3">
          <a:extLst>
            <a:ext uri="{FF2B5EF4-FFF2-40B4-BE49-F238E27FC236}">
              <a16:creationId xmlns:a16="http://schemas.microsoft.com/office/drawing/2014/main" id="{C6B3F2F1-66D1-4DA2-8B1B-CD21A83627A6}"/>
            </a:ext>
          </a:extLst>
        </xdr:cNvPr>
        <xdr:cNvPicPr/>
      </xdr:nvPicPr>
      <xdr:blipFill>
        <a:blip xmlns:r="http://schemas.openxmlformats.org/officeDocument/2006/relationships" r:embed="rId1"/>
        <a:stretch>
          <a:fillRect/>
        </a:stretch>
      </xdr:blipFill>
      <xdr:spPr>
        <a:xfrm>
          <a:off x="416718" y="345281"/>
          <a:ext cx="3619500" cy="5969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333375</xdr:colOff>
      <xdr:row>0</xdr:row>
      <xdr:rowOff>107155</xdr:rowOff>
    </xdr:from>
    <xdr:to>
      <xdr:col>10</xdr:col>
      <xdr:colOff>154781</xdr:colOff>
      <xdr:row>2</xdr:row>
      <xdr:rowOff>84930</xdr:rowOff>
    </xdr:to>
    <xdr:pic>
      <xdr:nvPicPr>
        <xdr:cNvPr id="4" name="Imagen 3">
          <a:extLst>
            <a:ext uri="{FF2B5EF4-FFF2-40B4-BE49-F238E27FC236}">
              <a16:creationId xmlns:a16="http://schemas.microsoft.com/office/drawing/2014/main" id="{2FEC763D-5D58-4565-86EB-42F985F8331A}"/>
            </a:ext>
          </a:extLst>
        </xdr:cNvPr>
        <xdr:cNvPicPr/>
      </xdr:nvPicPr>
      <xdr:blipFill>
        <a:blip xmlns:r="http://schemas.openxmlformats.org/officeDocument/2006/relationships" r:embed="rId1"/>
        <a:stretch>
          <a:fillRect/>
        </a:stretch>
      </xdr:blipFill>
      <xdr:spPr>
        <a:xfrm>
          <a:off x="333375" y="107155"/>
          <a:ext cx="3619500" cy="5969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145676</xdr:colOff>
      <xdr:row>0</xdr:row>
      <xdr:rowOff>246528</xdr:rowOff>
    </xdr:from>
    <xdr:to>
      <xdr:col>3</xdr:col>
      <xdr:colOff>739588</xdr:colOff>
      <xdr:row>2</xdr:row>
      <xdr:rowOff>103840</xdr:rowOff>
    </xdr:to>
    <xdr:pic>
      <xdr:nvPicPr>
        <xdr:cNvPr id="3" name="Imagen 2">
          <a:extLst>
            <a:ext uri="{FF2B5EF4-FFF2-40B4-BE49-F238E27FC236}">
              <a16:creationId xmlns:a16="http://schemas.microsoft.com/office/drawing/2014/main" id="{76F07C99-FD16-4011-B1A7-3FAC62109C8C}"/>
            </a:ext>
          </a:extLst>
        </xdr:cNvPr>
        <xdr:cNvPicPr/>
      </xdr:nvPicPr>
      <xdr:blipFill>
        <a:blip xmlns:r="http://schemas.openxmlformats.org/officeDocument/2006/relationships" r:embed="rId1"/>
        <a:stretch>
          <a:fillRect/>
        </a:stretch>
      </xdr:blipFill>
      <xdr:spPr>
        <a:xfrm>
          <a:off x="145676" y="246528"/>
          <a:ext cx="3619500" cy="5969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142875</xdr:colOff>
      <xdr:row>1</xdr:row>
      <xdr:rowOff>1</xdr:rowOff>
    </xdr:from>
    <xdr:to>
      <xdr:col>9</xdr:col>
      <xdr:colOff>833437</xdr:colOff>
      <xdr:row>2</xdr:row>
      <xdr:rowOff>168276</xdr:rowOff>
    </xdr:to>
    <xdr:pic>
      <xdr:nvPicPr>
        <xdr:cNvPr id="3" name="Imagen 2">
          <a:extLst>
            <a:ext uri="{FF2B5EF4-FFF2-40B4-BE49-F238E27FC236}">
              <a16:creationId xmlns:a16="http://schemas.microsoft.com/office/drawing/2014/main" id="{1515E759-74AE-4AEB-BBDE-F5BCC34001E7}"/>
            </a:ext>
          </a:extLst>
        </xdr:cNvPr>
        <xdr:cNvPicPr/>
      </xdr:nvPicPr>
      <xdr:blipFill>
        <a:blip xmlns:r="http://schemas.openxmlformats.org/officeDocument/2006/relationships" r:embed="rId1"/>
        <a:stretch>
          <a:fillRect/>
        </a:stretch>
      </xdr:blipFill>
      <xdr:spPr>
        <a:xfrm>
          <a:off x="142875" y="428626"/>
          <a:ext cx="3619500" cy="5969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59531</xdr:colOff>
      <xdr:row>0</xdr:row>
      <xdr:rowOff>23812</xdr:rowOff>
    </xdr:from>
    <xdr:to>
      <xdr:col>9</xdr:col>
      <xdr:colOff>1285875</xdr:colOff>
      <xdr:row>2</xdr:row>
      <xdr:rowOff>1587</xdr:rowOff>
    </xdr:to>
    <xdr:pic>
      <xdr:nvPicPr>
        <xdr:cNvPr id="3" name="Imagen 2">
          <a:extLst>
            <a:ext uri="{FF2B5EF4-FFF2-40B4-BE49-F238E27FC236}">
              <a16:creationId xmlns:a16="http://schemas.microsoft.com/office/drawing/2014/main" id="{F3715264-4173-4667-A599-0C67B226838E}"/>
            </a:ext>
          </a:extLst>
        </xdr:cNvPr>
        <xdr:cNvPicPr/>
      </xdr:nvPicPr>
      <xdr:blipFill>
        <a:blip xmlns:r="http://schemas.openxmlformats.org/officeDocument/2006/relationships" r:embed="rId1"/>
        <a:stretch>
          <a:fillRect/>
        </a:stretch>
      </xdr:blipFill>
      <xdr:spPr>
        <a:xfrm>
          <a:off x="59531" y="23812"/>
          <a:ext cx="3619500" cy="5969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243417</xdr:colOff>
      <xdr:row>0</xdr:row>
      <xdr:rowOff>42332</xdr:rowOff>
    </xdr:from>
    <xdr:to>
      <xdr:col>10</xdr:col>
      <xdr:colOff>74084</xdr:colOff>
      <xdr:row>2</xdr:row>
      <xdr:rowOff>14815</xdr:rowOff>
    </xdr:to>
    <xdr:pic>
      <xdr:nvPicPr>
        <xdr:cNvPr id="3" name="Imagen 2">
          <a:extLst>
            <a:ext uri="{FF2B5EF4-FFF2-40B4-BE49-F238E27FC236}">
              <a16:creationId xmlns:a16="http://schemas.microsoft.com/office/drawing/2014/main" id="{A648B9FC-37AA-4801-9120-76F500BC19CC}"/>
            </a:ext>
          </a:extLst>
        </xdr:cNvPr>
        <xdr:cNvPicPr/>
      </xdr:nvPicPr>
      <xdr:blipFill>
        <a:blip xmlns:r="http://schemas.openxmlformats.org/officeDocument/2006/relationships" r:embed="rId1"/>
        <a:stretch>
          <a:fillRect/>
        </a:stretch>
      </xdr:blipFill>
      <xdr:spPr>
        <a:xfrm>
          <a:off x="243417" y="42332"/>
          <a:ext cx="3619500" cy="5969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sarrechea/Documents/PERSONALES/PA%20AJUSTADOS%20CON%20ID/PA%202018-%20CONSOLIDADO%20Febrero%2026.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Users/Eliza/Downloads/04_Abr_PA_Informaci&#243;n.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D:\Eliza\OAPF\PA_OAPF_2018\05_May_PA_Inf.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D:\d\d\Cadenas%20de%20Valor\2018\Plan%20de%20Acci&#243;n%202018\Plan%20de%20acci&#243;n%20OAPF\06_Jun\06_Jun_PA_Informaci&#243;n.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D:\d\d\Cadenas%20de%20Valor\2018\Plan%20de%20Acci&#243;n%202018\Plan%20de%20acci&#243;n%20OAPF\07_Jul\07_Jul_PA_Informaci&#243;n.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D:\d\d\Cadenas%20de%20Valor\2018\Plan%20de%20Acci&#243;n%202018\Plan%20de%20acci&#243;n%20OAPF\08_Ago\08_PA_OAPF_Informaci&#243;n.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D:\Eliza\OAPF\09_Sep_PA_Informaci&#243;n.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D:\d\d\Cadenas%20de%20Valor\2018\Plan%20de%20Acci&#243;n%202018\Plan%20de%20acci&#243;n%20OAPF\11_Nov\11_PA_Informaci&#243;n_Nov_2018.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Users/caescobar/Desktop/planes%20de%20accion/plan%20de%20accion%20planes%20departamentales%20ejemplo.xlsx" TargetMode="External"/></Relationships>
</file>

<file path=xl/externalLinks/_rels/externalLink18.xml.rels><?xml version="1.0" encoding="UTF-8" standalone="yes"?>
<Relationships xmlns="http://schemas.openxmlformats.org/package/2006/relationships"><Relationship Id="rId1" Type="http://schemas.microsoft.com/office/2006/relationships/xlExternalLinkPath/xlPathMissing" Target="Plan%20de%20Accion%202018%20OAC%20final.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Users\sarrechea\Documents\PERSONALES\PA%20AJUSTADOS%20CON%20ID\PA%202018-%20CONSOLIDADO%20Febrero%2026.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SDO_2%20CICLO_2017\Planes%20de%20acci&#243;n%202018\Sectorial\Seguimiento\I%20TRIMESTRE\MEN\9.%20PES%20-%20SEGUIMIENTO%201%20TRIMESTRE%20OAPF.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ansandoval/OneDrive%20-%20mineducacion.gov.co/ONEDRIVE/GP/Planes/Acci&#243;n/2018/Consolidado%20Formulacion%20Plan%20de%20Accion%202018_15112017.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caescobar/Desktop/planes%20de%20accion/Plan%20de%20Acci&#243;n%202018%20cooperacion.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caescobar/Desktop/planes%20de%20accion/UAC.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Users/dojeda/AppData/Local/Microsoft/Windows/Temporary%20Internet%20Files/Content.Outlook/N82141GN/Formulacion%20Plan%20de%20Accion%202018%20-%20SDO.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Users/CAESCO~1/AppData/Local/Temp/Rar$DIa9596.39217/Formulacion%20Plan%20de%20Accion%202018%20Fortalecimiento.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D:\Eliza\OAPF\PA_OAPF_2018\03_Mar_PA_OAPF_Informaci&#243;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Formato de Formulación y Seg"/>
      <sheetName val="Instructivo"/>
      <sheetName val="Matriz de Decisión"/>
      <sheetName val="Categorías"/>
      <sheetName val="Hoja1"/>
      <sheetName val="Hoja2"/>
      <sheetName val="Hoja3"/>
    </sheetNames>
    <sheetDataSet>
      <sheetData sheetId="0" refreshError="1"/>
      <sheetData sheetId="1" refreshError="1"/>
      <sheetData sheetId="2" refreshError="1">
        <row r="4">
          <cell r="M4" t="str">
            <v>Enero30</v>
          </cell>
          <cell r="N4">
            <v>1</v>
          </cell>
          <cell r="O4">
            <v>1</v>
          </cell>
          <cell r="P4">
            <v>1</v>
          </cell>
          <cell r="Q4">
            <v>1</v>
          </cell>
          <cell r="R4">
            <v>1</v>
          </cell>
          <cell r="S4">
            <v>1</v>
          </cell>
          <cell r="T4">
            <v>1</v>
          </cell>
          <cell r="U4">
            <v>1</v>
          </cell>
          <cell r="V4">
            <v>1</v>
          </cell>
          <cell r="W4">
            <v>1</v>
          </cell>
          <cell r="X4">
            <v>1</v>
          </cell>
          <cell r="Y4">
            <v>1</v>
          </cell>
        </row>
        <row r="5">
          <cell r="M5" t="str">
            <v>Enero61</v>
          </cell>
          <cell r="N5">
            <v>0.4</v>
          </cell>
          <cell r="O5">
            <v>1</v>
          </cell>
          <cell r="P5">
            <v>1</v>
          </cell>
          <cell r="Q5">
            <v>1</v>
          </cell>
          <cell r="R5">
            <v>1</v>
          </cell>
          <cell r="S5">
            <v>1</v>
          </cell>
          <cell r="T5">
            <v>1</v>
          </cell>
          <cell r="U5">
            <v>1</v>
          </cell>
          <cell r="V5">
            <v>1</v>
          </cell>
          <cell r="W5">
            <v>1</v>
          </cell>
          <cell r="X5">
            <v>1</v>
          </cell>
          <cell r="Y5">
            <v>1</v>
          </cell>
        </row>
        <row r="6">
          <cell r="M6" t="str">
            <v>Enero91</v>
          </cell>
          <cell r="N6">
            <v>0.25</v>
          </cell>
          <cell r="O6">
            <v>0.6</v>
          </cell>
          <cell r="P6">
            <v>1</v>
          </cell>
          <cell r="Q6">
            <v>1</v>
          </cell>
          <cell r="R6">
            <v>1</v>
          </cell>
          <cell r="S6">
            <v>1</v>
          </cell>
          <cell r="T6">
            <v>1</v>
          </cell>
          <cell r="U6">
            <v>1</v>
          </cell>
          <cell r="V6">
            <v>1</v>
          </cell>
          <cell r="W6">
            <v>1</v>
          </cell>
          <cell r="X6">
            <v>1</v>
          </cell>
          <cell r="Y6">
            <v>1</v>
          </cell>
        </row>
        <row r="7">
          <cell r="M7" t="str">
            <v>Enero122</v>
          </cell>
          <cell r="N7">
            <v>0.2</v>
          </cell>
          <cell r="O7">
            <v>0.4</v>
          </cell>
          <cell r="P7">
            <v>0.65</v>
          </cell>
          <cell r="Q7">
            <v>1</v>
          </cell>
          <cell r="R7">
            <v>1</v>
          </cell>
          <cell r="S7">
            <v>1</v>
          </cell>
          <cell r="T7">
            <v>1</v>
          </cell>
          <cell r="U7">
            <v>1</v>
          </cell>
          <cell r="V7">
            <v>1</v>
          </cell>
          <cell r="W7">
            <v>1</v>
          </cell>
          <cell r="X7">
            <v>1</v>
          </cell>
          <cell r="Y7">
            <v>1</v>
          </cell>
        </row>
        <row r="8">
          <cell r="M8" t="str">
            <v>Enero152</v>
          </cell>
          <cell r="N8">
            <v>0.18000000000000002</v>
          </cell>
          <cell r="O8">
            <v>0.36000000000000004</v>
          </cell>
          <cell r="P8">
            <v>0.56000000000000005</v>
          </cell>
          <cell r="Q8">
            <v>0.76</v>
          </cell>
          <cell r="R8">
            <v>1</v>
          </cell>
          <cell r="S8">
            <v>1</v>
          </cell>
          <cell r="T8">
            <v>1</v>
          </cell>
          <cell r="U8">
            <v>1</v>
          </cell>
          <cell r="V8">
            <v>1</v>
          </cell>
          <cell r="W8">
            <v>1</v>
          </cell>
          <cell r="X8">
            <v>1</v>
          </cell>
          <cell r="Y8">
            <v>1</v>
          </cell>
        </row>
        <row r="9">
          <cell r="M9" t="str">
            <v>Enero183</v>
          </cell>
          <cell r="N9">
            <v>0.11666666666666665</v>
          </cell>
          <cell r="O9">
            <v>0.23333333333333331</v>
          </cell>
          <cell r="P9">
            <v>0.35</v>
          </cell>
          <cell r="Q9">
            <v>0.51666666666666661</v>
          </cell>
          <cell r="R9">
            <v>0.68333333333333324</v>
          </cell>
          <cell r="S9">
            <v>1</v>
          </cell>
          <cell r="T9">
            <v>1</v>
          </cell>
          <cell r="U9">
            <v>1</v>
          </cell>
          <cell r="V9">
            <v>1</v>
          </cell>
          <cell r="W9">
            <v>1</v>
          </cell>
          <cell r="X9">
            <v>1</v>
          </cell>
          <cell r="Y9">
            <v>1</v>
          </cell>
        </row>
        <row r="10">
          <cell r="M10" t="str">
            <v>Enero213</v>
          </cell>
          <cell r="N10">
            <v>0.10285714285714284</v>
          </cell>
          <cell r="O10">
            <v>0.20571428571428568</v>
          </cell>
          <cell r="P10">
            <v>0.34857142857142853</v>
          </cell>
          <cell r="Q10">
            <v>0.49142857142857138</v>
          </cell>
          <cell r="R10">
            <v>0.63428571428571423</v>
          </cell>
          <cell r="S10">
            <v>0.77714285714285714</v>
          </cell>
          <cell r="T10">
            <v>1</v>
          </cell>
          <cell r="U10">
            <v>1</v>
          </cell>
          <cell r="V10">
            <v>1</v>
          </cell>
          <cell r="W10">
            <v>1</v>
          </cell>
          <cell r="X10">
            <v>1</v>
          </cell>
          <cell r="Y10">
            <v>1</v>
          </cell>
        </row>
        <row r="11">
          <cell r="M11" t="str">
            <v>Enero244</v>
          </cell>
          <cell r="N11">
            <v>8.4999999999999992E-2</v>
          </cell>
          <cell r="O11">
            <v>0.16999999999999998</v>
          </cell>
          <cell r="P11">
            <v>0.255</v>
          </cell>
          <cell r="Q11">
            <v>0.33999999999999997</v>
          </cell>
          <cell r="R11">
            <v>0.46499999999999997</v>
          </cell>
          <cell r="S11">
            <v>0.59</v>
          </cell>
          <cell r="T11">
            <v>0.71499999999999997</v>
          </cell>
          <cell r="U11">
            <v>1</v>
          </cell>
          <cell r="V11">
            <v>1</v>
          </cell>
          <cell r="W11">
            <v>1</v>
          </cell>
          <cell r="X11">
            <v>1</v>
          </cell>
          <cell r="Y11">
            <v>1</v>
          </cell>
        </row>
        <row r="12">
          <cell r="M12" t="str">
            <v>Enero274</v>
          </cell>
          <cell r="N12">
            <v>8.1111111111111106E-2</v>
          </cell>
          <cell r="O12">
            <v>0.16222222222222221</v>
          </cell>
          <cell r="P12">
            <v>0.24333333333333332</v>
          </cell>
          <cell r="Q12">
            <v>0.32444444444444442</v>
          </cell>
          <cell r="R12">
            <v>0.40555555555555556</v>
          </cell>
          <cell r="S12">
            <v>0.51666666666666661</v>
          </cell>
          <cell r="T12">
            <v>0.62777777777777777</v>
          </cell>
          <cell r="U12">
            <v>0.73888888888888893</v>
          </cell>
          <cell r="V12">
            <v>1</v>
          </cell>
          <cell r="W12">
            <v>1</v>
          </cell>
          <cell r="X12">
            <v>1</v>
          </cell>
          <cell r="Y12">
            <v>1</v>
          </cell>
        </row>
        <row r="13">
          <cell r="M13" t="str">
            <v>Enero305</v>
          </cell>
          <cell r="N13">
            <v>7.0000000000000007E-2</v>
          </cell>
          <cell r="O13">
            <v>0.14000000000000001</v>
          </cell>
          <cell r="P13">
            <v>0.21000000000000002</v>
          </cell>
          <cell r="Q13">
            <v>0.28000000000000003</v>
          </cell>
          <cell r="R13">
            <v>0.35000000000000003</v>
          </cell>
          <cell r="S13">
            <v>0.45000000000000007</v>
          </cell>
          <cell r="T13">
            <v>0.55000000000000004</v>
          </cell>
          <cell r="U13">
            <v>0.65</v>
          </cell>
          <cell r="V13">
            <v>0.75</v>
          </cell>
          <cell r="W13">
            <v>1</v>
          </cell>
          <cell r="X13">
            <v>1</v>
          </cell>
          <cell r="Y13">
            <v>1</v>
          </cell>
        </row>
        <row r="14">
          <cell r="M14" t="str">
            <v>Enero333</v>
          </cell>
          <cell r="N14">
            <v>6.0909090909090913E-2</v>
          </cell>
          <cell r="O14">
            <v>0.12181818181818183</v>
          </cell>
          <cell r="P14">
            <v>0.18272727272727274</v>
          </cell>
          <cell r="Q14">
            <v>0.24363636363636365</v>
          </cell>
          <cell r="R14">
            <v>0.30454545454545456</v>
          </cell>
          <cell r="S14">
            <v>0.3954545454545455</v>
          </cell>
          <cell r="T14">
            <v>0.48636363636363644</v>
          </cell>
          <cell r="U14">
            <v>0.57727272727272738</v>
          </cell>
          <cell r="V14">
            <v>0.66818181818181832</v>
          </cell>
          <cell r="W14">
            <v>0.75909090909090926</v>
          </cell>
          <cell r="X14">
            <v>1</v>
          </cell>
          <cell r="Y14">
            <v>1</v>
          </cell>
        </row>
        <row r="15">
          <cell r="M15" t="str">
            <v>Enero365</v>
          </cell>
          <cell r="N15">
            <v>5.333333333333333E-2</v>
          </cell>
          <cell r="O15">
            <v>0.10666666666666666</v>
          </cell>
          <cell r="P15">
            <v>0.15999999999999998</v>
          </cell>
          <cell r="Q15">
            <v>0.21333333333333332</v>
          </cell>
          <cell r="R15">
            <v>0.26666666666666666</v>
          </cell>
          <cell r="S15">
            <v>0.32</v>
          </cell>
          <cell r="T15">
            <v>0.40333333333333332</v>
          </cell>
          <cell r="U15">
            <v>0.48666666666666664</v>
          </cell>
          <cell r="V15">
            <v>0.56999999999999995</v>
          </cell>
          <cell r="W15">
            <v>0.65333333333333332</v>
          </cell>
          <cell r="X15">
            <v>0.73666666666666669</v>
          </cell>
          <cell r="Y15">
            <v>0.99999999999999989</v>
          </cell>
        </row>
        <row r="16">
          <cell r="M16" t="str">
            <v>Febrero30</v>
          </cell>
          <cell r="N16">
            <v>0</v>
          </cell>
          <cell r="O16">
            <v>1</v>
          </cell>
          <cell r="P16">
            <v>1</v>
          </cell>
          <cell r="Q16">
            <v>1</v>
          </cell>
          <cell r="R16">
            <v>1</v>
          </cell>
          <cell r="S16">
            <v>1</v>
          </cell>
          <cell r="T16">
            <v>1</v>
          </cell>
          <cell r="U16">
            <v>1</v>
          </cell>
          <cell r="V16">
            <v>1</v>
          </cell>
          <cell r="W16">
            <v>1</v>
          </cell>
          <cell r="X16">
            <v>1</v>
          </cell>
          <cell r="Y16">
            <v>1</v>
          </cell>
        </row>
        <row r="17">
          <cell r="M17" t="str">
            <v>Febrero61</v>
          </cell>
          <cell r="N17">
            <v>0</v>
          </cell>
          <cell r="O17">
            <v>0.4</v>
          </cell>
          <cell r="P17">
            <v>1</v>
          </cell>
          <cell r="Q17">
            <v>1</v>
          </cell>
          <cell r="R17">
            <v>1</v>
          </cell>
          <cell r="S17">
            <v>1</v>
          </cell>
          <cell r="T17">
            <v>1</v>
          </cell>
          <cell r="U17">
            <v>1</v>
          </cell>
          <cell r="V17">
            <v>1</v>
          </cell>
          <cell r="W17">
            <v>1</v>
          </cell>
          <cell r="X17">
            <v>1</v>
          </cell>
          <cell r="Y17">
            <v>1</v>
          </cell>
        </row>
        <row r="18">
          <cell r="M18" t="str">
            <v>Febrero91</v>
          </cell>
          <cell r="N18">
            <v>0</v>
          </cell>
          <cell r="O18">
            <v>0.25</v>
          </cell>
          <cell r="P18">
            <v>0.6</v>
          </cell>
          <cell r="Q18">
            <v>1</v>
          </cell>
          <cell r="R18">
            <v>1</v>
          </cell>
          <cell r="S18">
            <v>1</v>
          </cell>
          <cell r="T18">
            <v>1</v>
          </cell>
          <cell r="U18">
            <v>1</v>
          </cell>
          <cell r="V18">
            <v>1</v>
          </cell>
          <cell r="W18">
            <v>1</v>
          </cell>
          <cell r="X18">
            <v>1</v>
          </cell>
          <cell r="Y18">
            <v>1</v>
          </cell>
        </row>
        <row r="19">
          <cell r="M19" t="str">
            <v>Febrero122</v>
          </cell>
          <cell r="N19">
            <v>0</v>
          </cell>
          <cell r="O19">
            <v>0.2</v>
          </cell>
          <cell r="P19">
            <v>0.4</v>
          </cell>
          <cell r="Q19">
            <v>0.65</v>
          </cell>
          <cell r="R19">
            <v>1</v>
          </cell>
          <cell r="S19">
            <v>1</v>
          </cell>
          <cell r="T19">
            <v>1</v>
          </cell>
          <cell r="U19">
            <v>1</v>
          </cell>
          <cell r="V19">
            <v>1</v>
          </cell>
          <cell r="W19">
            <v>1</v>
          </cell>
          <cell r="X19">
            <v>1</v>
          </cell>
          <cell r="Y19">
            <v>1</v>
          </cell>
        </row>
        <row r="20">
          <cell r="M20" t="str">
            <v>Febrero152</v>
          </cell>
          <cell r="N20">
            <v>0</v>
          </cell>
          <cell r="O20">
            <v>0.18000000000000002</v>
          </cell>
          <cell r="P20">
            <v>0.36000000000000004</v>
          </cell>
          <cell r="Q20">
            <v>0.56000000000000005</v>
          </cell>
          <cell r="R20">
            <v>0.76</v>
          </cell>
          <cell r="S20">
            <v>1</v>
          </cell>
          <cell r="T20">
            <v>1</v>
          </cell>
          <cell r="U20">
            <v>1</v>
          </cell>
          <cell r="V20">
            <v>1</v>
          </cell>
          <cell r="W20">
            <v>1</v>
          </cell>
          <cell r="X20">
            <v>1</v>
          </cell>
          <cell r="Y20">
            <v>1</v>
          </cell>
        </row>
        <row r="21">
          <cell r="M21" t="str">
            <v>Febrero183</v>
          </cell>
          <cell r="N21">
            <v>0</v>
          </cell>
          <cell r="O21">
            <v>0.11666666666666665</v>
          </cell>
          <cell r="P21">
            <v>0.23333333333333331</v>
          </cell>
          <cell r="Q21">
            <v>0.35</v>
          </cell>
          <cell r="R21">
            <v>0.51666666666666661</v>
          </cell>
          <cell r="S21">
            <v>0.68333333333333324</v>
          </cell>
          <cell r="T21">
            <v>1</v>
          </cell>
          <cell r="U21">
            <v>1</v>
          </cell>
          <cell r="V21">
            <v>1</v>
          </cell>
          <cell r="W21">
            <v>1</v>
          </cell>
          <cell r="X21">
            <v>1</v>
          </cell>
          <cell r="Y21">
            <v>1</v>
          </cell>
        </row>
        <row r="22">
          <cell r="M22" t="str">
            <v>Febrero213</v>
          </cell>
          <cell r="N22">
            <v>0</v>
          </cell>
          <cell r="O22">
            <v>0.10285714285714284</v>
          </cell>
          <cell r="P22">
            <v>0.20571428571428568</v>
          </cell>
          <cell r="Q22">
            <v>0.34857142857142853</v>
          </cell>
          <cell r="R22">
            <v>0.49142857142857138</v>
          </cell>
          <cell r="S22">
            <v>0.63428571428571423</v>
          </cell>
          <cell r="T22">
            <v>0.77714285714285714</v>
          </cell>
          <cell r="U22">
            <v>1</v>
          </cell>
          <cell r="V22">
            <v>1</v>
          </cell>
          <cell r="W22">
            <v>1</v>
          </cell>
          <cell r="X22">
            <v>1</v>
          </cell>
          <cell r="Y22">
            <v>1</v>
          </cell>
        </row>
        <row r="23">
          <cell r="M23" t="str">
            <v>Febrero244</v>
          </cell>
          <cell r="N23">
            <v>0</v>
          </cell>
          <cell r="O23">
            <v>8.4999999999999992E-2</v>
          </cell>
          <cell r="P23">
            <v>0.16999999999999998</v>
          </cell>
          <cell r="Q23">
            <v>0.255</v>
          </cell>
          <cell r="R23">
            <v>0.33999999999999997</v>
          </cell>
          <cell r="S23">
            <v>0.46499999999999997</v>
          </cell>
          <cell r="T23">
            <v>0.59</v>
          </cell>
          <cell r="U23">
            <v>0.71499999999999997</v>
          </cell>
          <cell r="V23">
            <v>1</v>
          </cell>
          <cell r="W23">
            <v>1</v>
          </cell>
          <cell r="X23">
            <v>1</v>
          </cell>
          <cell r="Y23">
            <v>1</v>
          </cell>
        </row>
        <row r="24">
          <cell r="M24" t="str">
            <v>Febrero274</v>
          </cell>
          <cell r="N24">
            <v>0</v>
          </cell>
          <cell r="O24">
            <v>8.1111111111111106E-2</v>
          </cell>
          <cell r="P24">
            <v>0.16222222222222221</v>
          </cell>
          <cell r="Q24">
            <v>0.24333333333333332</v>
          </cell>
          <cell r="R24">
            <v>0.32444444444444442</v>
          </cell>
          <cell r="S24">
            <v>0.40555555555555556</v>
          </cell>
          <cell r="T24">
            <v>0.51666666666666661</v>
          </cell>
          <cell r="U24">
            <v>0.62777777777777777</v>
          </cell>
          <cell r="V24">
            <v>0.73888888888888893</v>
          </cell>
          <cell r="W24">
            <v>1</v>
          </cell>
          <cell r="X24">
            <v>1</v>
          </cell>
          <cell r="Y24">
            <v>1</v>
          </cell>
        </row>
        <row r="25">
          <cell r="M25" t="str">
            <v>Febrero305</v>
          </cell>
          <cell r="N25">
            <v>0</v>
          </cell>
          <cell r="O25">
            <v>7.0000000000000007E-2</v>
          </cell>
          <cell r="P25">
            <v>0.14000000000000001</v>
          </cell>
          <cell r="Q25">
            <v>0.21000000000000002</v>
          </cell>
          <cell r="R25">
            <v>0.28000000000000003</v>
          </cell>
          <cell r="S25">
            <v>0.35000000000000003</v>
          </cell>
          <cell r="T25">
            <v>0.45000000000000007</v>
          </cell>
          <cell r="U25">
            <v>0.55000000000000004</v>
          </cell>
          <cell r="V25">
            <v>0.65</v>
          </cell>
          <cell r="W25">
            <v>0.75</v>
          </cell>
          <cell r="X25">
            <v>1</v>
          </cell>
          <cell r="Y25">
            <v>1</v>
          </cell>
        </row>
        <row r="26">
          <cell r="M26" t="str">
            <v>Febrero333</v>
          </cell>
          <cell r="N26">
            <v>0</v>
          </cell>
          <cell r="O26">
            <v>6.0909090909090913E-2</v>
          </cell>
          <cell r="P26">
            <v>0.12181818181818183</v>
          </cell>
          <cell r="Q26">
            <v>0.18272727272727274</v>
          </cell>
          <cell r="R26">
            <v>0.24363636363636365</v>
          </cell>
          <cell r="S26">
            <v>0.30454545454545456</v>
          </cell>
          <cell r="T26">
            <v>0.3954545454545455</v>
          </cell>
          <cell r="U26">
            <v>0.48636363636363644</v>
          </cell>
          <cell r="V26">
            <v>0.57727272727272738</v>
          </cell>
          <cell r="W26">
            <v>0.66818181818181832</v>
          </cell>
          <cell r="X26">
            <v>0.75909090909090926</v>
          </cell>
          <cell r="Y26">
            <v>1</v>
          </cell>
        </row>
        <row r="27">
          <cell r="M27" t="str">
            <v>Marzo30</v>
          </cell>
          <cell r="N27">
            <v>0</v>
          </cell>
          <cell r="O27">
            <v>0</v>
          </cell>
          <cell r="P27">
            <v>1</v>
          </cell>
          <cell r="Q27">
            <v>1</v>
          </cell>
          <cell r="R27">
            <v>1</v>
          </cell>
          <cell r="S27">
            <v>1</v>
          </cell>
          <cell r="T27">
            <v>1</v>
          </cell>
          <cell r="U27">
            <v>1</v>
          </cell>
          <cell r="V27">
            <v>1</v>
          </cell>
          <cell r="W27">
            <v>1</v>
          </cell>
          <cell r="X27">
            <v>1</v>
          </cell>
          <cell r="Y27">
            <v>1</v>
          </cell>
        </row>
        <row r="28">
          <cell r="M28" t="str">
            <v>Marzo61</v>
          </cell>
          <cell r="N28">
            <v>0</v>
          </cell>
          <cell r="O28">
            <v>0</v>
          </cell>
          <cell r="P28">
            <v>0.4</v>
          </cell>
          <cell r="Q28">
            <v>1</v>
          </cell>
          <cell r="R28">
            <v>1</v>
          </cell>
          <cell r="S28">
            <v>1</v>
          </cell>
          <cell r="T28">
            <v>1</v>
          </cell>
          <cell r="U28">
            <v>1</v>
          </cell>
          <cell r="V28">
            <v>1</v>
          </cell>
          <cell r="W28">
            <v>1</v>
          </cell>
          <cell r="X28">
            <v>1</v>
          </cell>
          <cell r="Y28">
            <v>1</v>
          </cell>
        </row>
        <row r="29">
          <cell r="M29" t="str">
            <v>Marzo91</v>
          </cell>
          <cell r="N29">
            <v>0</v>
          </cell>
          <cell r="O29">
            <v>0</v>
          </cell>
          <cell r="P29">
            <v>0.25</v>
          </cell>
          <cell r="Q29">
            <v>0.6</v>
          </cell>
          <cell r="R29">
            <v>1</v>
          </cell>
          <cell r="S29">
            <v>1</v>
          </cell>
          <cell r="T29">
            <v>1</v>
          </cell>
          <cell r="U29">
            <v>1</v>
          </cell>
          <cell r="V29">
            <v>1</v>
          </cell>
          <cell r="W29">
            <v>1</v>
          </cell>
          <cell r="X29">
            <v>1</v>
          </cell>
          <cell r="Y29">
            <v>1</v>
          </cell>
        </row>
        <row r="30">
          <cell r="M30" t="str">
            <v>Marzo122</v>
          </cell>
          <cell r="N30">
            <v>0</v>
          </cell>
          <cell r="O30">
            <v>0</v>
          </cell>
          <cell r="P30">
            <v>0.2</v>
          </cell>
          <cell r="Q30">
            <v>0.4</v>
          </cell>
          <cell r="R30">
            <v>0.65</v>
          </cell>
          <cell r="S30">
            <v>1</v>
          </cell>
          <cell r="T30">
            <v>1</v>
          </cell>
          <cell r="U30">
            <v>1</v>
          </cell>
          <cell r="V30">
            <v>1</v>
          </cell>
          <cell r="W30">
            <v>1</v>
          </cell>
          <cell r="X30">
            <v>1</v>
          </cell>
          <cell r="Y30">
            <v>1</v>
          </cell>
        </row>
        <row r="31">
          <cell r="M31" t="str">
            <v>Marzo152</v>
          </cell>
          <cell r="N31">
            <v>0</v>
          </cell>
          <cell r="O31">
            <v>0</v>
          </cell>
          <cell r="P31">
            <v>0.18000000000000002</v>
          </cell>
          <cell r="Q31">
            <v>0.36000000000000004</v>
          </cell>
          <cell r="R31">
            <v>0.56000000000000005</v>
          </cell>
          <cell r="S31">
            <v>0.76</v>
          </cell>
          <cell r="T31">
            <v>1</v>
          </cell>
          <cell r="U31">
            <v>1</v>
          </cell>
          <cell r="V31">
            <v>1</v>
          </cell>
          <cell r="W31">
            <v>1</v>
          </cell>
          <cell r="X31">
            <v>1</v>
          </cell>
          <cell r="Y31">
            <v>1</v>
          </cell>
        </row>
        <row r="32">
          <cell r="M32" t="str">
            <v>Marzo183</v>
          </cell>
          <cell r="N32">
            <v>0</v>
          </cell>
          <cell r="O32">
            <v>0</v>
          </cell>
          <cell r="P32">
            <v>0.11666666666666665</v>
          </cell>
          <cell r="Q32">
            <v>0.23333333333333331</v>
          </cell>
          <cell r="R32">
            <v>0.35</v>
          </cell>
          <cell r="S32">
            <v>0.51666666666666661</v>
          </cell>
          <cell r="T32">
            <v>0.68333333333333324</v>
          </cell>
          <cell r="U32">
            <v>1</v>
          </cell>
          <cell r="V32">
            <v>1</v>
          </cell>
          <cell r="W32">
            <v>1</v>
          </cell>
          <cell r="X32">
            <v>1</v>
          </cell>
          <cell r="Y32">
            <v>1</v>
          </cell>
        </row>
        <row r="33">
          <cell r="M33" t="str">
            <v>Marzo213</v>
          </cell>
          <cell r="N33">
            <v>0</v>
          </cell>
          <cell r="O33">
            <v>0</v>
          </cell>
          <cell r="P33">
            <v>0.10285714285714284</v>
          </cell>
          <cell r="Q33">
            <v>0.20571428571428568</v>
          </cell>
          <cell r="R33">
            <v>0.34857142857142853</v>
          </cell>
          <cell r="S33">
            <v>0.49142857142857138</v>
          </cell>
          <cell r="T33">
            <v>0.63428571428571423</v>
          </cell>
          <cell r="U33">
            <v>0.77714285714285714</v>
          </cell>
          <cell r="V33">
            <v>1</v>
          </cell>
          <cell r="W33">
            <v>1</v>
          </cell>
          <cell r="X33">
            <v>1</v>
          </cell>
          <cell r="Y33">
            <v>1</v>
          </cell>
        </row>
        <row r="34">
          <cell r="M34" t="str">
            <v>Marzo244</v>
          </cell>
          <cell r="N34">
            <v>0</v>
          </cell>
          <cell r="O34">
            <v>0</v>
          </cell>
          <cell r="P34">
            <v>8.4999999999999992E-2</v>
          </cell>
          <cell r="Q34">
            <v>0.16999999999999998</v>
          </cell>
          <cell r="R34">
            <v>0.255</v>
          </cell>
          <cell r="S34">
            <v>0.33999999999999997</v>
          </cell>
          <cell r="T34">
            <v>0.46499999999999997</v>
          </cell>
          <cell r="U34">
            <v>0.59</v>
          </cell>
          <cell r="V34">
            <v>0.71499999999999997</v>
          </cell>
          <cell r="W34">
            <v>1</v>
          </cell>
          <cell r="X34">
            <v>1</v>
          </cell>
          <cell r="Y34">
            <v>1</v>
          </cell>
        </row>
        <row r="35">
          <cell r="M35" t="str">
            <v>Marzo274</v>
          </cell>
          <cell r="N35">
            <v>0</v>
          </cell>
          <cell r="O35">
            <v>0</v>
          </cell>
          <cell r="P35">
            <v>8.1111111111111106E-2</v>
          </cell>
          <cell r="Q35">
            <v>0.16222222222222221</v>
          </cell>
          <cell r="R35">
            <v>0.24333333333333332</v>
          </cell>
          <cell r="S35">
            <v>0.32444444444444442</v>
          </cell>
          <cell r="T35">
            <v>0.40555555555555556</v>
          </cell>
          <cell r="U35">
            <v>0.51666666666666661</v>
          </cell>
          <cell r="V35">
            <v>0.62777777777777777</v>
          </cell>
          <cell r="W35">
            <v>0.73888888888888893</v>
          </cell>
          <cell r="X35">
            <v>1</v>
          </cell>
          <cell r="Y35">
            <v>1</v>
          </cell>
        </row>
        <row r="36">
          <cell r="M36" t="str">
            <v>Marzo305</v>
          </cell>
          <cell r="N36">
            <v>0</v>
          </cell>
          <cell r="O36">
            <v>0</v>
          </cell>
          <cell r="P36">
            <v>7.0000000000000007E-2</v>
          </cell>
          <cell r="Q36">
            <v>0.14000000000000001</v>
          </cell>
          <cell r="R36">
            <v>0.21000000000000002</v>
          </cell>
          <cell r="S36">
            <v>0.28000000000000003</v>
          </cell>
          <cell r="T36">
            <v>0.35000000000000003</v>
          </cell>
          <cell r="U36">
            <v>0.45000000000000007</v>
          </cell>
          <cell r="V36">
            <v>0.55000000000000004</v>
          </cell>
          <cell r="W36">
            <v>0.65</v>
          </cell>
          <cell r="X36">
            <v>0.75</v>
          </cell>
          <cell r="Y36">
            <v>1</v>
          </cell>
        </row>
        <row r="37">
          <cell r="M37" t="str">
            <v>Abril30</v>
          </cell>
          <cell r="N37">
            <v>0</v>
          </cell>
          <cell r="O37">
            <v>0</v>
          </cell>
          <cell r="P37">
            <v>0</v>
          </cell>
          <cell r="Q37">
            <v>1</v>
          </cell>
          <cell r="R37">
            <v>1</v>
          </cell>
          <cell r="S37">
            <v>1</v>
          </cell>
          <cell r="T37">
            <v>1</v>
          </cell>
          <cell r="U37">
            <v>1</v>
          </cell>
          <cell r="V37">
            <v>1</v>
          </cell>
          <cell r="W37">
            <v>1</v>
          </cell>
          <cell r="X37">
            <v>1</v>
          </cell>
          <cell r="Y37">
            <v>1</v>
          </cell>
        </row>
        <row r="38">
          <cell r="M38" t="str">
            <v>Abril61</v>
          </cell>
          <cell r="N38">
            <v>0</v>
          </cell>
          <cell r="O38">
            <v>0</v>
          </cell>
          <cell r="P38">
            <v>0</v>
          </cell>
          <cell r="Q38">
            <v>0.4</v>
          </cell>
          <cell r="R38">
            <v>1</v>
          </cell>
          <cell r="S38">
            <v>1</v>
          </cell>
          <cell r="T38">
            <v>1</v>
          </cell>
          <cell r="U38">
            <v>1</v>
          </cell>
          <cell r="V38">
            <v>1</v>
          </cell>
          <cell r="W38">
            <v>1</v>
          </cell>
          <cell r="X38">
            <v>1</v>
          </cell>
          <cell r="Y38">
            <v>1</v>
          </cell>
        </row>
        <row r="39">
          <cell r="M39" t="str">
            <v>Abril91</v>
          </cell>
          <cell r="N39">
            <v>0</v>
          </cell>
          <cell r="O39">
            <v>0</v>
          </cell>
          <cell r="P39">
            <v>0</v>
          </cell>
          <cell r="Q39">
            <v>0.25</v>
          </cell>
          <cell r="R39">
            <v>0.6</v>
          </cell>
          <cell r="S39">
            <v>1</v>
          </cell>
          <cell r="T39">
            <v>1</v>
          </cell>
          <cell r="U39">
            <v>1</v>
          </cell>
          <cell r="V39">
            <v>1</v>
          </cell>
          <cell r="W39">
            <v>1</v>
          </cell>
          <cell r="X39">
            <v>1</v>
          </cell>
          <cell r="Y39">
            <v>1</v>
          </cell>
        </row>
        <row r="40">
          <cell r="M40" t="str">
            <v>Abril122</v>
          </cell>
          <cell r="N40">
            <v>0</v>
          </cell>
          <cell r="O40">
            <v>0</v>
          </cell>
          <cell r="P40">
            <v>0</v>
          </cell>
          <cell r="Q40">
            <v>0.2</v>
          </cell>
          <cell r="R40">
            <v>0.4</v>
          </cell>
          <cell r="S40">
            <v>0.65</v>
          </cell>
          <cell r="T40">
            <v>1</v>
          </cell>
          <cell r="U40">
            <v>1</v>
          </cell>
          <cell r="V40">
            <v>1</v>
          </cell>
          <cell r="W40">
            <v>1</v>
          </cell>
          <cell r="X40">
            <v>1</v>
          </cell>
          <cell r="Y40">
            <v>1</v>
          </cell>
        </row>
        <row r="41">
          <cell r="M41" t="str">
            <v>Abril152</v>
          </cell>
          <cell r="N41">
            <v>0</v>
          </cell>
          <cell r="O41">
            <v>0</v>
          </cell>
          <cell r="P41">
            <v>0</v>
          </cell>
          <cell r="Q41">
            <v>0.18000000000000002</v>
          </cell>
          <cell r="R41">
            <v>0.36000000000000004</v>
          </cell>
          <cell r="S41">
            <v>0.56000000000000005</v>
          </cell>
          <cell r="T41">
            <v>0.76</v>
          </cell>
          <cell r="U41">
            <v>1</v>
          </cell>
          <cell r="V41">
            <v>1</v>
          </cell>
          <cell r="W41">
            <v>1</v>
          </cell>
          <cell r="X41">
            <v>1</v>
          </cell>
          <cell r="Y41">
            <v>1</v>
          </cell>
        </row>
        <row r="42">
          <cell r="M42" t="str">
            <v>Abril183</v>
          </cell>
          <cell r="N42">
            <v>0</v>
          </cell>
          <cell r="O42">
            <v>0</v>
          </cell>
          <cell r="P42">
            <v>0</v>
          </cell>
          <cell r="Q42">
            <v>0.11666666666666665</v>
          </cell>
          <cell r="R42">
            <v>0.23333333333333331</v>
          </cell>
          <cell r="S42">
            <v>0.35</v>
          </cell>
          <cell r="T42">
            <v>0.51666666666666661</v>
          </cell>
          <cell r="U42">
            <v>0.68333333333333324</v>
          </cell>
          <cell r="V42">
            <v>1</v>
          </cell>
          <cell r="W42">
            <v>1</v>
          </cell>
          <cell r="X42">
            <v>1</v>
          </cell>
          <cell r="Y42">
            <v>1</v>
          </cell>
        </row>
        <row r="43">
          <cell r="M43" t="str">
            <v>Abril213</v>
          </cell>
          <cell r="N43">
            <v>0</v>
          </cell>
          <cell r="O43">
            <v>0</v>
          </cell>
          <cell r="P43">
            <v>0</v>
          </cell>
          <cell r="Q43">
            <v>0.10285714285714284</v>
          </cell>
          <cell r="R43">
            <v>0.20571428571428568</v>
          </cell>
          <cell r="S43">
            <v>0.34857142857142853</v>
          </cell>
          <cell r="T43">
            <v>0.49142857142857138</v>
          </cell>
          <cell r="U43">
            <v>0.63428571428571423</v>
          </cell>
          <cell r="V43">
            <v>0.77714285714285714</v>
          </cell>
          <cell r="W43">
            <v>1</v>
          </cell>
          <cell r="X43">
            <v>1</v>
          </cell>
          <cell r="Y43">
            <v>1</v>
          </cell>
        </row>
        <row r="44">
          <cell r="M44" t="str">
            <v>Abril244</v>
          </cell>
          <cell r="N44">
            <v>0</v>
          </cell>
          <cell r="O44">
            <v>0</v>
          </cell>
          <cell r="P44">
            <v>0</v>
          </cell>
          <cell r="Q44">
            <v>8.4999999999999992E-2</v>
          </cell>
          <cell r="R44">
            <v>0.16999999999999998</v>
          </cell>
          <cell r="S44">
            <v>0.255</v>
          </cell>
          <cell r="T44">
            <v>0.33999999999999997</v>
          </cell>
          <cell r="U44">
            <v>0.46499999999999997</v>
          </cell>
          <cell r="V44">
            <v>0.59</v>
          </cell>
          <cell r="W44">
            <v>0.71499999999999997</v>
          </cell>
          <cell r="X44">
            <v>1</v>
          </cell>
          <cell r="Y44">
            <v>1</v>
          </cell>
        </row>
        <row r="45">
          <cell r="M45" t="str">
            <v>Abril274</v>
          </cell>
          <cell r="N45">
            <v>0</v>
          </cell>
          <cell r="O45">
            <v>0</v>
          </cell>
          <cell r="P45">
            <v>0</v>
          </cell>
          <cell r="Q45">
            <v>8.1111111111111106E-2</v>
          </cell>
          <cell r="R45">
            <v>0.16222222222222221</v>
          </cell>
          <cell r="S45">
            <v>0.24333333333333332</v>
          </cell>
          <cell r="T45">
            <v>0.32444444444444442</v>
          </cell>
          <cell r="U45">
            <v>0.40555555555555556</v>
          </cell>
          <cell r="V45">
            <v>0.51666666666666661</v>
          </cell>
          <cell r="W45">
            <v>0.62777777777777777</v>
          </cell>
          <cell r="X45">
            <v>0.73888888888888893</v>
          </cell>
          <cell r="Y45">
            <v>1</v>
          </cell>
        </row>
        <row r="46">
          <cell r="M46" t="str">
            <v>Mayo30</v>
          </cell>
          <cell r="N46">
            <v>0</v>
          </cell>
          <cell r="O46">
            <v>0</v>
          </cell>
          <cell r="P46">
            <v>0</v>
          </cell>
          <cell r="Q46">
            <v>0</v>
          </cell>
          <cell r="R46">
            <v>1</v>
          </cell>
          <cell r="S46">
            <v>1</v>
          </cell>
          <cell r="T46">
            <v>1</v>
          </cell>
          <cell r="U46">
            <v>1</v>
          </cell>
          <cell r="V46">
            <v>1</v>
          </cell>
          <cell r="W46">
            <v>1</v>
          </cell>
          <cell r="X46">
            <v>1</v>
          </cell>
          <cell r="Y46">
            <v>1</v>
          </cell>
        </row>
        <row r="47">
          <cell r="M47" t="str">
            <v>Mayo61</v>
          </cell>
          <cell r="N47">
            <v>0</v>
          </cell>
          <cell r="O47">
            <v>0</v>
          </cell>
          <cell r="P47">
            <v>0</v>
          </cell>
          <cell r="Q47">
            <v>0</v>
          </cell>
          <cell r="R47">
            <v>0.4</v>
          </cell>
          <cell r="S47">
            <v>1</v>
          </cell>
          <cell r="T47">
            <v>1</v>
          </cell>
          <cell r="U47">
            <v>1</v>
          </cell>
          <cell r="V47">
            <v>1</v>
          </cell>
          <cell r="W47">
            <v>1</v>
          </cell>
          <cell r="X47">
            <v>1</v>
          </cell>
          <cell r="Y47">
            <v>1</v>
          </cell>
        </row>
        <row r="48">
          <cell r="M48" t="str">
            <v>Mayo91</v>
          </cell>
          <cell r="N48">
            <v>0</v>
          </cell>
          <cell r="O48">
            <v>0</v>
          </cell>
          <cell r="P48">
            <v>0</v>
          </cell>
          <cell r="Q48">
            <v>0</v>
          </cell>
          <cell r="R48">
            <v>0.25</v>
          </cell>
          <cell r="S48">
            <v>0.6</v>
          </cell>
          <cell r="T48">
            <v>1</v>
          </cell>
          <cell r="U48">
            <v>1</v>
          </cell>
          <cell r="V48">
            <v>1</v>
          </cell>
          <cell r="W48">
            <v>1</v>
          </cell>
          <cell r="X48">
            <v>1</v>
          </cell>
          <cell r="Y48">
            <v>1</v>
          </cell>
        </row>
        <row r="49">
          <cell r="M49" t="str">
            <v>Mayo122</v>
          </cell>
          <cell r="N49">
            <v>0</v>
          </cell>
          <cell r="O49">
            <v>0</v>
          </cell>
          <cell r="P49">
            <v>0</v>
          </cell>
          <cell r="Q49">
            <v>0</v>
          </cell>
          <cell r="R49">
            <v>0.2</v>
          </cell>
          <cell r="S49">
            <v>0.4</v>
          </cell>
          <cell r="T49">
            <v>0.65</v>
          </cell>
          <cell r="U49">
            <v>1</v>
          </cell>
          <cell r="V49">
            <v>1</v>
          </cell>
          <cell r="W49">
            <v>1</v>
          </cell>
          <cell r="X49">
            <v>1</v>
          </cell>
          <cell r="Y49">
            <v>1</v>
          </cell>
        </row>
        <row r="50">
          <cell r="M50" t="str">
            <v>Mayo152</v>
          </cell>
          <cell r="N50">
            <v>0</v>
          </cell>
          <cell r="O50">
            <v>0</v>
          </cell>
          <cell r="P50">
            <v>0</v>
          </cell>
          <cell r="Q50">
            <v>0</v>
          </cell>
          <cell r="R50">
            <v>0.18000000000000002</v>
          </cell>
          <cell r="S50">
            <v>0.36000000000000004</v>
          </cell>
          <cell r="T50">
            <v>0.56000000000000005</v>
          </cell>
          <cell r="U50">
            <v>0.76</v>
          </cell>
          <cell r="V50">
            <v>1</v>
          </cell>
          <cell r="W50">
            <v>1</v>
          </cell>
          <cell r="X50">
            <v>1</v>
          </cell>
          <cell r="Y50">
            <v>1</v>
          </cell>
        </row>
        <row r="51">
          <cell r="M51" t="str">
            <v>Mayo183</v>
          </cell>
          <cell r="N51">
            <v>0</v>
          </cell>
          <cell r="O51">
            <v>0</v>
          </cell>
          <cell r="P51">
            <v>0</v>
          </cell>
          <cell r="Q51">
            <v>0</v>
          </cell>
          <cell r="R51">
            <v>0.11666666666666665</v>
          </cell>
          <cell r="S51">
            <v>0.23333333333333331</v>
          </cell>
          <cell r="T51">
            <v>0.35</v>
          </cell>
          <cell r="U51">
            <v>0.51666666666666661</v>
          </cell>
          <cell r="V51">
            <v>0.68333333333333324</v>
          </cell>
          <cell r="W51">
            <v>1</v>
          </cell>
          <cell r="X51">
            <v>1</v>
          </cell>
          <cell r="Y51">
            <v>1</v>
          </cell>
        </row>
        <row r="52">
          <cell r="M52" t="str">
            <v>Mayo244</v>
          </cell>
          <cell r="N52">
            <v>0</v>
          </cell>
          <cell r="O52">
            <v>0</v>
          </cell>
          <cell r="P52">
            <v>0</v>
          </cell>
          <cell r="Q52">
            <v>0</v>
          </cell>
          <cell r="R52">
            <v>0.10285714285714284</v>
          </cell>
          <cell r="S52">
            <v>0.20571428571428568</v>
          </cell>
          <cell r="T52">
            <v>0.34857142857142853</v>
          </cell>
          <cell r="U52">
            <v>0.49142857142857138</v>
          </cell>
          <cell r="V52">
            <v>0.63428571428571423</v>
          </cell>
          <cell r="W52">
            <v>0.77714285714285714</v>
          </cell>
          <cell r="X52">
            <v>1</v>
          </cell>
          <cell r="Y52">
            <v>1</v>
          </cell>
        </row>
        <row r="53">
          <cell r="M53" t="str">
            <v>Mayo274</v>
          </cell>
          <cell r="N53">
            <v>0</v>
          </cell>
          <cell r="O53">
            <v>0</v>
          </cell>
          <cell r="P53">
            <v>0</v>
          </cell>
          <cell r="Q53">
            <v>0</v>
          </cell>
          <cell r="R53">
            <v>8.4999999999999992E-2</v>
          </cell>
          <cell r="S53">
            <v>0.16999999999999998</v>
          </cell>
          <cell r="T53">
            <v>0.255</v>
          </cell>
          <cell r="U53">
            <v>0.33999999999999997</v>
          </cell>
          <cell r="V53">
            <v>0.46499999999999997</v>
          </cell>
          <cell r="W53">
            <v>0.59</v>
          </cell>
          <cell r="X53">
            <v>0.71499999999999997</v>
          </cell>
          <cell r="Y53">
            <v>1</v>
          </cell>
        </row>
        <row r="54">
          <cell r="M54" t="str">
            <v>Junio30</v>
          </cell>
          <cell r="N54">
            <v>0</v>
          </cell>
          <cell r="O54">
            <v>0</v>
          </cell>
          <cell r="P54">
            <v>0</v>
          </cell>
          <cell r="Q54">
            <v>0</v>
          </cell>
          <cell r="R54">
            <v>0</v>
          </cell>
          <cell r="S54">
            <v>1</v>
          </cell>
          <cell r="T54">
            <v>1</v>
          </cell>
          <cell r="U54">
            <v>1</v>
          </cell>
          <cell r="V54">
            <v>1</v>
          </cell>
          <cell r="W54">
            <v>1</v>
          </cell>
          <cell r="X54">
            <v>1</v>
          </cell>
          <cell r="Y54">
            <v>1</v>
          </cell>
        </row>
        <row r="55">
          <cell r="M55" t="str">
            <v>Junio61</v>
          </cell>
          <cell r="N55">
            <v>0</v>
          </cell>
          <cell r="O55">
            <v>0</v>
          </cell>
          <cell r="P55">
            <v>0</v>
          </cell>
          <cell r="Q55">
            <v>0</v>
          </cell>
          <cell r="R55">
            <v>0</v>
          </cell>
          <cell r="S55">
            <v>0.4</v>
          </cell>
          <cell r="T55">
            <v>1</v>
          </cell>
          <cell r="U55">
            <v>1</v>
          </cell>
          <cell r="V55">
            <v>1</v>
          </cell>
          <cell r="W55">
            <v>1</v>
          </cell>
          <cell r="X55">
            <v>1</v>
          </cell>
          <cell r="Y55">
            <v>1</v>
          </cell>
        </row>
        <row r="56">
          <cell r="M56" t="str">
            <v>Junio91</v>
          </cell>
          <cell r="N56">
            <v>0</v>
          </cell>
          <cell r="O56">
            <v>0</v>
          </cell>
          <cell r="P56">
            <v>0</v>
          </cell>
          <cell r="Q56">
            <v>0</v>
          </cell>
          <cell r="R56">
            <v>0</v>
          </cell>
          <cell r="S56">
            <v>0.25</v>
          </cell>
          <cell r="T56">
            <v>0.6</v>
          </cell>
          <cell r="U56">
            <v>1</v>
          </cell>
          <cell r="V56">
            <v>1</v>
          </cell>
          <cell r="W56">
            <v>1</v>
          </cell>
          <cell r="X56">
            <v>1</v>
          </cell>
          <cell r="Y56">
            <v>1</v>
          </cell>
        </row>
        <row r="57">
          <cell r="M57" t="str">
            <v>Junio122</v>
          </cell>
          <cell r="N57">
            <v>0</v>
          </cell>
          <cell r="O57">
            <v>0</v>
          </cell>
          <cell r="P57">
            <v>0</v>
          </cell>
          <cell r="Q57">
            <v>0</v>
          </cell>
          <cell r="R57">
            <v>0</v>
          </cell>
          <cell r="S57">
            <v>0.2</v>
          </cell>
          <cell r="T57">
            <v>0.4</v>
          </cell>
          <cell r="U57">
            <v>0.65</v>
          </cell>
          <cell r="V57">
            <v>1</v>
          </cell>
          <cell r="W57">
            <v>1</v>
          </cell>
          <cell r="X57">
            <v>1</v>
          </cell>
          <cell r="Y57">
            <v>1</v>
          </cell>
        </row>
        <row r="58">
          <cell r="M58" t="str">
            <v>Junio152</v>
          </cell>
          <cell r="N58">
            <v>0</v>
          </cell>
          <cell r="O58">
            <v>0</v>
          </cell>
          <cell r="P58">
            <v>0</v>
          </cell>
          <cell r="Q58">
            <v>0</v>
          </cell>
          <cell r="R58">
            <v>0</v>
          </cell>
          <cell r="S58">
            <v>0.18000000000000002</v>
          </cell>
          <cell r="T58">
            <v>0.36000000000000004</v>
          </cell>
          <cell r="U58">
            <v>0.56000000000000005</v>
          </cell>
          <cell r="V58">
            <v>0.76</v>
          </cell>
          <cell r="W58">
            <v>1</v>
          </cell>
          <cell r="X58">
            <v>1</v>
          </cell>
          <cell r="Y58">
            <v>1</v>
          </cell>
        </row>
        <row r="59">
          <cell r="M59" t="str">
            <v>Junio183</v>
          </cell>
          <cell r="N59">
            <v>0</v>
          </cell>
          <cell r="O59">
            <v>0</v>
          </cell>
          <cell r="P59">
            <v>0</v>
          </cell>
          <cell r="Q59">
            <v>0</v>
          </cell>
          <cell r="R59">
            <v>0</v>
          </cell>
          <cell r="S59">
            <v>0.11666666666666665</v>
          </cell>
          <cell r="T59">
            <v>0.23333333333333331</v>
          </cell>
          <cell r="U59">
            <v>0.35</v>
          </cell>
          <cell r="V59">
            <v>0.51666666666666661</v>
          </cell>
          <cell r="W59">
            <v>0.68333333333333324</v>
          </cell>
          <cell r="X59">
            <v>1</v>
          </cell>
          <cell r="Y59">
            <v>1</v>
          </cell>
        </row>
        <row r="60">
          <cell r="M60" t="str">
            <v>Junio213</v>
          </cell>
          <cell r="N60">
            <v>0</v>
          </cell>
          <cell r="O60">
            <v>0</v>
          </cell>
          <cell r="P60">
            <v>0</v>
          </cell>
          <cell r="Q60">
            <v>0</v>
          </cell>
          <cell r="R60">
            <v>0</v>
          </cell>
          <cell r="S60">
            <v>0.10285714285714284</v>
          </cell>
          <cell r="T60">
            <v>0.20571428571428568</v>
          </cell>
          <cell r="U60">
            <v>0.34857142857142853</v>
          </cell>
          <cell r="V60">
            <v>0.49142857142857138</v>
          </cell>
          <cell r="W60">
            <v>0.63428571428571423</v>
          </cell>
          <cell r="X60">
            <v>0.77714285714285714</v>
          </cell>
          <cell r="Y60">
            <v>1</v>
          </cell>
        </row>
        <row r="61">
          <cell r="M61" t="str">
            <v>Julio30</v>
          </cell>
          <cell r="N61">
            <v>0</v>
          </cell>
          <cell r="O61">
            <v>0</v>
          </cell>
          <cell r="P61">
            <v>0</v>
          </cell>
          <cell r="Q61">
            <v>0</v>
          </cell>
          <cell r="R61">
            <v>0</v>
          </cell>
          <cell r="S61">
            <v>0</v>
          </cell>
          <cell r="T61">
            <v>1</v>
          </cell>
          <cell r="U61">
            <v>1</v>
          </cell>
          <cell r="V61">
            <v>1</v>
          </cell>
          <cell r="W61">
            <v>1</v>
          </cell>
          <cell r="X61">
            <v>1</v>
          </cell>
          <cell r="Y61">
            <v>1</v>
          </cell>
        </row>
        <row r="62">
          <cell r="M62" t="str">
            <v>Julio61</v>
          </cell>
          <cell r="N62">
            <v>0</v>
          </cell>
          <cell r="O62">
            <v>0</v>
          </cell>
          <cell r="P62">
            <v>0</v>
          </cell>
          <cell r="Q62">
            <v>0</v>
          </cell>
          <cell r="R62">
            <v>0</v>
          </cell>
          <cell r="S62">
            <v>0</v>
          </cell>
          <cell r="T62">
            <v>0.4</v>
          </cell>
          <cell r="U62">
            <v>1</v>
          </cell>
          <cell r="V62">
            <v>1</v>
          </cell>
          <cell r="W62">
            <v>1</v>
          </cell>
          <cell r="X62">
            <v>1</v>
          </cell>
          <cell r="Y62">
            <v>1</v>
          </cell>
        </row>
        <row r="63">
          <cell r="M63" t="str">
            <v>Julio91</v>
          </cell>
          <cell r="N63">
            <v>0</v>
          </cell>
          <cell r="O63">
            <v>0</v>
          </cell>
          <cell r="P63">
            <v>0</v>
          </cell>
          <cell r="Q63">
            <v>0</v>
          </cell>
          <cell r="R63">
            <v>0</v>
          </cell>
          <cell r="S63">
            <v>0</v>
          </cell>
          <cell r="T63">
            <v>0.25</v>
          </cell>
          <cell r="U63">
            <v>0.6</v>
          </cell>
          <cell r="V63">
            <v>1</v>
          </cell>
          <cell r="W63">
            <v>1</v>
          </cell>
          <cell r="X63">
            <v>1</v>
          </cell>
          <cell r="Y63">
            <v>1</v>
          </cell>
        </row>
        <row r="64">
          <cell r="M64" t="str">
            <v>Julio122</v>
          </cell>
          <cell r="N64">
            <v>0</v>
          </cell>
          <cell r="O64">
            <v>0</v>
          </cell>
          <cell r="P64">
            <v>0</v>
          </cell>
          <cell r="Q64">
            <v>0</v>
          </cell>
          <cell r="R64">
            <v>0</v>
          </cell>
          <cell r="S64">
            <v>0</v>
          </cell>
          <cell r="T64">
            <v>0.2</v>
          </cell>
          <cell r="U64">
            <v>0.4</v>
          </cell>
          <cell r="V64">
            <v>0.65</v>
          </cell>
          <cell r="W64">
            <v>1</v>
          </cell>
          <cell r="X64">
            <v>1</v>
          </cell>
          <cell r="Y64">
            <v>1</v>
          </cell>
        </row>
        <row r="65">
          <cell r="M65" t="str">
            <v>Julio152</v>
          </cell>
          <cell r="N65">
            <v>0</v>
          </cell>
          <cell r="O65">
            <v>0</v>
          </cell>
          <cell r="P65">
            <v>0</v>
          </cell>
          <cell r="Q65">
            <v>0</v>
          </cell>
          <cell r="R65">
            <v>0</v>
          </cell>
          <cell r="S65">
            <v>0</v>
          </cell>
          <cell r="T65">
            <v>0.18000000000000002</v>
          </cell>
          <cell r="U65">
            <v>0.36000000000000004</v>
          </cell>
          <cell r="V65">
            <v>0.56000000000000005</v>
          </cell>
          <cell r="W65">
            <v>0.76</v>
          </cell>
          <cell r="X65">
            <v>1</v>
          </cell>
          <cell r="Y65">
            <v>1</v>
          </cell>
        </row>
        <row r="66">
          <cell r="M66" t="str">
            <v>Julio183</v>
          </cell>
          <cell r="N66">
            <v>0</v>
          </cell>
          <cell r="O66">
            <v>0</v>
          </cell>
          <cell r="P66">
            <v>0</v>
          </cell>
          <cell r="Q66">
            <v>0</v>
          </cell>
          <cell r="R66">
            <v>0</v>
          </cell>
          <cell r="S66">
            <v>0</v>
          </cell>
          <cell r="T66">
            <v>0.11666666666666665</v>
          </cell>
          <cell r="U66">
            <v>0.23333333333333331</v>
          </cell>
          <cell r="V66">
            <v>0.35</v>
          </cell>
          <cell r="W66">
            <v>0.51666666666666661</v>
          </cell>
          <cell r="X66">
            <v>0.68333333333333324</v>
          </cell>
          <cell r="Y66">
            <v>1</v>
          </cell>
        </row>
        <row r="67">
          <cell r="M67" t="str">
            <v>Agosto30</v>
          </cell>
          <cell r="N67">
            <v>0</v>
          </cell>
          <cell r="O67">
            <v>0</v>
          </cell>
          <cell r="P67">
            <v>0</v>
          </cell>
          <cell r="Q67">
            <v>0</v>
          </cell>
          <cell r="R67">
            <v>0</v>
          </cell>
          <cell r="S67">
            <v>0</v>
          </cell>
          <cell r="T67">
            <v>0</v>
          </cell>
          <cell r="U67">
            <v>1</v>
          </cell>
          <cell r="V67">
            <v>1</v>
          </cell>
          <cell r="W67">
            <v>1</v>
          </cell>
          <cell r="X67">
            <v>1</v>
          </cell>
          <cell r="Y67">
            <v>1</v>
          </cell>
        </row>
        <row r="68">
          <cell r="M68" t="str">
            <v>Agosto61</v>
          </cell>
          <cell r="N68">
            <v>0</v>
          </cell>
          <cell r="O68">
            <v>0</v>
          </cell>
          <cell r="P68">
            <v>0</v>
          </cell>
          <cell r="Q68">
            <v>0</v>
          </cell>
          <cell r="R68">
            <v>0</v>
          </cell>
          <cell r="S68">
            <v>0</v>
          </cell>
          <cell r="T68">
            <v>0</v>
          </cell>
          <cell r="U68">
            <v>0.4</v>
          </cell>
          <cell r="V68">
            <v>1</v>
          </cell>
          <cell r="W68">
            <v>1</v>
          </cell>
          <cell r="X68">
            <v>1</v>
          </cell>
          <cell r="Y68">
            <v>1</v>
          </cell>
        </row>
        <row r="69">
          <cell r="M69" t="str">
            <v>Agosto91</v>
          </cell>
          <cell r="N69">
            <v>0</v>
          </cell>
          <cell r="O69">
            <v>0</v>
          </cell>
          <cell r="P69">
            <v>0</v>
          </cell>
          <cell r="Q69">
            <v>0</v>
          </cell>
          <cell r="R69">
            <v>0</v>
          </cell>
          <cell r="S69">
            <v>0</v>
          </cell>
          <cell r="T69">
            <v>0</v>
          </cell>
          <cell r="U69">
            <v>0.25</v>
          </cell>
          <cell r="V69">
            <v>0.6</v>
          </cell>
          <cell r="W69">
            <v>1</v>
          </cell>
          <cell r="X69">
            <v>1</v>
          </cell>
          <cell r="Y69">
            <v>1</v>
          </cell>
        </row>
        <row r="70">
          <cell r="M70" t="str">
            <v>Agosto122</v>
          </cell>
          <cell r="N70">
            <v>0</v>
          </cell>
          <cell r="O70">
            <v>0</v>
          </cell>
          <cell r="P70">
            <v>0</v>
          </cell>
          <cell r="Q70">
            <v>0</v>
          </cell>
          <cell r="R70">
            <v>0</v>
          </cell>
          <cell r="S70">
            <v>0</v>
          </cell>
          <cell r="T70">
            <v>0</v>
          </cell>
          <cell r="U70">
            <v>0.2</v>
          </cell>
          <cell r="V70">
            <v>0.4</v>
          </cell>
          <cell r="W70">
            <v>0.65</v>
          </cell>
          <cell r="X70">
            <v>1</v>
          </cell>
          <cell r="Y70">
            <v>1</v>
          </cell>
        </row>
        <row r="71">
          <cell r="M71" t="str">
            <v>Agosto152</v>
          </cell>
          <cell r="N71">
            <v>0</v>
          </cell>
          <cell r="O71">
            <v>0</v>
          </cell>
          <cell r="P71">
            <v>0</v>
          </cell>
          <cell r="Q71">
            <v>0</v>
          </cell>
          <cell r="R71">
            <v>0</v>
          </cell>
          <cell r="S71">
            <v>0</v>
          </cell>
          <cell r="T71">
            <v>0</v>
          </cell>
          <cell r="U71">
            <v>0.18000000000000002</v>
          </cell>
          <cell r="V71">
            <v>0.36000000000000004</v>
          </cell>
          <cell r="W71">
            <v>0.56000000000000005</v>
          </cell>
          <cell r="X71">
            <v>0.76</v>
          </cell>
          <cell r="Y71">
            <v>1</v>
          </cell>
        </row>
        <row r="72">
          <cell r="M72" t="str">
            <v>Septiembre30</v>
          </cell>
          <cell r="N72">
            <v>0</v>
          </cell>
          <cell r="O72">
            <v>0</v>
          </cell>
          <cell r="P72">
            <v>0</v>
          </cell>
          <cell r="Q72">
            <v>0</v>
          </cell>
          <cell r="R72">
            <v>0</v>
          </cell>
          <cell r="S72">
            <v>0</v>
          </cell>
          <cell r="T72">
            <v>0</v>
          </cell>
          <cell r="U72">
            <v>0</v>
          </cell>
          <cell r="V72">
            <v>1</v>
          </cell>
          <cell r="W72">
            <v>1</v>
          </cell>
          <cell r="X72">
            <v>1</v>
          </cell>
          <cell r="Y72">
            <v>1</v>
          </cell>
        </row>
        <row r="73">
          <cell r="M73" t="str">
            <v>Septiembre61</v>
          </cell>
          <cell r="N73">
            <v>0</v>
          </cell>
          <cell r="O73">
            <v>0</v>
          </cell>
          <cell r="P73">
            <v>0</v>
          </cell>
          <cell r="Q73">
            <v>0</v>
          </cell>
          <cell r="R73">
            <v>0</v>
          </cell>
          <cell r="S73">
            <v>0</v>
          </cell>
          <cell r="T73">
            <v>0</v>
          </cell>
          <cell r="U73">
            <v>0</v>
          </cell>
          <cell r="V73">
            <v>0.4</v>
          </cell>
          <cell r="W73">
            <v>1</v>
          </cell>
          <cell r="X73">
            <v>1</v>
          </cell>
          <cell r="Y73">
            <v>1</v>
          </cell>
        </row>
        <row r="74">
          <cell r="M74" t="str">
            <v>Septiembre91</v>
          </cell>
          <cell r="N74">
            <v>0</v>
          </cell>
          <cell r="O74">
            <v>0</v>
          </cell>
          <cell r="P74">
            <v>0</v>
          </cell>
          <cell r="Q74">
            <v>0</v>
          </cell>
          <cell r="R74">
            <v>0</v>
          </cell>
          <cell r="S74">
            <v>0</v>
          </cell>
          <cell r="T74">
            <v>0</v>
          </cell>
          <cell r="U74">
            <v>0</v>
          </cell>
          <cell r="V74">
            <v>0.25</v>
          </cell>
          <cell r="W74">
            <v>0.6</v>
          </cell>
          <cell r="X74">
            <v>1</v>
          </cell>
          <cell r="Y74">
            <v>1</v>
          </cell>
        </row>
        <row r="75">
          <cell r="M75" t="str">
            <v>Septiembre122</v>
          </cell>
          <cell r="N75">
            <v>0</v>
          </cell>
          <cell r="O75">
            <v>0</v>
          </cell>
          <cell r="P75">
            <v>0</v>
          </cell>
          <cell r="Q75">
            <v>0</v>
          </cell>
          <cell r="R75">
            <v>0</v>
          </cell>
          <cell r="S75">
            <v>0</v>
          </cell>
          <cell r="T75">
            <v>0</v>
          </cell>
          <cell r="U75">
            <v>0</v>
          </cell>
          <cell r="V75">
            <v>0.2</v>
          </cell>
          <cell r="W75">
            <v>0.4</v>
          </cell>
          <cell r="X75">
            <v>0.65</v>
          </cell>
          <cell r="Y75">
            <v>1</v>
          </cell>
        </row>
        <row r="76">
          <cell r="M76" t="str">
            <v>Octubre30</v>
          </cell>
          <cell r="N76">
            <v>0</v>
          </cell>
          <cell r="O76">
            <v>0</v>
          </cell>
          <cell r="P76">
            <v>0</v>
          </cell>
          <cell r="Q76">
            <v>0</v>
          </cell>
          <cell r="R76">
            <v>0</v>
          </cell>
          <cell r="S76">
            <v>0</v>
          </cell>
          <cell r="T76">
            <v>0</v>
          </cell>
          <cell r="U76">
            <v>0</v>
          </cell>
          <cell r="V76">
            <v>0</v>
          </cell>
          <cell r="W76">
            <v>1</v>
          </cell>
          <cell r="X76">
            <v>1</v>
          </cell>
          <cell r="Y76">
            <v>1</v>
          </cell>
        </row>
        <row r="77">
          <cell r="M77" t="str">
            <v>Octubre61</v>
          </cell>
          <cell r="N77">
            <v>0</v>
          </cell>
          <cell r="O77">
            <v>0</v>
          </cell>
          <cell r="P77">
            <v>0</v>
          </cell>
          <cell r="Q77">
            <v>0</v>
          </cell>
          <cell r="R77">
            <v>0</v>
          </cell>
          <cell r="S77">
            <v>0</v>
          </cell>
          <cell r="T77">
            <v>0</v>
          </cell>
          <cell r="U77">
            <v>0</v>
          </cell>
          <cell r="V77">
            <v>0</v>
          </cell>
          <cell r="W77">
            <v>0.4</v>
          </cell>
          <cell r="X77">
            <v>1</v>
          </cell>
          <cell r="Y77">
            <v>1</v>
          </cell>
        </row>
        <row r="78">
          <cell r="M78" t="str">
            <v>Octubre91</v>
          </cell>
          <cell r="N78">
            <v>0</v>
          </cell>
          <cell r="O78">
            <v>0</v>
          </cell>
          <cell r="P78">
            <v>0</v>
          </cell>
          <cell r="Q78">
            <v>0</v>
          </cell>
          <cell r="R78">
            <v>0</v>
          </cell>
          <cell r="S78">
            <v>0</v>
          </cell>
          <cell r="T78">
            <v>0</v>
          </cell>
          <cell r="U78">
            <v>0</v>
          </cell>
          <cell r="V78">
            <v>0</v>
          </cell>
          <cell r="W78">
            <v>0.25</v>
          </cell>
          <cell r="X78">
            <v>0.6</v>
          </cell>
          <cell r="Y78">
            <v>1</v>
          </cell>
        </row>
        <row r="79">
          <cell r="M79" t="str">
            <v>Noviembre30</v>
          </cell>
          <cell r="N79">
            <v>0</v>
          </cell>
          <cell r="O79">
            <v>0</v>
          </cell>
          <cell r="P79">
            <v>0</v>
          </cell>
          <cell r="Q79">
            <v>0</v>
          </cell>
          <cell r="R79">
            <v>0</v>
          </cell>
          <cell r="S79">
            <v>0</v>
          </cell>
          <cell r="T79">
            <v>0</v>
          </cell>
          <cell r="U79">
            <v>0</v>
          </cell>
          <cell r="V79">
            <v>0</v>
          </cell>
          <cell r="W79">
            <v>0</v>
          </cell>
          <cell r="X79">
            <v>1</v>
          </cell>
          <cell r="Y79">
            <v>1</v>
          </cell>
        </row>
        <row r="80">
          <cell r="M80" t="str">
            <v>Noviembre61</v>
          </cell>
          <cell r="N80">
            <v>0</v>
          </cell>
          <cell r="O80">
            <v>0</v>
          </cell>
          <cell r="P80">
            <v>0</v>
          </cell>
          <cell r="Q80">
            <v>0</v>
          </cell>
          <cell r="R80">
            <v>0</v>
          </cell>
          <cell r="S80">
            <v>0</v>
          </cell>
          <cell r="T80">
            <v>0</v>
          </cell>
          <cell r="U80">
            <v>0</v>
          </cell>
          <cell r="V80">
            <v>0</v>
          </cell>
          <cell r="W80">
            <v>0</v>
          </cell>
          <cell r="X80">
            <v>0.4</v>
          </cell>
          <cell r="Y80">
            <v>1</v>
          </cell>
        </row>
        <row r="81">
          <cell r="M81" t="str">
            <v>Diciembre30</v>
          </cell>
          <cell r="N81">
            <v>0</v>
          </cell>
          <cell r="O81">
            <v>0</v>
          </cell>
          <cell r="P81">
            <v>0</v>
          </cell>
          <cell r="Q81">
            <v>0</v>
          </cell>
          <cell r="R81">
            <v>0</v>
          </cell>
          <cell r="S81">
            <v>0</v>
          </cell>
          <cell r="T81">
            <v>0</v>
          </cell>
          <cell r="U81">
            <v>0</v>
          </cell>
          <cell r="V81">
            <v>0</v>
          </cell>
          <cell r="W81">
            <v>0</v>
          </cell>
          <cell r="X81">
            <v>0</v>
          </cell>
          <cell r="Y81">
            <v>1</v>
          </cell>
        </row>
      </sheetData>
      <sheetData sheetId="3" refreshError="1"/>
      <sheetData sheetId="4" refreshError="1"/>
      <sheetData sheetId="5" refreshError="1"/>
      <sheetData sheetId="6"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Formato de Formulación y Seg"/>
      <sheetName val="Instructivo"/>
      <sheetName val="Matriz de Decisión"/>
      <sheetName val="Categorías"/>
    </sheetNames>
    <sheetDataSet>
      <sheetData sheetId="0" refreshError="1">
        <row r="64">
          <cell r="I64" t="str">
            <v>I-403-0-1324801</v>
          </cell>
          <cell r="J64" t="str">
            <v xml:space="preserve">Plan Institucional </v>
          </cell>
          <cell r="K64" t="str">
            <v xml:space="preserve">Información y comunicación </v>
          </cell>
          <cell r="L64" t="str">
            <v>Transformar y fortalecer la gestión y la cultura institucional</v>
          </cell>
          <cell r="M64"/>
          <cell r="N64" t="str">
            <v>N/A</v>
          </cell>
          <cell r="O64" t="str">
            <v>Oficina Asesora de Planeación y Finanzas</v>
          </cell>
          <cell r="P64" t="str">
            <v>Claudia Díaz Hernández</v>
          </cell>
          <cell r="Q64" t="str">
            <v>NO</v>
          </cell>
          <cell r="R64" t="str">
            <v>Estrategia de acceso a microdatos anonimizados por parte de las universidades implementada</v>
          </cell>
          <cell r="S64" t="str">
            <v>(Avance en la estrategia/ Estrategia de acceso a microdatos anonimizados por parte de las universidades implementada)*100</v>
          </cell>
          <cell r="T64">
            <v>1</v>
          </cell>
          <cell r="U64" t="str">
            <v>Porcentaje</v>
          </cell>
          <cell r="V64">
            <v>1</v>
          </cell>
          <cell r="W64"/>
          <cell r="X64"/>
          <cell r="Y64" t="str">
            <v>Realizar licencias de uso con las universidades que realicen la solicitud, hacer la gestión y operación de licencias de uso existentes, actualizar con datos 2017 la información liberada; y, verificar aleatoriamente las condiciones de acceso</v>
          </cell>
          <cell r="Z64">
            <v>43115</v>
          </cell>
          <cell r="AA64">
            <v>43465</v>
          </cell>
          <cell r="AB64" t="str">
            <v>enero</v>
          </cell>
          <cell r="AC64">
            <v>350</v>
          </cell>
          <cell r="AD64">
            <v>365</v>
          </cell>
          <cell r="AE64">
            <v>0</v>
          </cell>
          <cell r="AF64">
            <v>0</v>
          </cell>
          <cell r="AG64"/>
          <cell r="AH64"/>
          <cell r="AI64" t="str">
            <v>2 Profesionales Especializados
1 Coordinador</v>
          </cell>
          <cell r="AJ64" t="str">
            <v>Licencias de Uso firmadas por las Universidades y en operación</v>
          </cell>
          <cell r="AK64"/>
          <cell r="AL64"/>
          <cell r="AM64">
            <v>0.1</v>
          </cell>
          <cell r="AN64" t="str">
            <v xml:space="preserve">Se generó el diseño de registro de investigadores y estudiantes. </v>
          </cell>
          <cell r="AO64">
            <v>0.16</v>
          </cell>
          <cell r="AP64" t="str">
            <v xml:space="preserve">Se realizó registro y codificación de los formatos definitivos de la licencia de uso y anexo técnico de la misma en el Sistema Gestión de la Calidad . Además, se elaboró memorando interno a la Oficina Jurídica para visto bueno de los  formatos de las licencias de uso de las universidades: Andes, Javeriana, Distrital, Nacional e ICESI, para firma de la Ministra. </v>
          </cell>
          <cell r="AQ64">
            <v>0.2</v>
          </cell>
          <cell r="AR64" t="str">
            <v>Se firmaron las licencias de uso y el anexo técnico de las universidades: Andes, Javeriana, Distrital, Nacional e Icesi. Está en trámite la firma por parte de las universidades. se procederá a revisar las condiciones técnicas en las universidades para poner en marcha el funcionamiento de la sala.</v>
          </cell>
          <cell r="AS64"/>
          <cell r="AT64"/>
          <cell r="AU64"/>
          <cell r="AV64"/>
          <cell r="AW64"/>
          <cell r="AX64"/>
          <cell r="AY64"/>
          <cell r="AZ64"/>
          <cell r="BA64"/>
          <cell r="BB64"/>
          <cell r="BC64"/>
          <cell r="BD64"/>
          <cell r="BE64"/>
          <cell r="BF64"/>
          <cell r="BG64"/>
          <cell r="BH64"/>
          <cell r="BI64">
            <v>0.05</v>
          </cell>
          <cell r="BJ64">
            <v>0.1</v>
          </cell>
          <cell r="BK64" t="str">
            <v xml:space="preserve">Los documentos de las licencias de uso y sus anexos para las universidades, están en ajustes finales por parte de la Oficina Jurídica. </v>
          </cell>
          <cell r="BL64">
            <v>0.10666666666666666</v>
          </cell>
          <cell r="BM64">
            <v>0.1</v>
          </cell>
          <cell r="BN64" t="str">
            <v xml:space="preserve">Se generó el diseño de registro de investigadores y estudiantes. Falta la firma de las licencias de uso de los datos. Se realizó la solicitud para la codificación y publicación en el SIG de la licencia. Por ultimo, se cuenta con las condiciones técnicas óptimas del equipo del MEN. </v>
          </cell>
          <cell r="BO64">
            <v>0.15999999999999998</v>
          </cell>
          <cell r="BP64">
            <v>0.16</v>
          </cell>
          <cell r="BQ64" t="str">
            <v xml:space="preserve">Se elaboró formato de licencia de uso  y se tramitó el registro único  con Desarrollo Organizacional. Actualmente se encuentra en la Oficina Jurídica para su visto bueno y aprobación.
</v>
          </cell>
          <cell r="BR64">
            <v>0.21333333333333332</v>
          </cell>
          <cell r="BS64">
            <v>0.21</v>
          </cell>
          <cell r="BT64" t="str">
            <v>Se logró la firma por parte de la ministra de las licencias de uso y anexos. Se surtió de manera exitosa todo el proceso de revisión y aprobación por parte de la oficina jurídica y secretaría general.</v>
          </cell>
        </row>
        <row r="65">
          <cell r="I65" t="str">
            <v>I-403-0-1324901</v>
          </cell>
          <cell r="J65" t="str">
            <v xml:space="preserve">Plan Institucional </v>
          </cell>
          <cell r="K65" t="str">
            <v xml:space="preserve">Direccionamiento estratégico y planeación </v>
          </cell>
          <cell r="L65" t="str">
            <v>Transformar y fortalecer la gestión y la cultura institucional</v>
          </cell>
          <cell r="M65"/>
          <cell r="N65" t="str">
            <v>N/A</v>
          </cell>
          <cell r="O65" t="str">
            <v>Oficina Asesora de Planeación y Finanzas</v>
          </cell>
          <cell r="P65" t="str">
            <v>Claudia Díaz Hernández</v>
          </cell>
          <cell r="Q65" t="str">
            <v>NO</v>
          </cell>
          <cell r="R65" t="str">
            <v>Reportes de estadísticas sectoriales</v>
          </cell>
          <cell r="S65" t="str">
            <v>(Avance en  la generación y difusión de reportes / Total de reportes a generar)*100</v>
          </cell>
          <cell r="T65">
            <v>1</v>
          </cell>
          <cell r="U65" t="str">
            <v>Porcentaje</v>
          </cell>
          <cell r="V65">
            <v>1</v>
          </cell>
          <cell r="W65" t="str">
            <v>SI</v>
          </cell>
          <cell r="X65">
            <v>43157</v>
          </cell>
          <cell r="Y65" t="str">
            <v>Desarrollar la Estrategia REPÓRTATE 2018 incluyendo indicadores de Plan Nacional de Desarrollo, Plan Nacional Decenal de Educación, Plan Marco de Implementación y Seguimiento cualitativo a indicadores</v>
          </cell>
          <cell r="Z65">
            <v>43115</v>
          </cell>
          <cell r="AA65">
            <v>43465</v>
          </cell>
          <cell r="AB65" t="str">
            <v>enero</v>
          </cell>
          <cell r="AC65">
            <v>350</v>
          </cell>
          <cell r="AD65">
            <v>365</v>
          </cell>
          <cell r="AE65">
            <v>0</v>
          </cell>
          <cell r="AF65">
            <v>0</v>
          </cell>
          <cell r="AG65"/>
          <cell r="AH65"/>
          <cell r="AI65" t="str">
            <v>1 Técnico administrativo
1 Profesional Especializado
1 Coordinador</v>
          </cell>
          <cell r="AJ65" t="str">
            <v>Plataforma Repórtate actualizada, con mejoras para el seguimiento cualitativo</v>
          </cell>
          <cell r="AK65">
            <v>0.05</v>
          </cell>
          <cell r="AL65" t="str">
            <v>Se radicaron las mesas de ayuda de ajustes en la herramienta de cargue para el seguimiento cualitativo de los indicadores del Plan Nacional de Desarrollo</v>
          </cell>
          <cell r="AM65">
            <v>9.7500000000000003E-2</v>
          </cell>
          <cell r="AN65" t="str">
            <v>Dentro de las principales actividades realizadas para el período de febrero se tienen: Cargue de los indicadores de cobertura y deserción del año 2017 en REPORTATE, alistamiento de los archivos para cargar en el portal de datos abiertos,  realización de las pruebas en el portal O3 para la publicación de estadísticas, solicitud de la consolidación del corte de enero, y generación de los respectivos reportes</v>
          </cell>
          <cell r="AO65">
            <v>0.16</v>
          </cell>
          <cell r="AP65" t="str">
            <v>Los avances en este indicador se centran en: a) Se realizó la solicitud para incluir en el plan de la Oficina de Comunicaciones el lanzamiento de "Repórtate en tu celular".  b) Se crearon 2 nuevos indicadores del PND 2014-2018. c) Se realizó el cargue de nuevos estudiantes en el link de pruebas de SIMAT dispuesto por la Oficina de Tecnología. El cargue de estudiantes inexistentes no se pudo realizar debido a fallas técnicas, las cuales están siendo revisadas por la OTSI.</v>
          </cell>
          <cell r="AQ65">
            <v>0.2</v>
          </cell>
          <cell r="AR65" t="str">
            <v>La generación de reportes y estadísticas sectoriales, generó los siguientes resultados en el mes de abril de 2018:
- Consolidación de la matrícula definitiva del año 2017 incorporando los resultados de auditoría
- A partir de la matrícula consolidada defintiva del año 2017 se generaron y divulgaron los reportes de matrícula, sedes, establecimientos,  indicadores de cobertura, deserción y repitencia.
- Se plantearon nuevas estrategias de difusión a nivel interno como la de acceso a estadísticas publicadas en REPORTATE por medio del celular
- Para los usuarios externos, se actualizó el conjunto de datos de docentes en la plataforma de datos abiertos</v>
          </cell>
          <cell r="AS65"/>
          <cell r="AT65"/>
          <cell r="AU65"/>
          <cell r="AV65"/>
          <cell r="AW65"/>
          <cell r="AX65"/>
          <cell r="AY65"/>
          <cell r="AZ65"/>
          <cell r="BA65"/>
          <cell r="BB65"/>
          <cell r="BC65"/>
          <cell r="BD65"/>
          <cell r="BE65"/>
          <cell r="BF65"/>
          <cell r="BG65"/>
          <cell r="BH65"/>
          <cell r="BI65">
            <v>5.333333333333333E-2</v>
          </cell>
          <cell r="BJ65"/>
          <cell r="BK65"/>
          <cell r="BL65">
            <v>0.10666666666666666</v>
          </cell>
          <cell r="BM65"/>
          <cell r="BN65"/>
          <cell r="BO65">
            <v>0.15999999999999998</v>
          </cell>
          <cell r="BP65">
            <v>0.12130000000000001</v>
          </cell>
          <cell r="BQ65" t="str">
            <v>Se solicitó a las diferentes áreas del MEN la actualización de indicadores en la herramienta de carga de REPÓRTATE. Reportate en tu celular cuenta con el manual de navegación para IOS y Android. Para el ajuste de BI Oracle se está en espera de la finalización de la migración de Oracle. Para la herramienta de cargue de Réportate se recibieron algunos ajustes para el módulo de reportes y seguimiento.</v>
          </cell>
          <cell r="BR65">
            <v>0.21333333333333332</v>
          </cell>
          <cell r="BS65">
            <v>0.17</v>
          </cell>
          <cell r="BT65" t="str">
            <v>En el mes de abril, se continua con la capacitación a usuarios, en este periodo igualmente se gestiona el cargue de nuevos indicadores como los de conexión total . En cuanto a la estrategia de difusión,  se culminó el manual de usuario para descargar la aplicación que permite el acceso a REPORTATE desde celulares ya sean con sistema operativo  iOS o Android, que para su consolidación contó con una prueba piloto de desacarga con los funcionarios de la OAPF. La OAC realizará el lanzamiento de la estrategia en Radio MEN el día 2 de Mayo y en El Pregonero el día 4 de Mayo.</v>
          </cell>
        </row>
        <row r="66">
          <cell r="I66" t="str">
            <v>I-403-0-1324902</v>
          </cell>
          <cell r="J66" t="str">
            <v xml:space="preserve">Plan Institucional </v>
          </cell>
          <cell r="K66" t="str">
            <v xml:space="preserve">Direccionamiento estratégico y planeación </v>
          </cell>
          <cell r="L66" t="str">
            <v>Transformar y fortalecer la gestión y la cultura institucional</v>
          </cell>
          <cell r="M66"/>
          <cell r="N66" t="str">
            <v>N/A</v>
          </cell>
          <cell r="O66" t="str">
            <v>Oficina Asesora de Planeación y Finanzas</v>
          </cell>
          <cell r="P66" t="str">
            <v>Claudia Díaz Hernández</v>
          </cell>
          <cell r="Q66" t="str">
            <v>NO</v>
          </cell>
          <cell r="R66" t="str">
            <v>Reportes de estadísticas sectoriales</v>
          </cell>
          <cell r="S66" t="str">
            <v>(Avance en  la generación y difusión de reportes / Total de reportes a generar)*100</v>
          </cell>
          <cell r="T66">
            <v>1</v>
          </cell>
          <cell r="U66" t="str">
            <v>Porcentaje</v>
          </cell>
          <cell r="V66">
            <v>1</v>
          </cell>
          <cell r="W66" t="str">
            <v>SI</v>
          </cell>
          <cell r="X66">
            <v>43157</v>
          </cell>
          <cell r="Y66" t="str">
            <v>Generar reportes de consistencia en la calidad de  la información de matrícula de educación preescolar, básica y media</v>
          </cell>
          <cell r="Z66">
            <v>43235</v>
          </cell>
          <cell r="AA66">
            <v>43465</v>
          </cell>
          <cell r="AB66" t="str">
            <v>mayo</v>
          </cell>
          <cell r="AC66">
            <v>230</v>
          </cell>
          <cell r="AD66">
            <v>244</v>
          </cell>
          <cell r="AE66"/>
          <cell r="AF66"/>
          <cell r="AG66"/>
          <cell r="AH66"/>
          <cell r="AI66"/>
          <cell r="AJ66" t="str">
            <v>Tres (3) reportes de calidad de los registros de matrícula</v>
          </cell>
          <cell r="AK66"/>
          <cell r="AL66"/>
          <cell r="AM66"/>
          <cell r="AN66"/>
          <cell r="AO66"/>
          <cell r="AP66"/>
          <cell r="AQ66"/>
          <cell r="AR66"/>
          <cell r="AS66"/>
          <cell r="AT66"/>
          <cell r="AU66"/>
          <cell r="AV66"/>
          <cell r="AW66"/>
          <cell r="AX66"/>
          <cell r="AY66"/>
          <cell r="AZ66"/>
          <cell r="BA66"/>
          <cell r="BB66"/>
          <cell r="BC66"/>
          <cell r="BD66"/>
          <cell r="BE66"/>
          <cell r="BF66"/>
          <cell r="BG66"/>
          <cell r="BH66"/>
          <cell r="BI66"/>
          <cell r="BJ66"/>
          <cell r="BK66"/>
          <cell r="BL66"/>
          <cell r="BM66"/>
          <cell r="BN66"/>
          <cell r="BO66">
            <v>0.16</v>
          </cell>
          <cell r="BP66">
            <v>0.12125</v>
          </cell>
          <cell r="BQ66" t="str">
            <v xml:space="preserve">Se están generando las rutas de las nuevas reglas de calidad de la información.
El primer reporte de matricula se realizará en abril </v>
          </cell>
          <cell r="BR66">
            <v>0.21</v>
          </cell>
          <cell r="BS66">
            <v>0.21</v>
          </cell>
          <cell r="BT66" t="str">
            <v>De acuerdo al plan de acción, esta actividad inicio en el mes de abril con el corte de matrícula del 31 de marzo 2018. Se aplicaron las reglas definidas en el comité de información de EPBM y se publica la base de datos. Se espera que en el mes de mayo la Subdirección de Acceso socialice los resultados con las Scretarías, informando que los mismos se constituyen en base para el seguimiento que realizará el proceso de auditorías de matrícula del año 2018</v>
          </cell>
        </row>
        <row r="67">
          <cell r="I67" t="str">
            <v>I-403-0-1324903</v>
          </cell>
          <cell r="J67" t="str">
            <v xml:space="preserve">Plan Institucional </v>
          </cell>
          <cell r="K67" t="str">
            <v xml:space="preserve">Direccionamiento estratégico y planeación </v>
          </cell>
          <cell r="L67" t="str">
            <v>Transformar y fortalecer la gestión y la cultura institucional</v>
          </cell>
          <cell r="M67"/>
          <cell r="N67" t="str">
            <v>N/A</v>
          </cell>
          <cell r="O67" t="str">
            <v>Oficina Asesora de Planeación y Finanzas</v>
          </cell>
          <cell r="P67" t="str">
            <v>Claudia Díaz Hernández</v>
          </cell>
          <cell r="Q67" t="str">
            <v>NO</v>
          </cell>
          <cell r="R67" t="str">
            <v>Reportes de estadísticas sectoriales</v>
          </cell>
          <cell r="S67" t="str">
            <v>(Avance en  la generación y difusión de reportes / Total de reportes a generar)*100</v>
          </cell>
          <cell r="T67">
            <v>1</v>
          </cell>
          <cell r="U67" t="str">
            <v>Porcentaje</v>
          </cell>
          <cell r="V67">
            <v>1</v>
          </cell>
          <cell r="W67" t="str">
            <v>SI</v>
          </cell>
          <cell r="X67">
            <v>43157</v>
          </cell>
          <cell r="Y67" t="str">
            <v>Suministrar información estadística oportuna a la ciudadanía por los canales de difusión definidos (Portal WEB y datos abiertos)</v>
          </cell>
          <cell r="Z67">
            <v>43191</v>
          </cell>
          <cell r="AA67">
            <v>43434</v>
          </cell>
          <cell r="AB67" t="str">
            <v>abril</v>
          </cell>
          <cell r="AC67">
            <v>243</v>
          </cell>
          <cell r="AD67">
            <v>244</v>
          </cell>
          <cell r="AE67"/>
          <cell r="AF67"/>
          <cell r="AG67"/>
          <cell r="AH67"/>
          <cell r="AI67"/>
          <cell r="AJ67" t="str">
            <v>Portales de difusión estadística actualizados</v>
          </cell>
          <cell r="AK67"/>
          <cell r="AL67"/>
          <cell r="AM67"/>
          <cell r="AN67"/>
          <cell r="AO67"/>
          <cell r="AP67"/>
          <cell r="AQ67"/>
          <cell r="AR67"/>
          <cell r="AS67"/>
          <cell r="AT67"/>
          <cell r="AU67"/>
          <cell r="AV67"/>
          <cell r="AW67"/>
          <cell r="AX67"/>
          <cell r="AY67"/>
          <cell r="AZ67"/>
          <cell r="BA67"/>
          <cell r="BB67"/>
          <cell r="BC67"/>
          <cell r="BD67"/>
          <cell r="BE67"/>
          <cell r="BF67"/>
          <cell r="BG67"/>
          <cell r="BH67"/>
          <cell r="BI67"/>
          <cell r="BJ67"/>
          <cell r="BK67"/>
          <cell r="BL67"/>
          <cell r="BM67"/>
          <cell r="BN67"/>
          <cell r="BO67">
            <v>0.16</v>
          </cell>
          <cell r="BP67">
            <v>0.12125</v>
          </cell>
          <cell r="BQ67" t="str">
            <v>Para este mes no se incorporan avances considerando que en este periodo se consolida la matrícula definitiva dados los hallazgos del proceso de auditoría entregados</v>
          </cell>
          <cell r="BR67">
            <v>0.21</v>
          </cell>
          <cell r="BS67">
            <v>0.21</v>
          </cell>
          <cell r="BT67" t="str">
            <v>Una vez obtenida la matrícula definitiva, se ha procedido al cálculo de indicadores de cobertura, deserción, repitencia, sedes y establecimientos y reportes de matrícula para la difusión a nivel interno por medio de correo electrónico.
Para la difusión a nivel externo se realizaron las siguientes actividades:
- Actualización del conjunto de datos de docentes 2012-2016 en el portal de datos abiertos
- Rediseño de página web enviado a la OAC para fortalecer aspectos de usabilidad y perfilamiento de usuarios por tipo de información
- Generación de archivos de matrícula e indicadores para cargar en ambiente de pruebas del portal de estadísticas O3</v>
          </cell>
        </row>
        <row r="68">
          <cell r="I68" t="str">
            <v>I-403-0-1324904</v>
          </cell>
          <cell r="J68" t="str">
            <v xml:space="preserve">Plan Institucional </v>
          </cell>
          <cell r="K68" t="str">
            <v xml:space="preserve">Direccionamiento estratégico y planeación </v>
          </cell>
          <cell r="L68" t="str">
            <v>Transformar y fortalecer la gestión y la cultura institucional</v>
          </cell>
          <cell r="M68"/>
          <cell r="N68" t="str">
            <v>N/A</v>
          </cell>
          <cell r="O68" t="str">
            <v>Oficina Asesora de Planeación y Finanzas</v>
          </cell>
          <cell r="P68" t="str">
            <v>Claudia Díaz Hernández</v>
          </cell>
          <cell r="Q68" t="str">
            <v>NO</v>
          </cell>
          <cell r="R68" t="str">
            <v>Reportes de estadísticas sectoriales</v>
          </cell>
          <cell r="S68" t="str">
            <v>(Avance en  la generación y difusión de reportes / Total de reportes a generar)*100</v>
          </cell>
          <cell r="T68">
            <v>1</v>
          </cell>
          <cell r="U68" t="str">
            <v>Porcentaje</v>
          </cell>
          <cell r="V68">
            <v>1</v>
          </cell>
          <cell r="W68" t="str">
            <v>SI</v>
          </cell>
          <cell r="X68">
            <v>43157</v>
          </cell>
          <cell r="Y68" t="str">
            <v>Realizar el proceso de consolidación y automatización de Matrícula consolidada entre abril y noviembre junto con la generación de reportes.</v>
          </cell>
          <cell r="Z68">
            <v>43221</v>
          </cell>
          <cell r="AA68">
            <v>43465</v>
          </cell>
          <cell r="AB68" t="str">
            <v>mayo</v>
          </cell>
          <cell r="AC68">
            <v>244</v>
          </cell>
          <cell r="AD68">
            <v>244</v>
          </cell>
          <cell r="AE68"/>
          <cell r="AF68"/>
          <cell r="AG68"/>
          <cell r="AH68"/>
          <cell r="AI68"/>
          <cell r="AJ68" t="str">
            <v>Proceso de consolidación de matrícula automatizado en SIMAT</v>
          </cell>
          <cell r="AK68"/>
          <cell r="AL68"/>
          <cell r="AM68"/>
          <cell r="AN68"/>
          <cell r="AO68"/>
          <cell r="AP68"/>
          <cell r="AQ68"/>
          <cell r="AR68"/>
          <cell r="AS68"/>
          <cell r="AT68"/>
          <cell r="AU68"/>
          <cell r="AV68"/>
          <cell r="AW68"/>
          <cell r="AX68"/>
          <cell r="AY68"/>
          <cell r="AZ68"/>
          <cell r="BA68"/>
          <cell r="BB68"/>
          <cell r="BC68"/>
          <cell r="BD68"/>
          <cell r="BE68"/>
          <cell r="BF68"/>
          <cell r="BG68"/>
          <cell r="BH68"/>
          <cell r="BI68"/>
          <cell r="BJ68"/>
          <cell r="BK68"/>
          <cell r="BL68"/>
          <cell r="BM68"/>
          <cell r="BN68"/>
          <cell r="BO68">
            <v>0.16</v>
          </cell>
          <cell r="BP68">
            <v>0.12125</v>
          </cell>
          <cell r="BQ68" t="str">
            <v>Se realizó el cargue de nuevos estudiantes en el link de pruebas de SIMAT dispuesto por la Oficina de Tecnología. El cargue de estudiantes inexistentes no se pudo realizar debido a fallas técnicas, las cuales están siendo revisadas por la OTSI</v>
          </cell>
          <cell r="BR68">
            <v>0.21</v>
          </cell>
          <cell r="BS68">
            <v>0.2</v>
          </cell>
          <cell r="BT68" t="str">
            <v>Sobre la consolidación auotmática que realizará SIMAT, la OTSI se encuentra realizando las pruebas a la bodega de la base de datos para iniciar con el primer corte efectivo de la matrícula consolidada que es el de abril 30. 
Sobre el proceso de consolidación normal, se realiza el proceso para el corte del 31 de marzo y se divulgan los reportes y se publica la base de datos en los tiempos establecidos</v>
          </cell>
        </row>
        <row r="69">
          <cell r="I69" t="str">
            <v>I-403-0-1325001</v>
          </cell>
          <cell r="J69" t="str">
            <v xml:space="preserve">Plan Institucional </v>
          </cell>
          <cell r="K69" t="str">
            <v xml:space="preserve">Gestión del Conocimiento y la Innovación </v>
          </cell>
          <cell r="L69" t="str">
            <v>Transformar y fortalecer la gestión y la cultura institucional</v>
          </cell>
          <cell r="M69"/>
          <cell r="N69" t="str">
            <v>N/A</v>
          </cell>
          <cell r="O69" t="str">
            <v>Oficina Asesora de Planeación y Finanzas</v>
          </cell>
          <cell r="P69" t="str">
            <v>Claudia Díaz Hernández</v>
          </cell>
          <cell r="Q69" t="str">
            <v>NO</v>
          </cell>
          <cell r="R69" t="str">
            <v>Convocatoria para retos en investigación y/o innovación en educación desarrollada</v>
          </cell>
          <cell r="S69" t="str">
            <v>(Avance en la convocatoria /Convocatoria para retos en investigación y/o innovación en educación desarrollada)*100</v>
          </cell>
          <cell r="T69">
            <v>1</v>
          </cell>
          <cell r="U69" t="str">
            <v>Porcentaje</v>
          </cell>
          <cell r="V69">
            <v>1</v>
          </cell>
          <cell r="W69" t="str">
            <v>SI</v>
          </cell>
          <cell r="X69">
            <v>43157</v>
          </cell>
          <cell r="Y69" t="str">
            <v>Definir conjuntamente con COLCIENCIAS los términos de referencia de la convocatoria; realizar seguimiento a las actividades de la convocatoria; prestar apoyo técnico a los equipos seleccionados y validar las propuestas generadas</v>
          </cell>
          <cell r="Z69">
            <v>43115</v>
          </cell>
          <cell r="AA69">
            <v>43465</v>
          </cell>
          <cell r="AB69" t="str">
            <v>enero</v>
          </cell>
          <cell r="AC69">
            <v>350</v>
          </cell>
          <cell r="AD69">
            <v>365</v>
          </cell>
          <cell r="AE69">
            <v>0</v>
          </cell>
          <cell r="AF69">
            <v>0</v>
          </cell>
          <cell r="AG69"/>
          <cell r="AH69"/>
          <cell r="AI69" t="str">
            <v>2 Profesionales Especializados
1 Coordinador</v>
          </cell>
          <cell r="AJ69" t="str">
            <v>Convocatoria ejecutada</v>
          </cell>
          <cell r="AK69">
            <v>0.05</v>
          </cell>
          <cell r="AL69" t="str">
            <v>Se realizó la reunión con Colciencias y se definieron los temas de las próximas dos reuniones y actividades, en las cuales se definirá el cronograma de trabajo.</v>
          </cell>
          <cell r="AM69">
            <v>0.09</v>
          </cell>
          <cell r="AN69" t="str">
            <v xml:space="preserve">Al interior del Ministerio se definieron los retos, los cuales fueron comunicados a COLCIENCIAS, quien hizo unos ajustes y definió los responsables temáticos, se acordó el cronograma para su divulgación y convocatoria y de igual modo, se definió la necesidad de crear un nuevo reto para ES                               </v>
          </cell>
          <cell r="AO69">
            <v>0.16</v>
          </cell>
          <cell r="AP69" t="str">
            <v>Se definió el reto de EPBM: "Construcción de una ruta de formación docente para fortalecer los procesos de comunicación de la ciencia, a través de la radio escolar" para desarrollarse en la Escuela Normal Superior de Saboyá (Boyacá)</v>
          </cell>
          <cell r="AQ69">
            <v>0.21</v>
          </cell>
          <cell r="AR69" t="str">
            <v>Se generó el documento técnico para la convocatoría y la invitación para el reto de EPBM.  Se realizó la visita a la Escuela Normal Superior de Saboyá (Boyacá) donde se presentó el proyecto a la comunidad, se realizó un reconocimientos de las condiciones del terreno y de la emisora y se establecieron acuerdos entre las partes.Para el reto de Educación Superior se definió el objetivo y productos del mismo y se consolidará el documento técnico en el mes de mayo.</v>
          </cell>
          <cell r="AS69"/>
          <cell r="AT69"/>
          <cell r="AU69"/>
          <cell r="AV69"/>
          <cell r="AW69"/>
          <cell r="AX69"/>
          <cell r="AY69"/>
          <cell r="AZ69"/>
          <cell r="BA69"/>
          <cell r="BB69"/>
          <cell r="BC69"/>
          <cell r="BD69"/>
          <cell r="BE69"/>
          <cell r="BF69"/>
          <cell r="BG69"/>
          <cell r="BH69"/>
          <cell r="BI69">
            <v>5.333333333333333E-2</v>
          </cell>
          <cell r="BJ69"/>
          <cell r="BK69"/>
          <cell r="BL69">
            <v>0.10666666666666666</v>
          </cell>
          <cell r="BM69">
            <v>0.09</v>
          </cell>
          <cell r="BN69" t="str">
            <v xml:space="preserve">Al interior del Ministerio se definieron los retos los cuales fueron comunicados a COLCIENCIAS, quien hizo unos ajustes y definió los responsables temáticos, luego se acordó el cronograma para su divulgación y convocatoria, también se definió la necesidad de crear un nuevo reto para ES                               </v>
          </cell>
          <cell r="BO69">
            <v>0.15999999999999998</v>
          </cell>
          <cell r="BP69">
            <v>0.16</v>
          </cell>
          <cell r="BQ69" t="str">
            <v>Se realizó el comité de aprobación para el reto de EPBM y se encuentra en discusión el de ES. La Convocatoria se realizará por medio de invitación directa por temas de tiempo.</v>
          </cell>
          <cell r="BR69">
            <v>0.21333333333333332</v>
          </cell>
          <cell r="BS69">
            <v>0.21333333333333332</v>
          </cell>
          <cell r="BT69" t="str">
            <v>Se realizó la visita a la Escuela Normal Superior de Saboyá (Boyacá) donde se presentó el proyecto a la comunidad, se realizó un reconocimientos de las condiciones del terreno y de la emisora y se establecieron acuerdos entre las partes.</v>
          </cell>
        </row>
        <row r="70">
          <cell r="I70" t="str">
            <v>I-403-0-1325101</v>
          </cell>
          <cell r="J70" t="str">
            <v xml:space="preserve">Plan Institucional </v>
          </cell>
          <cell r="K70" t="str">
            <v xml:space="preserve">Información y comunicación </v>
          </cell>
          <cell r="L70" t="str">
            <v>Transformar y fortalecer la gestión y la cultura institucional</v>
          </cell>
          <cell r="M70"/>
          <cell r="N70" t="str">
            <v>N/A</v>
          </cell>
          <cell r="O70" t="str">
            <v>Oficina Asesora de Planeación y Finanzas</v>
          </cell>
          <cell r="P70" t="str">
            <v>Claudia Díaz Hernández</v>
          </cell>
          <cell r="Q70" t="str">
            <v>NO</v>
          </cell>
          <cell r="R70" t="str">
            <v>Estrategia de socialización de las nuevas funcionalidades de SICOLE</v>
          </cell>
          <cell r="S70" t="str">
            <v>(Avance en la implementación de la estrategia de socialización de las nuevas funcionalidades de SICOLE/ Estrategia de implementación socialización de las nuevas funcionalidades de SICOLE)*100</v>
          </cell>
          <cell r="T70">
            <v>1</v>
          </cell>
          <cell r="U70" t="str">
            <v>Porcentaje</v>
          </cell>
          <cell r="V70">
            <v>1</v>
          </cell>
          <cell r="W70" t="str">
            <v>SI</v>
          </cell>
          <cell r="X70">
            <v>43157</v>
          </cell>
          <cell r="Y70" t="str">
            <v xml:space="preserve">Definir de la estrategia de socialización, hacer seguimiento al reporte de información por las fuentes primarias; validar de la calidad de la información; y, definir y formular indicadores
</v>
          </cell>
          <cell r="Z70">
            <v>43115</v>
          </cell>
          <cell r="AA70">
            <v>43465</v>
          </cell>
          <cell r="AB70" t="str">
            <v>enero</v>
          </cell>
          <cell r="AC70">
            <v>350</v>
          </cell>
          <cell r="AD70">
            <v>365</v>
          </cell>
          <cell r="AE70"/>
          <cell r="AF70">
            <v>0</v>
          </cell>
          <cell r="AG70"/>
          <cell r="AH70"/>
          <cell r="AI70" t="str">
            <v>1 Profesional Especializado
1 Coordinador</v>
          </cell>
          <cell r="AJ70" t="str">
            <v>Mejoras de la plataforma SICOLE socializadas en territorio para gestionar la captura de información</v>
          </cell>
          <cell r="AK70">
            <v>0.05</v>
          </cell>
          <cell r="AL70" t="str">
            <v>Se elaboró el Plan de Trabajo preliminar de la Estrategia de Socialización SICOLE</v>
          </cell>
          <cell r="AM70">
            <v>0.08</v>
          </cell>
          <cell r="AN70" t="str">
            <v>Se realizó reunión del convenio marco 106 en el que se planteó la necesidad de pasar a producción los desarrollos de SICOLE para iniciar la socialización para la captura de datos.</v>
          </cell>
          <cell r="AO70">
            <v>0.16</v>
          </cell>
          <cell r="AP70" t="str">
            <v>Se avanzó en el ambiente de producción SICOLE, actualmente se encuentra en fase de prueba y licencia de uso.</v>
          </cell>
          <cell r="AQ70">
            <v>0.19</v>
          </cell>
          <cell r="AR70" t="str">
            <v>Se remite correo electrónico con los desarrollos realizados a la Dirección de Calidad para la encuesta de ambiente escolar. Se realiza igualmente reunión con el coordinador del grupo de infraestructura para concertar actividades en territorio del registro. El DANE continua con el proceso de implementación en producción de los desarrollos obtenidos</v>
          </cell>
          <cell r="AS70"/>
          <cell r="AT70"/>
          <cell r="AU70"/>
          <cell r="AV70"/>
          <cell r="AW70"/>
          <cell r="AX70"/>
          <cell r="AY70"/>
          <cell r="AZ70"/>
          <cell r="BA70"/>
          <cell r="BB70"/>
          <cell r="BC70"/>
          <cell r="BD70"/>
          <cell r="BE70"/>
          <cell r="BF70"/>
          <cell r="BG70"/>
          <cell r="BH70"/>
          <cell r="BI70">
            <v>5.333333333333333E-2</v>
          </cell>
          <cell r="BJ70">
            <v>0.05</v>
          </cell>
          <cell r="BK70" t="str">
            <v>Se elaboró el Plan de Trabajo preliminar de la Estrategia de Socialización SICOLE</v>
          </cell>
          <cell r="BL70">
            <v>0.10666666666666666</v>
          </cell>
          <cell r="BM70">
            <v>0.08</v>
          </cell>
          <cell r="BN70" t="str">
            <v>Se realizó reunión del convenio Marco 106  en la que se planteó la necesidad de pasar a producción los desarrollos de SICOLE para iniciar la socialización para la captura de datos</v>
          </cell>
          <cell r="BO70">
            <v>0.15999999999999998</v>
          </cell>
          <cell r="BP70">
            <v>0.16</v>
          </cell>
          <cell r="BQ70" t="str">
            <v>Se avanzó en el ambiente de producción SICOLE, actualmente se encuentra en fase de prueba y licencia de uso. Por otra parte, se realizaron sesiones con las áreas del MEN como estrategia de socialización de SICOLE.</v>
          </cell>
          <cell r="BR70">
            <v>0.21333333333333332</v>
          </cell>
          <cell r="BS70">
            <v>0.19</v>
          </cell>
          <cell r="BT70" t="str">
            <v>Se remite correo electrónico con los desarrollos realizados a la Dirección de Calidad para la encuesta de ambiente escolar. Se realiza igualmente reunión con el coordinador del grupo de infraestructura para concertar actividades en territorio del registro. El DANE continua con el proceso de implementación en producción de los desarrollos obtenidos</v>
          </cell>
        </row>
        <row r="71">
          <cell r="I71" t="str">
            <v>I-403-0-1325201</v>
          </cell>
          <cell r="J71" t="str">
            <v xml:space="preserve">Plan Institucional </v>
          </cell>
          <cell r="K71" t="str">
            <v xml:space="preserve">Información y comunicación </v>
          </cell>
          <cell r="L71" t="str">
            <v>Transformar y fortalecer la gestión y la cultura institucional</v>
          </cell>
          <cell r="M71"/>
          <cell r="N71" t="str">
            <v>N/A</v>
          </cell>
          <cell r="O71" t="str">
            <v>Oficina Asesora de Planeación y Finanzas</v>
          </cell>
          <cell r="P71" t="str">
            <v>Claudia Díaz Hernández</v>
          </cell>
          <cell r="Q71" t="str">
            <v>NO</v>
          </cell>
          <cell r="R71" t="str">
            <v>Acuerdos de intercambio de información con entidades públicas</v>
          </cell>
          <cell r="S71" t="str">
            <v>(Avance en la entrega de información conforme a lo definido en los acuerdos de intercambio con entidades públicas/ Acuerdos de intercambio de información con entidades públicas)*100</v>
          </cell>
          <cell r="T71">
            <v>1</v>
          </cell>
          <cell r="U71" t="str">
            <v>Porcentaje</v>
          </cell>
          <cell r="V71">
            <v>1</v>
          </cell>
          <cell r="W71" t="str">
            <v>SI</v>
          </cell>
          <cell r="X71">
            <v>43157</v>
          </cell>
          <cell r="Y71" t="str">
            <v>Preparar archivos en las estructuras definidas en los acuerdos; disponer de las bases de datos del MEN en las fechas indicadas y en los mecanismos de intercambio definidos; gestionar la entrega de las bases externas del MEN; y, hacer seguimiento a los acuerdos de intercambio</v>
          </cell>
          <cell r="Z71">
            <v>43191</v>
          </cell>
          <cell r="AA71">
            <v>43465</v>
          </cell>
          <cell r="AB71" t="str">
            <v>abril</v>
          </cell>
          <cell r="AC71">
            <v>274</v>
          </cell>
          <cell r="AD71">
            <v>274</v>
          </cell>
          <cell r="AE71"/>
          <cell r="AF71"/>
          <cell r="AG71"/>
          <cell r="AH71"/>
          <cell r="AI71" t="str">
            <v>2 Profesionales Especializados
1 Coordinador</v>
          </cell>
          <cell r="AJ71" t="str">
            <v>Información entregada acorde a lo definido en los acuerdos de intercambio de información vigentes</v>
          </cell>
          <cell r="AK71"/>
          <cell r="AL71"/>
          <cell r="AM71">
            <v>0.03</v>
          </cell>
          <cell r="AN71" t="str">
            <v>Se ajustó el acuerdo con el Comando de Reclutamiento - COREC de acuerdo a las observaciones de la Oficina Jurídica y se elaboró el acuerdo para envío a ICBF. 
De otra parte, con el Departamento Administrativo de la Función Pública se realizó la primera reunión en la cual se definió la información que se puede intercambiar y se determinó realizar la primera mesa de trabajo para finales de febrero 2018.
Se envió solicitud de cruce de docentes a la Registraduría Nacional del Estado Civil</v>
          </cell>
          <cell r="AO71">
            <v>0.06</v>
          </cell>
          <cell r="AP71" t="str">
            <v>Para el acuerdo marco 106 se elaboró y envió la comunicación al DANE con la solicitud y justificación de la prórroga del Convenio.</v>
          </cell>
          <cell r="AQ71">
            <v>0.08</v>
          </cell>
          <cell r="AR71" t="str">
            <v>En el proceso de regularización de intercambio con otras entidades públicas, se realizaron las siguientes actividades:
- Se firmo el acuerdo de COREC por la Sra. Ministra
- Se remitió la propuesta de Acuerdo al ICBF para observaciones
- Para el  protocolo técnico  MEN - ICFES se envió el último diccionario de datos de SNIES para que revisen las variables. 
- Se recibió por parte de la Subdirección de Fortalecimiento las observaciones a la solicitud de varibales por parte de DAFP en el acuerdo DAFP y
- Se hizo la actualización del convenio con ACR (ARN),  se conviene finiquitar y liquidar el convenio  para realizar un acuerdo de Colaboración y facilitar el intercambio entre las entidades.</v>
          </cell>
          <cell r="AS71"/>
          <cell r="AT71"/>
          <cell r="AU71"/>
          <cell r="AV71"/>
          <cell r="AW71"/>
          <cell r="AX71"/>
          <cell r="AY71"/>
          <cell r="AZ71"/>
          <cell r="BA71"/>
          <cell r="BB71"/>
          <cell r="BC71"/>
          <cell r="BD71"/>
          <cell r="BE71"/>
          <cell r="BF71"/>
          <cell r="BG71"/>
          <cell r="BH71"/>
          <cell r="BI71">
            <v>0</v>
          </cell>
          <cell r="BJ71"/>
          <cell r="BK71"/>
          <cell r="BL71">
            <v>0</v>
          </cell>
          <cell r="BM71">
            <v>0.03</v>
          </cell>
          <cell r="BN71" t="str">
            <v>Se ajustó el acuerdo con el Comando de Reclutamiento - COREC de acuerdo a las observaciones de la Oficina Jurídica y se elaboró el acuerdo para envío a ICBF. 
Con el Departamento Administrativo de la Función Pública se realizó la primera reunión en la cual se definió la información que se puede intercambiar y se determinó realizar la primera mesa de trabajo para finales de febrero 2018.
Se envió solicitud de cruce de docentes a la Registraduría Nacional del Estado Civil</v>
          </cell>
          <cell r="BO71">
            <v>0</v>
          </cell>
          <cell r="BP71">
            <v>0.06</v>
          </cell>
          <cell r="BQ71" t="str">
            <v>Elaboracion de la comunicación y enviada al DANE por medio del  radicado MEN 2018EE049105</v>
          </cell>
          <cell r="BR71">
            <v>8.1111111111111106E-2</v>
          </cell>
          <cell r="BS71">
            <v>8.1111111111111106E-2</v>
          </cell>
          <cell r="BT71" t="str">
            <v>En el proceso de regularización de intercambio con otras entidades públicas, se realizaron las siguientes actividades:
- Se firmo el acuerdo de COREC por la Sra. Ministra
- Se remitió la propuesta de Acuerdo al ICBF para observaciones
- Para el  protocolo técnico  MEN - ICFES se envió el último diccionario de datos de SNIES para que revisen las variables. 
- Se recibió por parte de la Subdirección de Fortalecimiento las observaciones a la solicitud de varibales por parte de DAFP en el acuerdo DAFP y
- Se hizo la actualización del convenio con ACR (ARN),  se conviene finiquitar y liquidar el convenio  para realizar un acuerdo de Colaboración y facilitar el intercambio entre las entidades.</v>
          </cell>
        </row>
        <row r="72">
          <cell r="I72" t="str">
            <v>I-403-0-1325301</v>
          </cell>
          <cell r="J72" t="str">
            <v xml:space="preserve">Plan Institucional </v>
          </cell>
          <cell r="K72" t="str">
            <v xml:space="preserve">Información y comunicación </v>
          </cell>
          <cell r="L72" t="str">
            <v>Transformar y fortalecer la gestión y la cultura institucional</v>
          </cell>
          <cell r="M72"/>
          <cell r="N72" t="str">
            <v>N/A</v>
          </cell>
          <cell r="O72" t="str">
            <v>Oficina Asesora de Planeación y Finanzas</v>
          </cell>
          <cell r="P72" t="str">
            <v>Claudia Díaz Hernández</v>
          </cell>
          <cell r="Q72" t="str">
            <v>NO</v>
          </cell>
          <cell r="R72" t="str">
            <v>Mejoras e incorporación de nuevos registros en la maestra de personas</v>
          </cell>
          <cell r="S72" t="str">
            <v>Avance en el desarrollo de mejoras e incorporación de nuevos registros en la maestra de personas</v>
          </cell>
          <cell r="T72">
            <v>1</v>
          </cell>
          <cell r="U72" t="str">
            <v>Porcentaje</v>
          </cell>
          <cell r="V72">
            <v>1</v>
          </cell>
          <cell r="W72" t="str">
            <v>SI</v>
          </cell>
          <cell r="X72">
            <v>43157</v>
          </cell>
          <cell r="Y72" t="str">
            <v xml:space="preserve">Diseñar las mejoras (reportes, trazabilidad en el historial académico, identificación de núcleo familiar); desarrollar y documentar las mejoras; desarrollar para la entrega de información a la maestra de estudiantes de los sistemas de información; definir y desarrollar reportes; actualizar información
</v>
          </cell>
          <cell r="Z72">
            <v>43115</v>
          </cell>
          <cell r="AA72">
            <v>43465</v>
          </cell>
          <cell r="AB72" t="str">
            <v>enero</v>
          </cell>
          <cell r="AC72">
            <v>350</v>
          </cell>
          <cell r="AD72">
            <v>365</v>
          </cell>
          <cell r="AE72"/>
          <cell r="AF72"/>
          <cell r="AG72"/>
          <cell r="AH72"/>
          <cell r="AI72" t="str">
            <v>1 Profesional Especializado
1 Coordinador</v>
          </cell>
          <cell r="AJ72" t="str">
            <v>Base maestra de personas con mejoras desarrolladas e implementadas</v>
          </cell>
          <cell r="AK72">
            <v>0.05</v>
          </cell>
          <cell r="AL72" t="str">
            <v>Presentación de propuesta de procedimiento para ajuste de calidad en nombres y apellidos de las nuevas bases de datos</v>
          </cell>
          <cell r="AM72">
            <v>0.11</v>
          </cell>
          <cell r="AN72" t="str">
            <v xml:space="preserve">Se realizaron mejoras en los procedimientos de mejoramiento de la calidad en las nuevas bases y se logró que el procedimiento de separación de nombres y apellidos funcione correctamente. Por último, se hizo la carga de la información histórica del SIET para el año 2017, dejando la salvedad que la del 2018 está siendo corregida al  formato predeterminado. 
También se generó el procedimiento para cargar la información del censo Indígena de Min. Interior </v>
          </cell>
          <cell r="AO72">
            <v>0.15466666666666667</v>
          </cell>
          <cell r="AP72" t="str">
            <v>Se incorporó registro de UARIV  en la Maestra de Personas.</v>
          </cell>
          <cell r="AQ72">
            <v>0.18</v>
          </cell>
          <cell r="AR72" t="str">
            <v>Para la maestra de personas se actualizaron y cargaron a la base de datos los siguientes archivos:
- SISBEN Corte febrero de 2018
- UARIV corte definitivo 2017
- SIMAT corte marzo de 2018
De igual manera se gestionó el cruce de la base de docentes con Registraduría .
A partir de la información cargada se espera contar con la base de estudiantes desescolarizados entre 5 y 16 años en el mes de mayo, para que la Subdirección de Acceso pueda realizar gestión con las Secretarías de Educación para la búsqueda activa</v>
          </cell>
          <cell r="AS72"/>
          <cell r="AT72"/>
          <cell r="AU72"/>
          <cell r="AV72"/>
          <cell r="AW72"/>
          <cell r="AX72"/>
          <cell r="AY72"/>
          <cell r="AZ72"/>
          <cell r="BA72"/>
          <cell r="BB72"/>
          <cell r="BC72"/>
          <cell r="BD72"/>
          <cell r="BE72"/>
          <cell r="BF72"/>
          <cell r="BG72"/>
          <cell r="BH72"/>
          <cell r="BI72">
            <v>5.333333333333333E-2</v>
          </cell>
          <cell r="BJ72">
            <v>0.05</v>
          </cell>
          <cell r="BK72" t="str">
            <v>Presentación de propuesta de procedimiento para ajuste de calidad en nombres y apellidos de las nuevas bases de datos</v>
          </cell>
          <cell r="BL72">
            <v>0.10666666666666666</v>
          </cell>
          <cell r="BM72">
            <v>0.10666666666666666</v>
          </cell>
          <cell r="BN72" t="str">
            <v xml:space="preserve">Se realizaron mejoras en los procedimientos de mejoramiento de la calidad en las nuevas bases y se logró que el procedimiento de separación de nombres y apellidos funcione correctamente. Por último, se hizo la carga de la información histórica del SIET para el año 2017, dejando la salvedad que la del 2018 está siendo corregida al  formato predeterminado. 
También se generó el procedimiento para cargar la información del censo Indígena de Min. Interior </v>
          </cell>
          <cell r="BO72">
            <v>0.15999999999999998</v>
          </cell>
          <cell r="BP72">
            <v>0.15466666666666667</v>
          </cell>
          <cell r="BQ72" t="str">
            <v>Se cargó la base de UARIV en la base de insumos de la Maestra de personas y se generando los respectivos fonéticos. Además, se realizó el cruce contra los datos  de la Maestra de personas y se descargó la base del SISBEN de febrero de 2017 para ser cargada en los insumos de la maestra.  Se están realizando las pruebas y los ajustes sobre las bases de datos.</v>
          </cell>
          <cell r="BR72">
            <v>0.21333333333333332</v>
          </cell>
          <cell r="BS72">
            <v>0.18</v>
          </cell>
          <cell r="BT72" t="str">
            <v>Para la maestra de personas se actualizaron y cargaron a la base de datos los siguientes archivos:
- SISBEN Corte febrero de 2018
- UARIV corte definitivo 2017
- SIMAT corte marzo de 2018
De igual manera se gestionó el cruce de la base de docentes con Registraduría .
A partir de la información cargada se espera contar con la base de estudiantes desescolarizados entre 5 y 16 años en el mes de mayo, para que la Subdirección de Acceso pueda realizar gestión con las Secretarías de Educación para la búsqueda activa</v>
          </cell>
        </row>
        <row r="73">
          <cell r="I73" t="str">
            <v>I-403-0-1325401</v>
          </cell>
          <cell r="J73" t="str">
            <v xml:space="preserve">Plan Institucional </v>
          </cell>
          <cell r="K73" t="str">
            <v xml:space="preserve">Información y comunicación </v>
          </cell>
          <cell r="L73" t="str">
            <v>Transformar y fortalecer la gestión y la cultura institucional</v>
          </cell>
          <cell r="M73"/>
          <cell r="N73" t="str">
            <v>N/A</v>
          </cell>
          <cell r="O73" t="str">
            <v>Oficina Asesora de Planeación y Finanzas</v>
          </cell>
          <cell r="P73" t="str">
            <v>Claudia Díaz Hernández</v>
          </cell>
          <cell r="Q73" t="str">
            <v>NO</v>
          </cell>
          <cell r="R73" t="str">
            <v>Plan de acción de la mesa de educación del Plan Estadístico Nacional a cargo del Ministerio</v>
          </cell>
          <cell r="S73" t="str">
            <v>(Avance del plan de acción de la mesa de educación del Plan Estadístico Nacional a cargo del Ministerio/Total de compromisos del plan de acción de la mesa de educación del Plan Estadístico Nacional a cargo del Ministerio)*100</v>
          </cell>
          <cell r="T73">
            <v>1</v>
          </cell>
          <cell r="U73" t="str">
            <v>Porcentaje</v>
          </cell>
          <cell r="V73">
            <v>1</v>
          </cell>
          <cell r="W73" t="str">
            <v>SI</v>
          </cell>
          <cell r="X73">
            <v>43157</v>
          </cell>
          <cell r="Y73" t="str">
            <v>Ejercer la Secretaria Técnica del plan de acción de la mesa de educación del Plan Estadístico Nacional; realizar seguimiento a las actividades; coordinar la consolidación del catalogo de indicadores sectoriales; coordinar la identificación de necesidades de información del sector; e identificar y proponer estandares de clasificación para el sector</v>
          </cell>
          <cell r="Z73">
            <v>43132</v>
          </cell>
          <cell r="AA73">
            <v>43465</v>
          </cell>
          <cell r="AB73" t="str">
            <v>febrero</v>
          </cell>
          <cell r="AC73">
            <v>333</v>
          </cell>
          <cell r="AD73">
            <v>333</v>
          </cell>
          <cell r="AE73"/>
          <cell r="AF73"/>
          <cell r="AG73"/>
          <cell r="AH73"/>
          <cell r="AI73" t="str">
            <v>1 Profesional Especializado
1 Coordinador</v>
          </cell>
          <cell r="AJ73" t="str">
            <v xml:space="preserve">Plan de acción Mesa Educación, ciencia y tecnología - Plan Estadístico Nacional </v>
          </cell>
          <cell r="AK73"/>
          <cell r="AL73"/>
          <cell r="AM73">
            <v>0.06</v>
          </cell>
          <cell r="AN73" t="str">
            <v>Se realizó la mesa técnica en la que se discutió el  Plan de Acción Anual. Se realizaron y enviaron los ajustes que resultaron de la mes técnica. Está pendiente  que el DANE envíe los formatos de actualización para las OOEE.</v>
          </cell>
          <cell r="AO73">
            <v>6.0900000000000003E-2</v>
          </cell>
          <cell r="AP73" t="str">
            <v>No fue posible realizar la mesa técnica prevista para el mes de marzo, como resultado de la actualización de los formatos para el inventario de operaciones estadística por parte del DANE. Una vez se termine con dicha actualización, se iniciarán las gestiones para su realización.</v>
          </cell>
          <cell r="AQ73">
            <v>0.15</v>
          </cell>
          <cell r="AR73" t="str">
            <v>Se consolidó el Inventario de Operaciones Estadísticas por el DANE, en los temas de educación, ciencia y tecnología, junto con el formulario de oferta estadística para realizar la actualizacion de cada entidad. para la Propuesta metadatos sectoriales se decidió enviar junto con los formatos del DANE, la propuesta de ficha de indicadores para que antes de la proxima mesa técnica se envien las observaciones. La mesa tecnica 4, se realizará en la ultima semana del mes de mayo, debido a los retrazos del DANE con los formatos.</v>
          </cell>
          <cell r="AS73"/>
          <cell r="AT73"/>
          <cell r="AU73"/>
          <cell r="AV73"/>
          <cell r="AW73"/>
          <cell r="AX73"/>
          <cell r="AY73"/>
          <cell r="AZ73"/>
          <cell r="BA73"/>
          <cell r="BB73"/>
          <cell r="BC73"/>
          <cell r="BD73"/>
          <cell r="BE73"/>
          <cell r="BF73"/>
          <cell r="BG73"/>
          <cell r="BH73"/>
          <cell r="BI73">
            <v>0</v>
          </cell>
          <cell r="BJ73"/>
          <cell r="BK73"/>
          <cell r="BL73">
            <v>6.0909090909090913E-2</v>
          </cell>
          <cell r="BM73">
            <v>6.0909090909090913E-2</v>
          </cell>
          <cell r="BN73" t="str">
            <v>Se realizó la mesa técnica en la que se discutió el  Plan de Acción Anual. Se realizaron y enviaron los ajustes que resultaron de la mes técnica. Está pendiente  que el DANE envíe los formatos de actualización para las OOEE.</v>
          </cell>
          <cell r="BO73">
            <v>0.12181818181818183</v>
          </cell>
          <cell r="BP73">
            <v>6.0900000000000003E-2</v>
          </cell>
          <cell r="BQ73" t="str">
            <v>No fue posible realizar la mesa técnica prevista para el mes de marzo, como resultado de la actualización de los formatos para el inventario de operaciones estadística por parte del DANE. Una vez se termine con dicha actualización, se iniciarán las gestiones para su realización.</v>
          </cell>
          <cell r="BR73">
            <v>0.18272727272727274</v>
          </cell>
          <cell r="BS73">
            <v>0.15</v>
          </cell>
          <cell r="BT73" t="str">
            <v>Se consolidaron los formatos del inventario de operaciones estadísticas de educación, ciencia y tecnología para actualización de las entidades que componen la mesa y se diseño la propuesta de ficha técnica de indicadores que se consolidará a partir de la información registrada en los formatos de las operaciones estadísticas</v>
          </cell>
        </row>
        <row r="74">
          <cell r="I74" t="str">
            <v>I-403-0-1325501</v>
          </cell>
          <cell r="J74" t="str">
            <v xml:space="preserve">Plan Institucional </v>
          </cell>
          <cell r="K74" t="str">
            <v xml:space="preserve">Información y comunicación </v>
          </cell>
          <cell r="L74" t="str">
            <v>Transformar y fortalecer la gestión y la cultura institucional</v>
          </cell>
          <cell r="M74"/>
          <cell r="N74" t="str">
            <v>N/A</v>
          </cell>
          <cell r="O74" t="str">
            <v>Oficina Asesora de Planeación y Finanzas</v>
          </cell>
          <cell r="P74" t="str">
            <v>Claudia Díaz Hernández</v>
          </cell>
          <cell r="Q74" t="str">
            <v>NO</v>
          </cell>
          <cell r="R74" t="str">
            <v>Sistema de Información geográfico Implementación en el Ministerio de Educación Nacional</v>
          </cell>
          <cell r="S74" t="str">
            <v>(Avance en la implementación del Sistema de Información geográfico en el MEN/100% del Sistema de Información geográfico implementado en el MEN)*100</v>
          </cell>
          <cell r="T74">
            <v>1</v>
          </cell>
          <cell r="U74" t="str">
            <v>Porcentaje</v>
          </cell>
          <cell r="V74">
            <v>1</v>
          </cell>
          <cell r="W74" t="str">
            <v>SI</v>
          </cell>
          <cell r="X74">
            <v>43157</v>
          </cell>
          <cell r="Y74" t="str">
            <v>Realizar Planeación del Proyecto
Identificar información existente y coberturas geograficas a producir 
Diseñar y desarrollar la base de datos geografica
Implementar desarrollos y productos</v>
          </cell>
          <cell r="Z74">
            <v>43115</v>
          </cell>
          <cell r="AA74">
            <v>43465</v>
          </cell>
          <cell r="AB74" t="str">
            <v>enero</v>
          </cell>
          <cell r="AC74">
            <v>350</v>
          </cell>
          <cell r="AD74">
            <v>365</v>
          </cell>
          <cell r="AE74"/>
          <cell r="AF74"/>
          <cell r="AG74"/>
          <cell r="AH74"/>
          <cell r="AI74"/>
          <cell r="AJ74" t="str">
            <v>Sistema de Información Geográfico del MEN (versión inicial)</v>
          </cell>
          <cell r="AK74">
            <v>0.05</v>
          </cell>
          <cell r="AL74" t="str">
            <v>Se elaboró el plan de trabajo y diligenciamiento de las especificaciones de la máquina para instalar el ArcGIS Enterprise</v>
          </cell>
          <cell r="AM74">
            <v>0.1</v>
          </cell>
          <cell r="AN74" t="str">
            <v>Se generó el RFC parea instalar el servidor de ArcGIS y se realizó reunión para conformar el grupo de trabajo. Además se definió el cronograma de capacitación y el instrumento para identificar las temáticas geográficas a producir.</v>
          </cell>
          <cell r="AO74">
            <v>0.115</v>
          </cell>
          <cell r="AP74" t="str">
            <v>La programación y desarrollo de las capacitaciones de ArcGIS con los participantes no fue posible realizarlas, debido a los múltiples eventos  que se llevaron a cabo en el mes de marzo en el MEN. Se agendó la cita para  la instalación de ArcGIS Desktop en los equipos de los funcionarios que participan en el proyecto.  Se iniciarán actividades en el mes de abril.</v>
          </cell>
          <cell r="AQ74">
            <v>0.16</v>
          </cell>
          <cell r="AR74" t="str">
            <v>Durante el mes de abril se avanzó en la disposición de los medios tecnológicos y humanos, para lo cual se desarrollaron las siguientes actividades:
- Instalación de licencias desktop en 4 equipos
- Instalación del servidor de aplicaciones de ArcGIS Server
- Aprovisionamiento del servidor de base de datos para ArcGIS
- Realización de las capacitaciones de los primeros dos módulos</v>
          </cell>
          <cell r="AS74"/>
          <cell r="AT74"/>
          <cell r="AU74"/>
          <cell r="AV74"/>
          <cell r="AW74"/>
          <cell r="AX74"/>
          <cell r="AY74"/>
          <cell r="AZ74"/>
          <cell r="BA74"/>
          <cell r="BB74"/>
          <cell r="BC74"/>
          <cell r="BD74"/>
          <cell r="BE74"/>
          <cell r="BF74"/>
          <cell r="BG74"/>
          <cell r="BH74"/>
          <cell r="BI74">
            <v>5.333333333333333E-2</v>
          </cell>
          <cell r="BJ74"/>
          <cell r="BK74"/>
          <cell r="BL74">
            <v>0.10666666666666666</v>
          </cell>
          <cell r="BM74">
            <v>0.1</v>
          </cell>
          <cell r="BN74" t="str">
            <v>Se generó el RFC parea instalar el servidor de ArcGIS y se realizó reunión para conformar el grupo de trabajo. Además se definió el cronograma de capacitación y el instrumento para identificar las temáticas geográficas a producir.</v>
          </cell>
          <cell r="BO74">
            <v>0.15999999999999998</v>
          </cell>
          <cell r="BP74">
            <v>0.115</v>
          </cell>
          <cell r="BQ74" t="str">
            <v>La programación y desarrollo de las capacitaciones de ArcGIS con los participantes no fue posible realizarlas, debido a los múltiples eventos  que se llevaron a cabo en el mes de marzo en el MEN. Se iniciarán actividades en el mes de abril.</v>
          </cell>
          <cell r="BR74">
            <v>0.21333333333333332</v>
          </cell>
          <cell r="BS74">
            <v>0.16</v>
          </cell>
          <cell r="BT74" t="str">
            <v>Durante el mes de abril se avanzó en la disposición de los medios tecnológicos y humanos, para lo cual se desarrollaron las siguientes actividades:
- Instalación de licencias desktop en 4 equipos
- Instalación del servidor de aplicaciones de ArcGIS Server
- Aprovisionamiento del servidor de base de datos para ArcGIS
- Realización de las capacitaciones de los primeros dos módulos</v>
          </cell>
        </row>
      </sheetData>
      <sheetData sheetId="1" refreshError="1"/>
      <sheetData sheetId="2" refreshError="1"/>
      <sheetData sheetId="3"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Formato de Formulación y Seg"/>
      <sheetName val="Instructivo"/>
      <sheetName val="Matriz de Decisión"/>
      <sheetName val="Categorías"/>
    </sheetNames>
    <sheetDataSet>
      <sheetData sheetId="0" refreshError="1">
        <row r="66">
          <cell r="I66" t="str">
            <v>I-403-0-1324801</v>
          </cell>
          <cell r="J66" t="str">
            <v xml:space="preserve">Plan Institucional </v>
          </cell>
          <cell r="K66" t="str">
            <v xml:space="preserve">Información y comunicación </v>
          </cell>
          <cell r="L66" t="str">
            <v>Transformar y fortalecer la gestión y la cultura institucional</v>
          </cell>
          <cell r="M66"/>
          <cell r="N66" t="str">
            <v>N/A</v>
          </cell>
          <cell r="O66" t="str">
            <v>Oficina Asesora de Planeación y Finanzas</v>
          </cell>
          <cell r="P66" t="str">
            <v>Claudia Díaz Hernández</v>
          </cell>
          <cell r="Q66" t="str">
            <v>NO</v>
          </cell>
          <cell r="R66" t="str">
            <v>Estrategia de acceso a microdatos anonimizados por parte de las universidades implementada</v>
          </cell>
          <cell r="S66" t="str">
            <v>(Avance en la estrategia/ Estrategia de acceso a microdatos anonimizados por parte de las universidades implementada)*100</v>
          </cell>
          <cell r="T66">
            <v>1</v>
          </cell>
          <cell r="U66" t="str">
            <v>Porcentaje</v>
          </cell>
          <cell r="V66">
            <v>1</v>
          </cell>
          <cell r="W66"/>
          <cell r="X66"/>
          <cell r="Y66" t="str">
            <v>Realizar licencias de uso con las universidades que realicen la solicitud, hacer la gestión y operación de licencias de uso existentes, actualizar con datos 2017 la información liberada; y, verificar aleatoriamente las condiciones de acceso</v>
          </cell>
          <cell r="Z66">
            <v>43115</v>
          </cell>
          <cell r="AA66">
            <v>43465</v>
          </cell>
          <cell r="AB66" t="str">
            <v>enero</v>
          </cell>
          <cell r="AC66">
            <v>350</v>
          </cell>
          <cell r="AD66">
            <v>365</v>
          </cell>
          <cell r="AE66">
            <v>0</v>
          </cell>
          <cell r="AF66">
            <v>0</v>
          </cell>
          <cell r="AG66"/>
          <cell r="AH66"/>
          <cell r="AI66" t="str">
            <v>2 Profesionales Especializados
1 Coordinador</v>
          </cell>
          <cell r="AJ66" t="str">
            <v>Licencias de Uso firmadas por las Universidades y en operación</v>
          </cell>
          <cell r="AK66"/>
          <cell r="AL66"/>
          <cell r="AM66">
            <v>0.1</v>
          </cell>
          <cell r="AN66" t="str">
            <v xml:space="preserve">Se generó el diseño de registro de investigadores y estudiantes. </v>
          </cell>
          <cell r="AO66">
            <v>0.16</v>
          </cell>
          <cell r="AP66" t="str">
            <v xml:space="preserve">Se realizó registro y codificación de los formatos definitivos de la licencia de uso y anexo técnico de la misma en el Sistema Gestión de la Calidad . Además, se elaboró memorando interno a la Oficina Jurídica para visto bueno de los  formatos de las licencias de uso de las universidades: Andes, Javeriana, Distrital, Nacional e ICESI, para firma de la Ministra. </v>
          </cell>
          <cell r="AQ66">
            <v>0.2</v>
          </cell>
          <cell r="AR66" t="str">
            <v>Se firmaron las licencias de uso y el anexo técnico de las universidades: Andes, Javeriana, Distrital, Nacional e Icesi. Está en trámite la firma por parte de las universidades. se procederá a revisar las condiciones técnicas en las universidades para poner en marcha el funcionamiento de la sala.</v>
          </cell>
          <cell r="AS66">
            <v>0.27</v>
          </cell>
          <cell r="AT66" t="str">
            <v>En el mes de mayo se inició el trámite de firma de las licencias de uso por parte de la universidad Central y  la universidad del Valle, luego de manifestar su  interés en participar en la estrategia de microdatos. Además, se avanzó en la construcción del formulario de registro y encuesta de satisfacción que espera aplicarse a las universidades que tengan las licencias de uso, así como también, en la disponibilidad de la información  para consulta.</v>
          </cell>
          <cell r="AU66"/>
          <cell r="AV66"/>
          <cell r="AW66"/>
          <cell r="AX66"/>
          <cell r="AY66"/>
          <cell r="AZ66"/>
          <cell r="BA66"/>
          <cell r="BB66"/>
          <cell r="BC66"/>
          <cell r="BD66"/>
          <cell r="BE66"/>
          <cell r="BF66"/>
          <cell r="BG66"/>
          <cell r="BH66"/>
          <cell r="BI66">
            <v>0.05</v>
          </cell>
          <cell r="BJ66">
            <v>0.1</v>
          </cell>
          <cell r="BK66" t="str">
            <v xml:space="preserve">Los documentos de las licencias de uso y sus anexos para las universidades, están en ajustes finales por parte de la Oficina Jurídica. </v>
          </cell>
          <cell r="BL66">
            <v>0.10666666666666666</v>
          </cell>
          <cell r="BM66">
            <v>0.1</v>
          </cell>
          <cell r="BN66" t="str">
            <v xml:space="preserve">Se generó el diseño de registro de investigadores y estudiantes. Falta la firma de las licencias de uso de los datos. Se realizó la solicitud para la codificación y publicación en el SIG de la licencia. Por ultimo, se cuenta con las condiciones técnicas óptimas del equipo del MEN. </v>
          </cell>
          <cell r="BO66">
            <v>0.15999999999999998</v>
          </cell>
          <cell r="BP66">
            <v>0.16</v>
          </cell>
          <cell r="BQ66" t="str">
            <v xml:space="preserve">Se elaboró formato de licencia de uso  y se tramitó el registro único  con Desarrollo Organizacional. Actualmente se encuentra en la Oficina Jurídica para su visto bueno y aprobación.
</v>
          </cell>
          <cell r="BR66">
            <v>0.21333333333333332</v>
          </cell>
          <cell r="BS66">
            <v>0.21</v>
          </cell>
          <cell r="BT66" t="str">
            <v>Se logró la firma por parte de la ministra de las licencias de uso y anexos. Se surtió de manera exitosa todo el proceso de revisión y aprobación por parte de la oficina jurídica y secretaría general.</v>
          </cell>
          <cell r="BU66">
            <v>0.26666666666666666</v>
          </cell>
          <cell r="BV66">
            <v>0.26666666666666666</v>
          </cell>
          <cell r="BW66" t="str">
            <v>En el mes de mayo se inició el trámite de firma de las licencias de uso por parte de la universidad Central y  la universidad del Valle, luego de manifestar su  interés en participar en la estrategia de microdatos. Además, se avanzó en la construcción del formulario de registro y encuesta de satisfacción que espera aplicarse a las universidades que tengan las licencias de uso, así como también, en la disponibilidad de la información  para consulta.</v>
          </cell>
        </row>
        <row r="67">
          <cell r="I67" t="str">
            <v>I-403-0-1324901</v>
          </cell>
          <cell r="J67" t="str">
            <v xml:space="preserve">Plan Institucional </v>
          </cell>
          <cell r="K67" t="str">
            <v xml:space="preserve">Direccionamiento estratégico y planeación </v>
          </cell>
          <cell r="L67" t="str">
            <v>Transformar y fortalecer la gestión y la cultura institucional</v>
          </cell>
          <cell r="M67"/>
          <cell r="N67" t="str">
            <v>N/A</v>
          </cell>
          <cell r="O67" t="str">
            <v>Oficina Asesora de Planeación y Finanzas</v>
          </cell>
          <cell r="P67" t="str">
            <v>Claudia Díaz Hernández</v>
          </cell>
          <cell r="Q67" t="str">
            <v>NO</v>
          </cell>
          <cell r="R67" t="str">
            <v>Reportes de estadísticas sectoriales</v>
          </cell>
          <cell r="S67" t="str">
            <v>(Avance en  la generación y difusión de reportes / Total de reportes a generar)*100</v>
          </cell>
          <cell r="T67">
            <v>1</v>
          </cell>
          <cell r="U67" t="str">
            <v>Porcentaje</v>
          </cell>
          <cell r="V67">
            <v>1</v>
          </cell>
          <cell r="W67" t="str">
            <v>SI</v>
          </cell>
          <cell r="X67">
            <v>43157</v>
          </cell>
          <cell r="Y67" t="str">
            <v>Desarrollar la Estrategia REPÓRTATE 2018 incluyendo indicadores de Plan Nacional de Desarrollo, Plan Nacional Decenal de Educación, Plan Marco de Implementación y Seguimiento cualitativo a indicadores</v>
          </cell>
          <cell r="Z67">
            <v>43115</v>
          </cell>
          <cell r="AA67">
            <v>43465</v>
          </cell>
          <cell r="AB67" t="str">
            <v>enero</v>
          </cell>
          <cell r="AC67">
            <v>350</v>
          </cell>
          <cell r="AD67">
            <v>365</v>
          </cell>
          <cell r="AE67">
            <v>0</v>
          </cell>
          <cell r="AF67">
            <v>0</v>
          </cell>
          <cell r="AG67"/>
          <cell r="AH67"/>
          <cell r="AI67" t="str">
            <v>1 Técnico administrativo
1 Profesional Especializado
1 Coordinador</v>
          </cell>
          <cell r="AJ67" t="str">
            <v>Plataforma Repórtate actualizada, con mejoras para el seguimiento cualitativo</v>
          </cell>
          <cell r="AK67">
            <v>0.05</v>
          </cell>
          <cell r="AL67" t="str">
            <v>Se radicaron las mesas de ayuda de ajustes en la herramienta de cargue para el seguimiento cualitativo de los indicadores del Plan Nacional de Desarrollo</v>
          </cell>
          <cell r="AM67">
            <v>9.7500000000000003E-2</v>
          </cell>
          <cell r="AN67" t="str">
            <v>Dentro de las principales actividades realizadas para el período de febrero se tienen: Cargue de los indicadores de cobertura y deserción del año 2017 en REPORTATE, alistamiento de los archivos para cargar en el portal de datos abiertos,  realización de las pruebas en el portal O3 para la publicación de estadísticas, solicitud de la consolidación del corte de enero, y generación de los respectivos reportes</v>
          </cell>
          <cell r="AO67">
            <v>0.16</v>
          </cell>
          <cell r="AP67" t="str">
            <v>Los avances en este indicador se centran en: a) Se realizó la solicitud para incluir en el plan de la Oficina de Comunicaciones el lanzamiento de "Repórtate en tu celular".  b) Se crearon 2 nuevos indicadores del PND 2014-2018. c) Se realizó el cargue de nuevos estudiantes en el link de pruebas de SIMAT dispuesto por la Oficina de Tecnología. El cargue de estudiantes inexistentes no se pudo realizar debido a fallas técnicas, las cuales están siendo revisadas por la OTSI.</v>
          </cell>
          <cell r="AQ67">
            <v>0.2</v>
          </cell>
          <cell r="AR67" t="str">
            <v>La generación de reportes y estadísticas sectoriales, generó los siguientes resultados en el mes de abril de 2018:
- Consolidación de la matrícula definitiva del año 2017 incorporando los resultados de auditoría
- A partir de la matrícula consolidada defintiva del año 2017 se generaron y divulgaron los reportes de matrícula, sedes, establecimientos,  indicadores de cobertura, deserción y repitencia.
- Se plantearon nuevas estrategias de difusión a nivel interno como la de acceso a estadísticas publicadas en REPORTATE por medio del celular
- Para los usuarios externos, se actualizó el conjunto de datos de docentes en la plataforma de datos abiertos</v>
          </cell>
          <cell r="AS67">
            <v>0.26</v>
          </cell>
          <cell r="AT67" t="str">
            <v>La generación de reportes y estadísticas sectoriales, generó los siguientes resultados en el mes de mayo de 2018:
- Consolidación de la matrícula del corte de abril del año 2018
- Socialización con las secretarias de educación de los resultados del proceso de calidad de los registros de SIMAT
- Se avanzó en la producción de indicadores definitivos de la vigencia 2018 (eficiencia, extraedad, analfabetismo, población por fuera del sistema, supervivencia)
- Se realizaron las configuraciones requeridas para acceder a  REPORTATE desde dispositivos móviles
- Para los usuarios externos, se actualizó el conjunto de datos de matrícula en la plataforma de datos abiertos</v>
          </cell>
          <cell r="AU67"/>
          <cell r="AV67"/>
          <cell r="AW67"/>
          <cell r="AX67"/>
          <cell r="AY67"/>
          <cell r="AZ67"/>
          <cell r="BA67"/>
          <cell r="BB67"/>
          <cell r="BC67"/>
          <cell r="BD67"/>
          <cell r="BE67"/>
          <cell r="BF67"/>
          <cell r="BG67"/>
          <cell r="BH67"/>
          <cell r="BI67">
            <v>5.333333333333333E-2</v>
          </cell>
          <cell r="BJ67"/>
          <cell r="BK67"/>
          <cell r="BL67">
            <v>0.10666666666666666</v>
          </cell>
          <cell r="BM67"/>
          <cell r="BN67"/>
          <cell r="BO67">
            <v>0.15999999999999998</v>
          </cell>
          <cell r="BP67">
            <v>0.16</v>
          </cell>
          <cell r="BQ67" t="str">
            <v xml:space="preserve">Se solicitó a las áreas del MEN la actualización de indicadores en la herramienta REPÓRTATE. Además, se avanzó en el manual de navegación para la herramienta Repórtate en tu celular con plataformas IOS y Android. </v>
          </cell>
          <cell r="BR67">
            <v>0.21333333333333332</v>
          </cell>
          <cell r="BS67">
            <v>0.17</v>
          </cell>
          <cell r="BT67" t="str">
            <v>En el mes de abril, se continua con la capacitación a usuarios, en este periodo igualmente se gestiona el cargue de nuevos indicadores como los de conexión total . En cuanto a la estrategia de difusión,  se culminó el manual de usuario para descargar la aplicación que permite el acceso a REPORTATE desde celulares ya sean con sistema operativo  iOS o Android, que para su consolidación contó con una prueba piloto de desacarga con los funcionarios de la OAPF. La OAC realizará el lanzamiento de la estrategia en Radio MEN el día 2 de Mayo y en El Pregonero el día 4 de Mayo.</v>
          </cell>
          <cell r="BU67">
            <v>0.26666666666666666</v>
          </cell>
          <cell r="BV67">
            <v>0.24</v>
          </cell>
          <cell r="BW67" t="str">
            <v>Se realizaron las configuraciones y se publicó en el Pregonero los instructivos paro descargar la app que permite visualizar REPORTATE en dispositivos móviles ya sea con sistema operativo Android o IOS. La diferencia respecto al avance programado, obedece a que el levantamiento de requerimientos para el seguimiento cualitativo y nuevas funcionalidades de la herramienta ha tomado más tiempo del esperado. No obstante, ya se cuenta con la mayor parte de los ajustes requeridos para desarrollarlo en junio.</v>
          </cell>
        </row>
        <row r="68">
          <cell r="I68" t="str">
            <v>I-403-0-1324902</v>
          </cell>
          <cell r="J68" t="str">
            <v xml:space="preserve">Plan Institucional </v>
          </cell>
          <cell r="K68" t="str">
            <v xml:space="preserve">Direccionamiento estratégico y planeación </v>
          </cell>
          <cell r="L68" t="str">
            <v>Transformar y fortalecer la gestión y la cultura institucional</v>
          </cell>
          <cell r="M68"/>
          <cell r="N68" t="str">
            <v>N/A</v>
          </cell>
          <cell r="O68" t="str">
            <v>Oficina Asesora de Planeación y Finanzas</v>
          </cell>
          <cell r="P68" t="str">
            <v>Claudia Díaz Hernández</v>
          </cell>
          <cell r="Q68" t="str">
            <v>NO</v>
          </cell>
          <cell r="R68" t="str">
            <v>Reportes de estadísticas sectoriales</v>
          </cell>
          <cell r="S68" t="str">
            <v>(Avance en  la generación y difusión de reportes / Total de reportes a generar)*100</v>
          </cell>
          <cell r="T68">
            <v>1</v>
          </cell>
          <cell r="U68" t="str">
            <v>Porcentaje</v>
          </cell>
          <cell r="V68">
            <v>1</v>
          </cell>
          <cell r="W68" t="str">
            <v>SI</v>
          </cell>
          <cell r="X68">
            <v>43157</v>
          </cell>
          <cell r="Y68" t="str">
            <v>Generar reportes de consistencia en la calidad de  la información de matrícula de educación preescolar, básica y media</v>
          </cell>
          <cell r="Z68">
            <v>43235</v>
          </cell>
          <cell r="AA68">
            <v>43465</v>
          </cell>
          <cell r="AB68" t="str">
            <v>mayo</v>
          </cell>
          <cell r="AC68">
            <v>230</v>
          </cell>
          <cell r="AD68">
            <v>244</v>
          </cell>
          <cell r="AE68"/>
          <cell r="AF68"/>
          <cell r="AG68"/>
          <cell r="AH68"/>
          <cell r="AI68"/>
          <cell r="AJ68" t="str">
            <v>Tres (3) reportes de calidad de los registros de matrícula</v>
          </cell>
          <cell r="AK68"/>
          <cell r="AL68"/>
          <cell r="AM68">
            <v>9.7500000000000003E-2</v>
          </cell>
          <cell r="AN68" t="str">
            <v>Dentro de las principales actividades realizadas para el período de febrero se tienen: Cargue de los indicadores de cobertura y deserción del año 2017 en REPORTATE, alistamiento de los archivos para cargar en el portal de datos abiertos,  realización de las pruebas en el portal O3 para la publicación de estadísticas, solicitud de la consolidación del corte de enero, y generación de los respectivos reportes</v>
          </cell>
          <cell r="AO68"/>
          <cell r="AP68"/>
          <cell r="AQ68"/>
          <cell r="AR68"/>
          <cell r="AS68">
            <v>0.26</v>
          </cell>
          <cell r="AT68" t="str">
            <v>La generación de reportes y estadísticas sectoriales, generó los siguientes resultados en el mes de mayo de 2018:
- Consolidación de la matrícula del corte de abril del año 2018
- Socialización con las secretarias de educación de los resultados del proceso de calidad de los registros de SIMAT
- Se avanzó en la producción de indicadores definitivos de la vigencia 2018 (eficiencia, extraedad, analfabetismo, población por fuera del sistema, supervivencia)
- Se realizaron las configuraciones requeridas para acceder a  REPORTATE desde dispositivos móviles
- Para los usuarios externos, se actualizó el conjunto de datos de matrícula en la plataforma de datos abiertos</v>
          </cell>
          <cell r="AU68"/>
          <cell r="AV68"/>
          <cell r="AW68"/>
          <cell r="AX68"/>
          <cell r="AY68"/>
          <cell r="AZ68"/>
          <cell r="BA68"/>
          <cell r="BB68"/>
          <cell r="BC68"/>
          <cell r="BD68"/>
          <cell r="BE68"/>
          <cell r="BF68"/>
          <cell r="BG68"/>
          <cell r="BH68"/>
          <cell r="BI68"/>
          <cell r="BJ68"/>
          <cell r="BK68"/>
          <cell r="BL68"/>
          <cell r="BM68"/>
          <cell r="BN68"/>
          <cell r="BO68"/>
          <cell r="BP68"/>
          <cell r="BQ68"/>
          <cell r="BR68">
            <v>0.21</v>
          </cell>
          <cell r="BS68">
            <v>0.21</v>
          </cell>
          <cell r="BT68" t="str">
            <v>De acuerdo al plan de acción, esta actividad inicio en el mes de abril con el corte de matrícula del 31 de marzo 2018. Se aplicaron las reglas definidas en el comité de información de EPBM y se publica la base de datos. Se espera que en el mes de mayo la Subdirección de Acceso socialice los resultados con las Scretarías, informando que los mismos se constituyen en base para el seguimiento que realizará el proceso de auditorías de matrícula del año 2018</v>
          </cell>
          <cell r="BU68">
            <v>0.27</v>
          </cell>
          <cell r="BV68">
            <v>0.27</v>
          </cell>
          <cell r="BW68" t="str">
            <v>Con los resultados entregados en el mes de abril, en este periodo la Subdirección de Acceso remitió la información a las Secretarias de Educación para iniciar la gestión en la depuración de los registros. De igual manera, se realizó reunión con la Subdirección de Acceso y el Grupo de Auditorías de la Oficina de Planeación para definir próximo corte y gestión a realizar.</v>
          </cell>
        </row>
        <row r="69">
          <cell r="I69" t="str">
            <v>I-403-0-1324903</v>
          </cell>
          <cell r="J69" t="str">
            <v xml:space="preserve">Plan Institucional </v>
          </cell>
          <cell r="K69" t="str">
            <v xml:space="preserve">Direccionamiento estratégico y planeación </v>
          </cell>
          <cell r="L69" t="str">
            <v>Transformar y fortalecer la gestión y la cultura institucional</v>
          </cell>
          <cell r="M69"/>
          <cell r="N69" t="str">
            <v>N/A</v>
          </cell>
          <cell r="O69" t="str">
            <v>Oficina Asesora de Planeación y Finanzas</v>
          </cell>
          <cell r="P69" t="str">
            <v>Claudia Díaz Hernández</v>
          </cell>
          <cell r="Q69" t="str">
            <v>NO</v>
          </cell>
          <cell r="R69" t="str">
            <v>Reportes de estadísticas sectoriales</v>
          </cell>
          <cell r="S69" t="str">
            <v>(Avance en  la generación y difusión de reportes / Total de reportes a generar)*100</v>
          </cell>
          <cell r="T69">
            <v>1</v>
          </cell>
          <cell r="U69" t="str">
            <v>Porcentaje</v>
          </cell>
          <cell r="V69">
            <v>1</v>
          </cell>
          <cell r="W69" t="str">
            <v>SI</v>
          </cell>
          <cell r="X69">
            <v>43157</v>
          </cell>
          <cell r="Y69" t="str">
            <v>Suministrar información estadística oportuna a la ciudadanía por los canales de difusión definidos (Portal WEB y datos abiertos)</v>
          </cell>
          <cell r="Z69">
            <v>43191</v>
          </cell>
          <cell r="AA69">
            <v>43434</v>
          </cell>
          <cell r="AB69" t="str">
            <v>abril</v>
          </cell>
          <cell r="AC69">
            <v>243</v>
          </cell>
          <cell r="AD69">
            <v>244</v>
          </cell>
          <cell r="AE69"/>
          <cell r="AF69"/>
          <cell r="AG69"/>
          <cell r="AH69"/>
          <cell r="AI69"/>
          <cell r="AJ69" t="str">
            <v>Portales de difusión estadística actualizados</v>
          </cell>
          <cell r="AK69"/>
          <cell r="AL69"/>
          <cell r="AM69">
            <v>9.7500000000000003E-2</v>
          </cell>
          <cell r="AN69" t="str">
            <v>Dentro de las principales actividades realizadas para el período de febrero se tienen: Cargue de los indicadores de cobertura y deserción del año 2017 en REPORTATE, alistamiento de los archivos para cargar en el portal de datos abiertos,  realización de las pruebas en el portal O3 para la publicación de estadísticas, solicitud de la consolidación del corte de enero, y generación de los respectivos reportes</v>
          </cell>
          <cell r="AO69"/>
          <cell r="AP69"/>
          <cell r="AQ69"/>
          <cell r="AR69"/>
          <cell r="AS69">
            <v>0.26</v>
          </cell>
          <cell r="AT69" t="str">
            <v>La generación de reportes y estadísticas sectoriales, generó los siguientes resultados en el mes de mayo de 2018:
- Consolidación de la matrícula del corte de abril del año 2018
- Socialización con las secretarias de educación de los resultados del proceso de calidad de los registros de SIMAT
- Se avanzó en la producción de indicadores definitivos de la vigencia 2018 (eficiencia, extraedad, analfabetismo, población por fuera del sistema, supervivencia)
- Se realizaron las configuraciones requeridas para acceder a  REPORTATE desde dispositivos móviles
- Para los usuarios externos, se actualizó el conjunto de datos de matrícula en la plataforma de datos abiertos</v>
          </cell>
          <cell r="AU69"/>
          <cell r="AV69"/>
          <cell r="AW69"/>
          <cell r="AX69"/>
          <cell r="AY69"/>
          <cell r="AZ69"/>
          <cell r="BA69"/>
          <cell r="BB69"/>
          <cell r="BC69"/>
          <cell r="BD69"/>
          <cell r="BE69"/>
          <cell r="BF69"/>
          <cell r="BG69"/>
          <cell r="BH69"/>
          <cell r="BI69"/>
          <cell r="BJ69"/>
          <cell r="BK69"/>
          <cell r="BL69"/>
          <cell r="BM69"/>
          <cell r="BN69"/>
          <cell r="BO69"/>
          <cell r="BP69"/>
          <cell r="BQ69"/>
          <cell r="BR69">
            <v>0.21</v>
          </cell>
          <cell r="BS69">
            <v>0.21</v>
          </cell>
          <cell r="BT69" t="str">
            <v>Una vez obtenida la matrícula definitiva, se ha procedido al cálculo de indicadores de cobertura, deserción, repitencia, sedes y establecimientos y reportes de matrícula para la difusión a nivel interno por medio de correo electrónico.
Para la difusión a nivel externo se realizaron las siguientes actividades:
- Actualización del conjunto de datos de docentes 2012-2016 en el portal de datos abiertos
- Rediseño de página web enviado a la OAC para fortalecer aspectos de usabilidad y perfilamiento de usuarios por tipo de información
- Generación de archivos de matrícula e indicadores para cargar en ambiente de pruebas del portal de estadísticas O3</v>
          </cell>
          <cell r="BU69">
            <v>0.27</v>
          </cell>
          <cell r="BV69">
            <v>0.27</v>
          </cell>
          <cell r="BW69" t="str">
            <v>En el período se continuaron produciendo indicadores definitivos de la vigencia 2017 como la tasa de supervivencia, la tasa de extraedad, indicadores de Eficiencia, analfabetismo y años promedio de educación. Para los usuarios externos, se actualizó la serie de matrícula de educación preescolar, básica y media desde el año 2010 en el portal de datos abiertos y se incorporó el año 2017.
Para mejorar la usabilidad del sitio web, la Oficina Asesora de Comunicaciones continua con los desarrollos propuestos.</v>
          </cell>
        </row>
        <row r="70">
          <cell r="I70" t="str">
            <v>I-403-0-1324904</v>
          </cell>
          <cell r="J70" t="str">
            <v xml:space="preserve">Plan Institucional </v>
          </cell>
          <cell r="K70" t="str">
            <v xml:space="preserve">Direccionamiento estratégico y planeación </v>
          </cell>
          <cell r="L70" t="str">
            <v>Transformar y fortalecer la gestión y la cultura institucional</v>
          </cell>
          <cell r="M70"/>
          <cell r="N70" t="str">
            <v>N/A</v>
          </cell>
          <cell r="O70" t="str">
            <v>Oficina Asesora de Planeación y Finanzas</v>
          </cell>
          <cell r="P70" t="str">
            <v>Claudia Díaz Hernández</v>
          </cell>
          <cell r="Q70" t="str">
            <v>NO</v>
          </cell>
          <cell r="R70" t="str">
            <v>Reportes de estadísticas sectoriales</v>
          </cell>
          <cell r="S70" t="str">
            <v>(Avance en  la generación y difusión de reportes / Total de reportes a generar)*100</v>
          </cell>
          <cell r="T70">
            <v>1</v>
          </cell>
          <cell r="U70" t="str">
            <v>Porcentaje</v>
          </cell>
          <cell r="V70">
            <v>1</v>
          </cell>
          <cell r="W70" t="str">
            <v>SI</v>
          </cell>
          <cell r="X70">
            <v>43157</v>
          </cell>
          <cell r="Y70" t="str">
            <v>Realizar el proceso de consolidación y automatización de Matrícula consolidada entre abril y noviembre junto con la generación de reportes.</v>
          </cell>
          <cell r="Z70">
            <v>43221</v>
          </cell>
          <cell r="AA70">
            <v>43465</v>
          </cell>
          <cell r="AB70" t="str">
            <v>mayo</v>
          </cell>
          <cell r="AC70">
            <v>244</v>
          </cell>
          <cell r="AD70">
            <v>244</v>
          </cell>
          <cell r="AE70"/>
          <cell r="AF70"/>
          <cell r="AG70"/>
          <cell r="AH70"/>
          <cell r="AI70"/>
          <cell r="AJ70" t="str">
            <v>Proceso de consolidación de matrícula automatizado en SIMAT</v>
          </cell>
          <cell r="AK70"/>
          <cell r="AL70"/>
          <cell r="AM70">
            <v>9.7500000000000003E-2</v>
          </cell>
          <cell r="AN70" t="str">
            <v>Dentro de las principales actividades realizadas para el período de febrero se tienen: Cargue de los indicadores de cobertura y deserción del año 2017 en REPORTATE, alistamiento de los archivos para cargar en el portal de datos abiertos,  realización de las pruebas en el portal O3 para la publicación de estadísticas, solicitud de la consolidación del corte de enero, y generación de los respectivos reportes</v>
          </cell>
          <cell r="AO70"/>
          <cell r="AP70"/>
          <cell r="AQ70"/>
          <cell r="AR70"/>
          <cell r="AS70">
            <v>0.26</v>
          </cell>
          <cell r="AT70" t="str">
            <v>La generación de reportes y estadísticas sectoriales, generó los siguientes resultados en el mes de mayo de 2018:
- Consolidación de la matrícula del corte de abril del año 2018
- Socialización con las secretarias de educación de los resultados del proceso de calidad de los registros de SIMAT
- Se avanzó en la producción de indicadores definitivos de la vigencia 2018 (eficiencia, extraedad, analfabetismo, población por fuera del sistema, supervivencia)
- Se realizaron las configuraciones requeridas para acceder a  REPORTATE desde dispositivos móviles
- Para los usuarios externos, se actualizó el conjunto de datos de matrícula en la plataforma de datos abiertos</v>
          </cell>
          <cell r="AU70"/>
          <cell r="AV70"/>
          <cell r="AW70"/>
          <cell r="AX70"/>
          <cell r="AY70"/>
          <cell r="AZ70"/>
          <cell r="BA70"/>
          <cell r="BB70"/>
          <cell r="BC70"/>
          <cell r="BD70"/>
          <cell r="BE70"/>
          <cell r="BF70"/>
          <cell r="BG70"/>
          <cell r="BH70"/>
          <cell r="BI70"/>
          <cell r="BJ70"/>
          <cell r="BK70"/>
          <cell r="BL70"/>
          <cell r="BM70"/>
          <cell r="BN70"/>
          <cell r="BO70"/>
          <cell r="BP70"/>
          <cell r="BQ70"/>
          <cell r="BR70">
            <v>0.21</v>
          </cell>
          <cell r="BS70">
            <v>0.2</v>
          </cell>
          <cell r="BT70" t="str">
            <v>Sobre la consolidación auotmática que realizará SIMAT, la OTSI se encuentra realizando las pruebas a la bodega de la base de datos para iniciar con el primer corte efectivo de la matrícula consolidada que es el de abril 30. Este proceso de pruebas ha generado realizar nuevas validaciones sobre el proceso que han afectado el proceso para su implementación.
Sobre el proceso de consolidación normal, se realiza el proceso para el corte del 31 de marzo y se divulgan los reportes y se publica la base de datos en los tiempos establecidos.</v>
          </cell>
          <cell r="BU70">
            <v>0.27</v>
          </cell>
          <cell r="BV70">
            <v>0.27</v>
          </cell>
          <cell r="BW70" t="str">
            <v>La matrícula con corte al 30 de abril de 2018, se consolidó,  se generaron y difundieron los reportes y la base en los tiempos establecidos. Para la consolidación de matrícula automática, se reportó a la Oficina de Tecnología las diferencias encontradas con la consolidación que realiza la Oficina para continuar con los ajustes requeridos.</v>
          </cell>
        </row>
        <row r="71">
          <cell r="I71" t="str">
            <v>I-403-0-1325001</v>
          </cell>
          <cell r="J71" t="str">
            <v xml:space="preserve">Plan Institucional </v>
          </cell>
          <cell r="K71" t="str">
            <v xml:space="preserve">Gestión del Conocimiento y la Innovación </v>
          </cell>
          <cell r="L71" t="str">
            <v>Transformar y fortalecer la gestión y la cultura institucional</v>
          </cell>
          <cell r="M71"/>
          <cell r="N71" t="str">
            <v>N/A</v>
          </cell>
          <cell r="O71" t="str">
            <v>Oficina Asesora de Planeación y Finanzas</v>
          </cell>
          <cell r="P71" t="str">
            <v>Claudia Díaz Hernández</v>
          </cell>
          <cell r="Q71" t="str">
            <v>NO</v>
          </cell>
          <cell r="R71" t="str">
            <v>Convocatoria para retos en investigación y/o innovación en educación desarrollada</v>
          </cell>
          <cell r="S71" t="str">
            <v>(Avance en la convocatoria /Convocatoria para retos en investigación y/o innovación en educación desarrollada)*100</v>
          </cell>
          <cell r="T71">
            <v>1</v>
          </cell>
          <cell r="U71" t="str">
            <v>Porcentaje</v>
          </cell>
          <cell r="V71">
            <v>1</v>
          </cell>
          <cell r="W71" t="str">
            <v>SI</v>
          </cell>
          <cell r="X71">
            <v>43157</v>
          </cell>
          <cell r="Y71" t="str">
            <v>Definir conjuntamente con COLCIENCIAS los términos de referencia de la convocatoria; realizar seguimiento a las actividades de la convocatoría; prestar apoyo técnico a los equipos seleccionados y validar las propuestas generadas</v>
          </cell>
          <cell r="Z71">
            <v>43115</v>
          </cell>
          <cell r="AA71">
            <v>43465</v>
          </cell>
          <cell r="AB71" t="str">
            <v>enero</v>
          </cell>
          <cell r="AC71">
            <v>350</v>
          </cell>
          <cell r="AD71">
            <v>365</v>
          </cell>
          <cell r="AE71">
            <v>0</v>
          </cell>
          <cell r="AF71">
            <v>0</v>
          </cell>
          <cell r="AG71"/>
          <cell r="AH71"/>
          <cell r="AI71" t="str">
            <v>2 Profesionales Especializados
1 Coordinador</v>
          </cell>
          <cell r="AJ71" t="str">
            <v>Convocatoria ejecutada</v>
          </cell>
          <cell r="AK71">
            <v>0.05</v>
          </cell>
          <cell r="AL71" t="str">
            <v>Se realizó la reunión con Colciencias y se definieron los temas de las próximas dos reuniones y actividades, en las cuales se definirá el cronograma de trabajo.</v>
          </cell>
          <cell r="AM71">
            <v>0.09</v>
          </cell>
          <cell r="AN71" t="str">
            <v xml:space="preserve">Al interior del Ministerio se definieron los retos, los cuales fueron comunicados a COLCIENCIAS, quien hizo unos ajustes y definió los responsables temáticos, se acordó el cronograma para su divulgación y convocatoria y de igual modo, se definió la necesidad de crear un nuevo reto para ES                               </v>
          </cell>
          <cell r="AO71">
            <v>0.16</v>
          </cell>
          <cell r="AP71" t="str">
            <v>Se definió el reto de EPBM: "Construcción de una ruta de formación docente para fortalecer los procesos de comunicación de la ciencia, a través de la radio escolar" para desarrollarse en la Escuela Normal Superior de Saboyá (Boyacá)</v>
          </cell>
          <cell r="AQ71">
            <v>0.21</v>
          </cell>
          <cell r="AR71" t="str">
            <v>Se generó el documento técnico para la convocatoría y la invitación para el reto de EPBM.  Se realizó la visita a la Escuela Normal Superior de Saboyá (Boyacá) donde se presentó el proyecto a la comunidad, se realizó un reconocimientos de las condiciones del terreno y de la emisora y se establecieron acuerdos entre las partes.Para el reto de Educación Superior se definió el objetivo y productos del mismo y se consolidará el documento técnico en el mes de mayo.</v>
          </cell>
          <cell r="AS71">
            <v>0.27</v>
          </cell>
          <cell r="AT71" t="str">
            <v>Se realizó reunión con Colciencias y funcionarios del MEN para dialogar acerca de los términos de la convocatoria, de los retos tanto de Básica como de Superior. Para ello se emplearon:  El modelo de invitación al reto, la presentación y criterios de aprobación del comité, los requerimientos técnicos y el documento de invitación a participar en el reto.  Para el mes de junio se tiene programado presentar los retos en los comités técnicos de Colciencias.</v>
          </cell>
          <cell r="AU71"/>
          <cell r="AV71"/>
          <cell r="AW71"/>
          <cell r="AX71"/>
          <cell r="AY71"/>
          <cell r="AZ71"/>
          <cell r="BA71"/>
          <cell r="BB71"/>
          <cell r="BC71"/>
          <cell r="BD71"/>
          <cell r="BE71"/>
          <cell r="BF71"/>
          <cell r="BG71"/>
          <cell r="BH71"/>
          <cell r="BI71">
            <v>5.333333333333333E-2</v>
          </cell>
          <cell r="BJ71"/>
          <cell r="BK71"/>
          <cell r="BL71">
            <v>0.10666666666666666</v>
          </cell>
          <cell r="BM71">
            <v>0.09</v>
          </cell>
          <cell r="BN71" t="str">
            <v xml:space="preserve">Al interior del Ministerio se definieron los retos los cuales fueron comunicados a COLCIENCIAS, quien hizo unos ajustes y definió los responsables temáticos, luego se acordó el cronograma para su divulgación y convocatoria, también se definió la necesidad de crear un nuevo reto para ES                               </v>
          </cell>
          <cell r="BO71">
            <v>0.15999999999999998</v>
          </cell>
          <cell r="BP71">
            <v>0.16</v>
          </cell>
          <cell r="BQ71" t="str">
            <v>Se realizó el comité de aprobación para el reto de EPBM y se encuentra en discusión el de ES. La Convocatoria se realizará por medio de invitación directa por temas de tiempo.</v>
          </cell>
          <cell r="BR71">
            <v>0.21333333333333332</v>
          </cell>
          <cell r="BS71">
            <v>0.21333333333333332</v>
          </cell>
          <cell r="BT71" t="str">
            <v>Se realizó la visita a la Escuela Normal Superior de Saboyá (Boyacá) donde se presentó el proyecto a la comunidad, se realizó un reconocimientos de las condiciones del terreno y de la emisora y se establecieron acuerdos entre las partes.</v>
          </cell>
          <cell r="BU71">
            <v>0.26666666666666666</v>
          </cell>
          <cell r="BV71">
            <v>0.26666666666666666</v>
          </cell>
          <cell r="BW71" t="str">
            <v>Se realizó reunión con Colciencias y funcionarios del MEN para dialogar acerca de los términos de la convocatoria, de los retos tanto de Básica como de Superior. Para ello se emplearon:  El modelo de invitación al reto, la presentación y criterios de aprobación del comité, los requerimientos técnicos y el documento de invitación a participar en el reto.</v>
          </cell>
        </row>
        <row r="72">
          <cell r="I72" t="str">
            <v>I-403-0-1325101</v>
          </cell>
          <cell r="J72" t="str">
            <v xml:space="preserve">Plan Institucional </v>
          </cell>
          <cell r="K72" t="str">
            <v xml:space="preserve">Información y comunicación </v>
          </cell>
          <cell r="L72" t="str">
            <v>Transformar y fortalecer la gestión y la cultura institucional</v>
          </cell>
          <cell r="M72"/>
          <cell r="N72" t="str">
            <v>N/A</v>
          </cell>
          <cell r="O72" t="str">
            <v>Oficina Asesora de Planeación y Finanzas</v>
          </cell>
          <cell r="P72" t="str">
            <v>Claudia Díaz Hernández</v>
          </cell>
          <cell r="Q72" t="str">
            <v>NO</v>
          </cell>
          <cell r="R72" t="str">
            <v>Estrategia de socialización de las nuevas funcionalidades de SICOLE</v>
          </cell>
          <cell r="S72" t="str">
            <v>(Avance en la implementación de la estrategia de socialización de las nuevas funcionalidades de SICOLE/ Estrategia de implementación socialización de las nuevas funcionalidades de SICOLE)*100</v>
          </cell>
          <cell r="T72">
            <v>1</v>
          </cell>
          <cell r="U72" t="str">
            <v>Porcentaje</v>
          </cell>
          <cell r="V72">
            <v>1</v>
          </cell>
          <cell r="W72" t="str">
            <v>SI</v>
          </cell>
          <cell r="X72">
            <v>43157</v>
          </cell>
          <cell r="Y72" t="str">
            <v xml:space="preserve">Definir de la estrategia de socialización, hacer seguimiento al reporte de información por las fuentes primarias; validar de la calidad de la información; y, definir y formular indicadores
</v>
          </cell>
          <cell r="Z72">
            <v>43115</v>
          </cell>
          <cell r="AA72">
            <v>43465</v>
          </cell>
          <cell r="AB72" t="str">
            <v>enero</v>
          </cell>
          <cell r="AC72">
            <v>350</v>
          </cell>
          <cell r="AD72">
            <v>365</v>
          </cell>
          <cell r="AE72"/>
          <cell r="AF72">
            <v>0</v>
          </cell>
          <cell r="AG72"/>
          <cell r="AH72"/>
          <cell r="AI72" t="str">
            <v>1 Profesional Especializado
1 Coordinador</v>
          </cell>
          <cell r="AJ72" t="str">
            <v>Mejoras de la plataforma SICOLE socializadas en territorio para gestionar la captura de información</v>
          </cell>
          <cell r="AK72">
            <v>0.05</v>
          </cell>
          <cell r="AL72" t="str">
            <v>Se elaboró el Plan de Trabajo preliminar de la Estrategia de Socialización SICOLE</v>
          </cell>
          <cell r="AM72">
            <v>0.08</v>
          </cell>
          <cell r="AN72" t="str">
            <v>Se realizó reunión del convenio marco 106 en el que se planteó la necesidad de pasar a producción los desarrollos de SICOLE para iniciar la socialización para la captura de datos.</v>
          </cell>
          <cell r="AO72">
            <v>0.16</v>
          </cell>
          <cell r="AP72" t="str">
            <v>Se avanzó en el ambiente de producción SICOLE, actualmente se encuentra en fase de prueba y licencia de uso.</v>
          </cell>
          <cell r="AQ72">
            <v>0.19</v>
          </cell>
          <cell r="AR72" t="str">
            <v>Se remite correo electrónico con los desarrollos realizados a la Dirección de Calidad para la encuesta de ambiente escolar. Se realiza igualmente reunión con el coordinador del grupo de infraestructura para concertar actividades en territorio del registro. El DANE continua con el proceso de implementación en producción de los desarrollos obtenidos</v>
          </cell>
          <cell r="AS72">
            <v>0.24</v>
          </cell>
          <cell r="AT72" t="str">
            <v>Con la Dirección de Calidad se definieron las instancias de articulación para socializar la encuesta de ambiente escolar de SICOLE, el cual requerirá de una prueba piloto. Se continua igualmente con la implementación en producción de los desarrollos de SICOLE.</v>
          </cell>
          <cell r="AU72"/>
          <cell r="AV72"/>
          <cell r="AW72"/>
          <cell r="AX72"/>
          <cell r="AY72"/>
          <cell r="AZ72"/>
          <cell r="BA72"/>
          <cell r="BB72"/>
          <cell r="BC72"/>
          <cell r="BD72"/>
          <cell r="BE72"/>
          <cell r="BF72"/>
          <cell r="BG72"/>
          <cell r="BH72"/>
          <cell r="BI72">
            <v>5.333333333333333E-2</v>
          </cell>
          <cell r="BJ72">
            <v>0.05</v>
          </cell>
          <cell r="BK72" t="str">
            <v>Se elaboró el Plan de Trabajo preliminar de la Estrategia de Socialización SICOLE</v>
          </cell>
          <cell r="BL72">
            <v>0.10666666666666666</v>
          </cell>
          <cell r="BM72">
            <v>0.08</v>
          </cell>
          <cell r="BN72" t="str">
            <v>Se realizó reunión del convenio Marco 106  en la que se planteó la necesidad de pasar a producción los desarrollos de SICOLE para iniciar la socialización para la captura de datos</v>
          </cell>
          <cell r="BO72">
            <v>0.15999999999999998</v>
          </cell>
          <cell r="BP72">
            <v>0.16</v>
          </cell>
          <cell r="BQ72" t="str">
            <v>Se avanzó en el ambiente de producción SICOLE, actualmente se encuentra en fase de prueba y licencia de uso. Por otra parte, se realizaron sesiones con las áreas del MEN como estrategia de socialización de SICOLE.</v>
          </cell>
          <cell r="BR72">
            <v>0.21333333333333332</v>
          </cell>
          <cell r="BS72">
            <v>0.19</v>
          </cell>
          <cell r="BT72" t="str">
            <v>Se remite correo electrónico con los desarrollos realizados a la Dirección de Calidad para la encuesta de ambiente escolar. Se realiza igualmente reunión con el coordinador del grupo de infraestructura para concertar actividades en territorio del registro. El DANE continua con el proceso de implementación en producción de los desarrollos obtenidos</v>
          </cell>
          <cell r="BU72">
            <v>0.26666666666666666</v>
          </cell>
          <cell r="BV72">
            <v>0.24</v>
          </cell>
          <cell r="BW72" t="str">
            <v>Se sostuvo reunión con la Dirección de Calidad para definir la estrategia de socialización de SICOLE, además, se definió la prueba piloto de formularios en un colegio de Bogotá, por lo cual se realizó la primera versión del paso a paso de Ambiente Escolar para revisión de la Dir. Calidad.  Por su parte, el DANE avanzó en los ajustes de sincronización en ambiente de producción de SICOLE. Para cumplir con el cronograma propuesto, es necesario que el DANE culmine con la implementación en producción para poder realizar el pilotaje, para ello el MEN avanzó en la gestión con dicha entidad y   avanzó en la definición del piloto.</v>
          </cell>
        </row>
        <row r="73">
          <cell r="I73" t="str">
            <v>I-403-0-1325201</v>
          </cell>
          <cell r="J73" t="str">
            <v xml:space="preserve">Plan Institucional </v>
          </cell>
          <cell r="K73" t="str">
            <v xml:space="preserve">Información y comunicación </v>
          </cell>
          <cell r="L73" t="str">
            <v>Transformar y fortalecer la gestión y la cultura institucional</v>
          </cell>
          <cell r="M73"/>
          <cell r="N73" t="str">
            <v>N/A</v>
          </cell>
          <cell r="O73" t="str">
            <v>Oficina Asesora de Planeación y Finanzas</v>
          </cell>
          <cell r="P73" t="str">
            <v>Claudia Díaz Hernández</v>
          </cell>
          <cell r="Q73" t="str">
            <v>NO</v>
          </cell>
          <cell r="R73" t="str">
            <v>Acuerdos de intercambio de información con entidades públicas</v>
          </cell>
          <cell r="S73" t="str">
            <v>(Avance en la entrega de información conforme a lo definido en los acuerdos de intercambio con entidades públicas/ Acuerdos de intercambio de información con entidades públicas)*100</v>
          </cell>
          <cell r="T73">
            <v>1</v>
          </cell>
          <cell r="U73" t="str">
            <v>Porcentaje</v>
          </cell>
          <cell r="V73">
            <v>1</v>
          </cell>
          <cell r="W73" t="str">
            <v>SI</v>
          </cell>
          <cell r="X73">
            <v>43157</v>
          </cell>
          <cell r="Y73" t="str">
            <v>Preparar archivos en las estructuras definidas en los acuerdos; disponer de las bases de datos del MEN en las fechas indicadas y en los mecanismos de intercambio definidos; gestionar la entrega de las bases externas del MEN; y, hacer seguimiento a los acuerdos de intercambio</v>
          </cell>
          <cell r="Z73">
            <v>43191</v>
          </cell>
          <cell r="AA73">
            <v>43465</v>
          </cell>
          <cell r="AB73" t="str">
            <v>abril</v>
          </cell>
          <cell r="AC73">
            <v>274</v>
          </cell>
          <cell r="AD73">
            <v>274</v>
          </cell>
          <cell r="AE73"/>
          <cell r="AF73"/>
          <cell r="AG73"/>
          <cell r="AH73"/>
          <cell r="AI73" t="str">
            <v>2 Profesionales Especializados
1 Coordinador</v>
          </cell>
          <cell r="AJ73" t="str">
            <v>Información entregada acorde a lo definido en los acuerdos de intercambio de información vigentes</v>
          </cell>
          <cell r="AK73"/>
          <cell r="AL73"/>
          <cell r="AM73">
            <v>0.03</v>
          </cell>
          <cell r="AN73" t="str">
            <v>Se ajustó el acuerdo con el Comando de Reclutamiento - COREC de acuerdo a las observaciones de la Oficina Jurídica y se elaboró el acuerdo para envío a ICBF. 
De otra parte, con el Departamento Administrativo de la Función Pública se realizó la primera reunión en la cual se definió la información que se puede intercambiar y se determinó realizar la primera mesa de trabajo para finales de febrero 2018.
Se envió solicitud de cruce de docentes a la Registraduría Nacional del Estado Civil</v>
          </cell>
          <cell r="AO73"/>
          <cell r="AP73"/>
          <cell r="AQ73">
            <v>0.08</v>
          </cell>
          <cell r="AR73" t="str">
            <v>En el proceso de regularización de intercambio con otras entidades públicas, se realizaron las siguientes actividades:
- Se firmo el acuerdo de COREC por la Sra. Ministra
- Se remitió la propuesta de Acuerdo al ICBF para observaciones
- Para el  protocolo técnico  MEN - ICFES se envió el último diccionario de datos de SNIES para que revisen las variables. 
- Se recibió por parte de la Subdirección de Fortalecimiento las observaciones a la solicitud de varibales por parte de DAFP en el acuerdo DAFP y
- Se hizo la actualización del convenio con ACR (ARN),  se conviene finiquitar y liquidar el convenio  para realizar un acuerdo de Colaboración y facilitar el intercambio entre las entidades.</v>
          </cell>
          <cell r="AS73">
            <v>0.16</v>
          </cell>
          <cell r="AT73" t="str">
            <v>El proceso de intercambio se realizó conforme a lo definido en el acuerdo  con  ICFES, Unidad para las Víctimas y Prosperidad Social. Se inició igualmente actualización del anexo técnico del acuerdo con ICETEX y se continua gestionando el acuerdo con el Comando de Reclutamiento e ICBF.</v>
          </cell>
          <cell r="AU73"/>
          <cell r="AV73"/>
          <cell r="AW73"/>
          <cell r="AX73"/>
          <cell r="AY73"/>
          <cell r="AZ73"/>
          <cell r="BA73"/>
          <cell r="BB73"/>
          <cell r="BC73"/>
          <cell r="BD73"/>
          <cell r="BE73"/>
          <cell r="BF73"/>
          <cell r="BG73"/>
          <cell r="BH73"/>
          <cell r="BI73">
            <v>0</v>
          </cell>
          <cell r="BJ73"/>
          <cell r="BK73"/>
          <cell r="BL73">
            <v>0</v>
          </cell>
          <cell r="BM73">
            <v>0.03</v>
          </cell>
          <cell r="BN73" t="str">
            <v>Se ajustó el acuerdo con el Comando de Reclutamiento - COREC de acuerdo a las observaciones de la Oficina Jurídica y se elaboró el acuerdo para envío a ICBF. 
Con el Departamento Administrativo de la Función Pública se realizó la primera reunión en la cual se definió la información que se puede intercambiar y se determinó realizar la primera mesa de trabajo para finales de febrero 2018.
Se envió solicitud de cruce de docentes a la Registraduría Nacional del Estado Civil</v>
          </cell>
          <cell r="BO73">
            <v>0</v>
          </cell>
          <cell r="BP73"/>
          <cell r="BQ73"/>
          <cell r="BR73">
            <v>8.1111111111111106E-2</v>
          </cell>
          <cell r="BS73">
            <v>8.1111111111111106E-2</v>
          </cell>
          <cell r="BT73" t="str">
            <v>En el proceso de regularización de intercambio con otras entidades públicas, se realizaron las siguientes actividades:
- Se firmo el acuerdo de COREC por la Sra. Ministra
- Se remitió la propuesta de Acuerdo al ICBF para observaciones
- Para el  protocolo técnico  MEN - ICFES se envió el último diccionario de datos de SNIES para que revisen las variables. 
- Se recibió por parte de la Subdirección de Fortalecimiento las observaciones a la solicitud de varibales por parte de DAFP en el acuerdo DAFP y
- Se hizo la actualización del convenio con ACR (ARN),  se conviene finiquitar y liquidar el convenio  para realizar un acuerdo de Colaboración y facilitar el intercambio entre las entidades.</v>
          </cell>
          <cell r="BU73">
            <v>0.16222222222222221</v>
          </cell>
          <cell r="BV73">
            <v>0.16222222222222221</v>
          </cell>
          <cell r="BW73" t="str">
            <v>En el proceso de regularización de intercambio con otras entidades públicas, se realizaron las siguientes actividades:  i) Se recibió el Acuerdo de Colaboración firmado por el Director de Reclutamiento del COREC, ii) Para el protocolo MEN-ICFES se enviaron las bases definidas en el acuerdo de SIMAT y Docentes, iii) Para el protocolo con el ICETEX se realizó reunión para identificar ajustes que permitan un óptimo intercambio lo que conllevó a la actualización del anexo técnico, iv) Para Prosperidad Social y Unidad para las Víctimas se dispuso de la información definida en los acuerdos en los tiempos indicados .</v>
          </cell>
        </row>
        <row r="74">
          <cell r="I74" t="str">
            <v>I-403-0-1325301</v>
          </cell>
          <cell r="J74" t="str">
            <v xml:space="preserve">Plan Institucional </v>
          </cell>
          <cell r="K74" t="str">
            <v xml:space="preserve">Información y comunicación </v>
          </cell>
          <cell r="L74" t="str">
            <v>Transformar y fortalecer la gestión y la cultura institucional</v>
          </cell>
          <cell r="M74"/>
          <cell r="N74" t="str">
            <v>N/A</v>
          </cell>
          <cell r="O74" t="str">
            <v>Oficina Asesora de Planeación y Finanzas</v>
          </cell>
          <cell r="P74" t="str">
            <v>Claudia Díaz Hernández</v>
          </cell>
          <cell r="Q74" t="str">
            <v>NO</v>
          </cell>
          <cell r="R74" t="str">
            <v>Mejoras e incorporación de nuevos registros en la maestra de personas</v>
          </cell>
          <cell r="S74" t="str">
            <v>Avance en el desarrollo de mejoras e incorporación de nuevos registros en la maestra de personas</v>
          </cell>
          <cell r="T74">
            <v>1</v>
          </cell>
          <cell r="U74" t="str">
            <v>Porcentaje</v>
          </cell>
          <cell r="V74">
            <v>1</v>
          </cell>
          <cell r="W74" t="str">
            <v>SI</v>
          </cell>
          <cell r="X74">
            <v>43157</v>
          </cell>
          <cell r="Y74" t="str">
            <v xml:space="preserve">Diseñar las mejoras (reportes, trazabilidad en el historial académico, identificación de núcleo familiar); desarrollar y documentar las mejoras; desarrollar para la entrega de información a la maestra de estudiantes de los sistemas de información; definir y desarrollar reportes; actualizar información
</v>
          </cell>
          <cell r="Z74">
            <v>43115</v>
          </cell>
          <cell r="AA74">
            <v>43465</v>
          </cell>
          <cell r="AB74" t="str">
            <v>enero</v>
          </cell>
          <cell r="AC74">
            <v>350</v>
          </cell>
          <cell r="AD74">
            <v>365</v>
          </cell>
          <cell r="AE74"/>
          <cell r="AF74"/>
          <cell r="AG74"/>
          <cell r="AH74"/>
          <cell r="AI74" t="str">
            <v>1 Profesional Especializado
1 Coordinador</v>
          </cell>
          <cell r="AJ74" t="str">
            <v>Base maestra de personas con mejoras desarrolladas e implementadas</v>
          </cell>
          <cell r="AK74">
            <v>0.05</v>
          </cell>
          <cell r="AL74" t="str">
            <v>Presentación de propuesta de procedimiento para ajuste de calidad en nombres y apellidos de las nuevas bases de datos</v>
          </cell>
          <cell r="AM74">
            <v>0.11</v>
          </cell>
          <cell r="AN74" t="str">
            <v xml:space="preserve">Se realizaron mejoras en los procedimientos de mejoramiento de la calidad en las nuevas bases y se logró que el procedimiento de separación de nombres y apellidos funcione correctamente. Por último, se hizo la carga de la información histórica del SIET para el año 2017, dejando la salvedad que la del 2018 está siendo corregida al  formato predeterminado. 
También se generó el procedimiento para cargar la información del censo Indígena de Min. Interior </v>
          </cell>
          <cell r="AO74">
            <v>0.15466666666666667</v>
          </cell>
          <cell r="AP74" t="str">
            <v>Se incorporó registro de UARIV  en la Maestra de Personas.</v>
          </cell>
          <cell r="AQ74">
            <v>0.18</v>
          </cell>
          <cell r="AR74" t="str">
            <v>Para la maestra de personas se actualizaron y cargaron a la base de datos los siguientes archivos:
- SISBEN Corte febrero de 2018
- UARIV corte definitivo 2017
- SIMAT corte marzo de 2018
De igual manera se gestionó el cruce de la base de docentes con Registraduría .
A partir de la información cargada se espera contar con la base de estudiantes desescolarizados entre 5 y 16 años en el mes de mayo, para que la Subdirección de Acceso pueda realizar gestión con las Secretarías de Educación para la búsqueda activa</v>
          </cell>
          <cell r="AS74">
            <v>0.24</v>
          </cell>
          <cell r="AT74" t="str">
            <v>A partir de la información cargada de SISBEN, de la Unidad para la Víctimas y Prosperidad Social, se generó el reporte de estudiantes desescolarizados de dichas bases que no se encuentran en SIMAT. La base de datos fue remitida a la Subdirección de Acceso el 24 de mayo de 2018, para iniciar el proceso de socialización con Secretarias de Educación para apoyar las actividades de búsqueda activa de población por fuera del sistema.</v>
          </cell>
          <cell r="AU74"/>
          <cell r="AV74"/>
          <cell r="AW74"/>
          <cell r="AX74"/>
          <cell r="AY74"/>
          <cell r="AZ74"/>
          <cell r="BA74"/>
          <cell r="BB74"/>
          <cell r="BC74"/>
          <cell r="BD74"/>
          <cell r="BE74"/>
          <cell r="BF74"/>
          <cell r="BG74"/>
          <cell r="BH74"/>
          <cell r="BI74">
            <v>5.333333333333333E-2</v>
          </cell>
          <cell r="BJ74">
            <v>0.05</v>
          </cell>
          <cell r="BK74" t="str">
            <v>Presentación de propuesta de procedimiento para ajuste de calidad en nombres y apellidos de las nuevas bases de datos</v>
          </cell>
          <cell r="BL74">
            <v>0.10666666666666666</v>
          </cell>
          <cell r="BM74">
            <v>0.10666666666666666</v>
          </cell>
          <cell r="BN74" t="str">
            <v xml:space="preserve">Se realizaron mejoras en los procedimientos de mejoramiento de la calidad en las nuevas bases y se logró que el procedimiento de separación de nombres y apellidos funcione correctamente. Por último, se hizo la carga de la información histórica del SIET para el año 2017, dejando la salvedad que la del 2018 está siendo corregida al  formato predeterminado. 
También se generó el procedimiento para cargar la información del censo Indígena de Min. Interior </v>
          </cell>
          <cell r="BO74">
            <v>0.15999999999999998</v>
          </cell>
          <cell r="BP74">
            <v>0.15466666666666667</v>
          </cell>
          <cell r="BQ74" t="str">
            <v>Se cargó la base de UARIV en la base de insumos de la Maestra de personas y se generando los respectivos fonéticos. Además, se realizó el cruce contra los datos  de la Maestra de personas y se descargó la base del SISBEN de febrero de 2017 para ser cargada en los insumos de la maestra.  Se están realizando las pruebas y los ajustes sobre las bases de datos.</v>
          </cell>
          <cell r="BR74">
            <v>0.21333333333333332</v>
          </cell>
          <cell r="BS74">
            <v>0.18</v>
          </cell>
          <cell r="BT74" t="str">
            <v>Para la maestra de personas se actualizaron y cargaron a la base de datos los siguientes archivos:
- SISBEN Corte febrero de 2018
- UARIV corte definitivo 2017
- SIMAT corte marzo de 2018
De igual manera se gestionó el cruce de la base de docentes con Registraduría .
A partir de la información cargada se espera contar con la base de estudiantes desescolarizados entre 5 y 16 años en el mes de mayo, para que la Subdirección de Acceso pueda realizar gestión con las Secretarías de Educación para la búsqueda activa</v>
          </cell>
          <cell r="BU74">
            <v>0.26666666666666666</v>
          </cell>
          <cell r="BV74">
            <v>0.24</v>
          </cell>
          <cell r="BW74" t="str">
            <v>A partir de la información cargada de SISBEN, de la Unidad para la Víctimas y Prosperidad Social, se generó el reporte de estudiantes desescolarizados de dichas bases que no se encuentran en SIMAT. La base de datos fue remitida a la Subdirección de Acceso el 24 de mayo de 2018, para iniciar el proceso de socialización con Secretarias de Educación para apoyar las actividades de búsqueda activa de población por fuera del sistema.
La diferencia respecto al avance programado se sustenta en la disponibilidad de nuevas bases que se deben incorporar o bases históricas  y del proceso de migración a un nuevo servidor de acuerdo a lo dispuesto por la Oficina de Tecnología. No obstante, se esta gestionando la información para el mes de junio.</v>
          </cell>
        </row>
        <row r="75">
          <cell r="I75" t="str">
            <v>I-403-0-1325401</v>
          </cell>
          <cell r="J75" t="str">
            <v xml:space="preserve">Plan Institucional </v>
          </cell>
          <cell r="K75" t="str">
            <v xml:space="preserve">Información y comunicación </v>
          </cell>
          <cell r="L75" t="str">
            <v>Transformar y fortalecer la gestión y la cultura institucional</v>
          </cell>
          <cell r="M75"/>
          <cell r="N75" t="str">
            <v>N/A</v>
          </cell>
          <cell r="O75" t="str">
            <v>Oficina Asesora de Planeación y Finanzas</v>
          </cell>
          <cell r="P75" t="str">
            <v>Claudia Díaz Hernández</v>
          </cell>
          <cell r="Q75" t="str">
            <v>NO</v>
          </cell>
          <cell r="R75" t="str">
            <v>Plan de acción de la mesa de educación del Plan Estadístico Nacional a cargo del Ministerio</v>
          </cell>
          <cell r="S75" t="str">
            <v>(Avance del plan de acción de la mesa de educación del Plan Estadístico Nacional a cargo del Ministerio/Total de compromisos del plan de acción de la mesa de educación del Plan Estadístico Nacional a cargo del Ministerio)*100</v>
          </cell>
          <cell r="T75">
            <v>1</v>
          </cell>
          <cell r="U75" t="str">
            <v>Porcentaje</v>
          </cell>
          <cell r="V75">
            <v>1</v>
          </cell>
          <cell r="W75" t="str">
            <v>SI</v>
          </cell>
          <cell r="X75">
            <v>43157</v>
          </cell>
          <cell r="Y75" t="str">
            <v>Ejercer la Secretaria Técnica del plan de acción de la mesa de educación del Plan Estadístico Nacional; realizar seguimiento a las actividades; coordinar la consolidación del catalogo de indicadores sectoriales; coordinar la identificación de necesidades de información del sector; e identificar y proponer estandares de clasificación para el sector</v>
          </cell>
          <cell r="Z75">
            <v>43132</v>
          </cell>
          <cell r="AA75">
            <v>43465</v>
          </cell>
          <cell r="AB75" t="str">
            <v>febrero</v>
          </cell>
          <cell r="AC75">
            <v>333</v>
          </cell>
          <cell r="AD75">
            <v>333</v>
          </cell>
          <cell r="AE75"/>
          <cell r="AF75"/>
          <cell r="AG75"/>
          <cell r="AH75"/>
          <cell r="AI75" t="str">
            <v>1 Profesional Especializado
1 Coordinador</v>
          </cell>
          <cell r="AJ75" t="str">
            <v xml:space="preserve">Plan de acción Mesa Educación, ciencia y tecnología - Plan Estadístico Nacional </v>
          </cell>
          <cell r="AK75"/>
          <cell r="AL75"/>
          <cell r="AM75">
            <v>0.06</v>
          </cell>
          <cell r="AN75" t="str">
            <v>Se realizó la mesa técnica en la que se discutió el  Plan de Acción Anual. Se realizaron y enviaron los ajustes que resultaron de la mes técnica. Está pendiente  que el DANE envíe los formatos de actualización para las OOEE.</v>
          </cell>
          <cell r="AO75">
            <v>6.0900000000000003E-2</v>
          </cell>
          <cell r="AP75" t="str">
            <v>No fue posible realizar la mesa técnica prevista para el mes de marzo, como resultado de la actualización de los formatos para el inventario de operaciones estadística por parte del DANE. Una vez se termine con dicha actualización, se iniciarán las gestiones para su realización.</v>
          </cell>
          <cell r="AQ75">
            <v>0.15</v>
          </cell>
          <cell r="AR75" t="str">
            <v>Se consolidó el Inventario de Operaciones Estadísticas por el DANE, en los temas de educación, ciencia y tecnología, junto con el formulario de oferta estadística para realizar la actualizacion de cada entidad. para la Propuesta metadatos sectoriales se decidió enviar junto con los formatos del DANE, la propuesta de ficha de indicadores para que antes de la proxima mesa técnica se envien las observaciones. La mesa tecnica 4, se realizará en la ultima semana del mes de mayo, debido a los retrazos del DANE con los formatos.</v>
          </cell>
          <cell r="AS75">
            <v>0.22</v>
          </cell>
          <cell r="AT75" t="str">
            <v xml:space="preserve">Se actualizaron los formularios (F1) de caracterización de las operaciones de Matrícula y Planta Docente, de acuerdo al formato enviado por el DANE y se propusieron observaciones sobre la ficha de metadato para documentar los principales indicadores del tema de educación, ciencia y tecnología.
El 31 de mayo de 2018 se realizó la mesa 4 de educación y se obtuvieron las observaciones de la ficha de metadatos de los indicadores. Se espera que con los ajustes que se realicen en junio de 2018 se empiecen a documentar los indicadores.
</v>
          </cell>
          <cell r="AU75"/>
          <cell r="AV75"/>
          <cell r="AW75"/>
          <cell r="AX75"/>
          <cell r="AY75"/>
          <cell r="AZ75"/>
          <cell r="BA75"/>
          <cell r="BB75"/>
          <cell r="BC75"/>
          <cell r="BD75"/>
          <cell r="BE75"/>
          <cell r="BF75"/>
          <cell r="BG75"/>
          <cell r="BH75"/>
          <cell r="BI75">
            <v>0</v>
          </cell>
          <cell r="BJ75"/>
          <cell r="BK75"/>
          <cell r="BL75">
            <v>6.0909090909090913E-2</v>
          </cell>
          <cell r="BM75">
            <v>6.0909090909090913E-2</v>
          </cell>
          <cell r="BN75" t="str">
            <v>Se realizó la mesa técnica en la que se discutió el  Plan de Acción Anual. Se realizaron y enviaron los ajustes que resultaron de la mes técnica. Está pendiente  que el DANE envíe los formatos de actualización para las OOEE.</v>
          </cell>
          <cell r="BO75">
            <v>0.12181818181818183</v>
          </cell>
          <cell r="BP75">
            <v>6.0900000000000003E-2</v>
          </cell>
          <cell r="BQ75" t="str">
            <v>No fue posible realizar la mesa técnica prevista para el mes de marzo, como resultado de la actualización de los formatos para el inventario de operaciones estadística por parte del DANE. Una vez se termine con dicha actualización, se iniciarán las gestiones para su realización.</v>
          </cell>
          <cell r="BR75">
            <v>0.18272727272727274</v>
          </cell>
          <cell r="BS75">
            <v>0.15</v>
          </cell>
          <cell r="BT75" t="str">
            <v>Se consolidaron los formatos del inventario de operaciones estadísticas de educación, ciencia y tecnología para actualización de las entidades que componen la mesa y se diseño la propuesta de ficha técnica de indicadores que se consolidará a partir de la información registrada en los formatos de las operaciones estadísticas</v>
          </cell>
          <cell r="BU75">
            <v>0.24363636363636365</v>
          </cell>
          <cell r="BV75">
            <v>0.22</v>
          </cell>
          <cell r="BW75" t="str">
            <v>Se actualizaron los formularios (F1) de caracterización de las operaciones de Matrícula y Planta Docente, de acuerdo al formato enviado por el DANE y se propusieron observaciones sobre la ficha de metadato para documentar los principales indicadores del tema de educación, ciencia y tecnología.
El 31 de mayo de 2018 se realizó la mesa 4 de educación y se obtuvieron las observaciones de la ficha de metadatos de los indicadores. Se espera que con los ajustes que se realicen en junio de 2018 se empiecen a documentar los indicadores.
La diferencia con respecto al avance programado se origina por el retraso que tuvo el DANE en la entrega de la información requerida para actualizar el formulario F1. Sin embargo,  al contar con la información, en el siguiente mes se adelantarán acciones para el cumplimiento.</v>
          </cell>
        </row>
        <row r="76">
          <cell r="I76" t="str">
            <v>I-403-0-1325501</v>
          </cell>
          <cell r="J76" t="str">
            <v xml:space="preserve">Plan Institucional </v>
          </cell>
          <cell r="K76" t="str">
            <v xml:space="preserve">Información y comunicación </v>
          </cell>
          <cell r="L76" t="str">
            <v>Transformar y fortalecer la gestión y la cultura institucional</v>
          </cell>
          <cell r="M76"/>
          <cell r="N76" t="str">
            <v>N/A</v>
          </cell>
          <cell r="O76" t="str">
            <v>Oficina Asesora de Planeación y Finanzas</v>
          </cell>
          <cell r="P76" t="str">
            <v>Claudia Díaz Hernández</v>
          </cell>
          <cell r="Q76" t="str">
            <v>NO</v>
          </cell>
          <cell r="R76" t="str">
            <v>Sistema de Información geográfico Implementación en el Ministerio de Educación Nacional</v>
          </cell>
          <cell r="S76" t="str">
            <v>(Avance en la implementación del Sistema de Información geográfico en el MEN/100% del Sistema de Información geográfico implementado en el MEN)*100</v>
          </cell>
          <cell r="T76">
            <v>1</v>
          </cell>
          <cell r="U76" t="str">
            <v>Porcentaje</v>
          </cell>
          <cell r="V76">
            <v>1</v>
          </cell>
          <cell r="W76" t="str">
            <v>SI</v>
          </cell>
          <cell r="X76">
            <v>43157</v>
          </cell>
          <cell r="Y76" t="str">
            <v>Realizar Planeación del Proyecto
Identificar información existente y coberturas geograficas a producir 
Diseñar y desarrollar la base de datos geografica
Implementar desarrollos y productos</v>
          </cell>
          <cell r="Z76">
            <v>43115</v>
          </cell>
          <cell r="AA76">
            <v>43465</v>
          </cell>
          <cell r="AB76" t="str">
            <v>enero</v>
          </cell>
          <cell r="AC76">
            <v>350</v>
          </cell>
          <cell r="AD76">
            <v>365</v>
          </cell>
          <cell r="AE76"/>
          <cell r="AF76"/>
          <cell r="AG76"/>
          <cell r="AH76"/>
          <cell r="AI76"/>
          <cell r="AJ76" t="str">
            <v>Sistema de Información Geográfico del MEN (versión inicial)</v>
          </cell>
          <cell r="AK76">
            <v>0.05</v>
          </cell>
          <cell r="AL76" t="str">
            <v>Se elaboró el plan de trabajo y diligenciamiento de las especificaciones de la máquina para instalar el ArcGIS Enterprise</v>
          </cell>
          <cell r="AM76">
            <v>0.1</v>
          </cell>
          <cell r="AN76" t="str">
            <v>Se generó el RFC parea instalar el servidor de ArcGIS y se realizó reunión para conformar el grupo de trabajo. Además se definió el cronograma de capacitación y el instrumento para identificar las temáticas geográficas a producir.</v>
          </cell>
          <cell r="AO76">
            <v>0.115</v>
          </cell>
          <cell r="AP76" t="str">
            <v>La programación y desarrollo de las capacitaciones de ArcGIS con los participantes no fue posible realizarlas, debido a los múltiples eventos  que se llevaron a cabo en el mes de marzo en el MEN. Se agendó la cita para  la instalación de ArcGIS Desktop en los equipos de los funcionarios que participan en el proyecto.  Se iniciarán actividades en el mes de abril.</v>
          </cell>
          <cell r="AQ76">
            <v>0.16</v>
          </cell>
          <cell r="AR76" t="str">
            <v>Durante el mes de abril se avanzó en la disposición de los medios tecnológicos y humanos, para lo cual se desarrollaron las siguientes actividades:
- Instalación de licencias desktop en 4 equipos
- Instalación del servidor de aplicaciones de ArcGIS Server
- Aprovisionamiento del servidor de base de datos para ArcGIS
- Realización de las capacitaciones de los primeros dos módulos</v>
          </cell>
          <cell r="AS76">
            <v>0.24</v>
          </cell>
          <cell r="AT76" t="str">
            <v>Se gestionó con la Oficina de Tecnología la generación y configuración de los servidores para aplicaciones y base de datos de la herramienta ArcGIS, adicionalmente se gestionó con el proveedor ESRI la instalación de la herramienta de escritorio en los equipos de 6 funcionarios del MEN y adicionalmente se configuró unos de los equipos para el acceso a la base de datos.
Si bien no se han cargado las coberturas geográficas en la Geodatabase, si se identifico y descargaron las que se van a utilizar que corresponden a las del Marco Geoestadístico Nacional del DANE.</v>
          </cell>
          <cell r="AU76"/>
          <cell r="AV76"/>
          <cell r="AW76"/>
          <cell r="AX76"/>
          <cell r="AY76"/>
          <cell r="AZ76"/>
          <cell r="BA76"/>
          <cell r="BB76"/>
          <cell r="BC76"/>
          <cell r="BD76"/>
          <cell r="BE76"/>
          <cell r="BF76"/>
          <cell r="BG76"/>
          <cell r="BH76"/>
          <cell r="BI76">
            <v>5.333333333333333E-2</v>
          </cell>
          <cell r="BJ76"/>
          <cell r="BK76"/>
          <cell r="BL76">
            <v>0.10666666666666666</v>
          </cell>
          <cell r="BM76">
            <v>0.1</v>
          </cell>
          <cell r="BN76" t="str">
            <v>Se generó el RFC parea instalar el servidor de ArcGIS y se realizó reunión para conformar el grupo de trabajo. Además se definió el cronograma de capacitación y el instrumento para identificar las temáticas geográficas a producir.</v>
          </cell>
          <cell r="BO76">
            <v>0.15999999999999998</v>
          </cell>
          <cell r="BP76">
            <v>0.115</v>
          </cell>
          <cell r="BQ76" t="str">
            <v>La programación y desarrollo de las capacitaciones de ArcGIS con los participantes no fue posible realizarlas, debido a los múltiples eventos  que se llevaron a cabo en el mes de marzo en el MEN. Se iniciarán actividades en el mes de abril.</v>
          </cell>
          <cell r="BR76">
            <v>0.21333333333333332</v>
          </cell>
          <cell r="BS76">
            <v>0.16</v>
          </cell>
          <cell r="BT76" t="str">
            <v>Durante el mes de abril se avanzó en la disposición de los medios tecnológicos y humanos, para lo cual se desarrollaron las siguientes actividades:
- Instalación de licencias desktop en 4 equipos
- Instalación del servidor de aplicaciones de ArcGIS Server
- Aprovisionamiento del servidor de base de datos para ArcGIS
- Realización de las capacitaciones de los primeros dos módulos</v>
          </cell>
          <cell r="BU76">
            <v>0.26666666666666666</v>
          </cell>
          <cell r="BV76">
            <v>0.24</v>
          </cell>
          <cell r="BW76" t="str">
            <v>Se gestionó con la Oficina de Tecnología la generación y configuración de los servidores para aplicaciones y base de datos de la herramienta ArcGIS, adicionalmente se gestionó con el proveedor ESRI la instalación de la herramienta de escritorio en los equipos de 6 funcionarios del MEN y adicionalmente se configuró unos de los equipos para el acceso a la base de datos.
Si bien no se han cargado las coberturas geográficas en la Geodatabase, si se identificaron y descargaron las bases que se van a utilizar, correspondientes a las del Marco Geoestadístico Nacional del DANE.  La diferencia con respecto al avance programado está dada por los mayores tiempos que se presentaron para configurar el servidor. No obstante, al contar con las herramientas tecnológicas, se adelantarán acciones para lograr el cumplimiento en el mes de junio y julio.</v>
          </cell>
        </row>
        <row r="77">
          <cell r="I77" t="str">
            <v>I-403-0-1325601</v>
          </cell>
          <cell r="J77" t="str">
            <v xml:space="preserve">Plan Institucional </v>
          </cell>
          <cell r="K77" t="str">
            <v xml:space="preserve">Direccionamiento estratégico y planeación </v>
          </cell>
          <cell r="L77" t="str">
            <v>Transformar y fortalecer la gestión y la cultura institucional</v>
          </cell>
          <cell r="M77"/>
          <cell r="N77" t="str">
            <v>N/A</v>
          </cell>
          <cell r="O77" t="str">
            <v>Oficina Asesora de Planeación y Finanzas</v>
          </cell>
          <cell r="P77" t="str">
            <v>Claudia Díaz Hernández</v>
          </cell>
          <cell r="Q77" t="str">
            <v>NO</v>
          </cell>
          <cell r="R77" t="str">
            <v>Proyecto de Reforma al Sistema General de Participaciones SGP en el marco de la Ley 715 de 2001 revisado</v>
          </cell>
          <cell r="S77" t="str">
            <v>(Avance del proyecto de Reforma al Sistema General de Participaciones SGP en el marco de la Ley 715 de 2001/ Proyecto de  Reforma)*100</v>
          </cell>
          <cell r="T77">
            <v>1</v>
          </cell>
          <cell r="U77" t="str">
            <v>Porcentaje</v>
          </cell>
          <cell r="V77">
            <v>1</v>
          </cell>
          <cell r="W77"/>
          <cell r="X77"/>
          <cell r="Y77" t="str">
            <v>Revisar y ajustar el proyecto de reforma de la Ley 715 de 2001 en lo relacionado con los recursos del Sistema General de Participaciones-SGP</v>
          </cell>
          <cell r="Z77">
            <v>43101</v>
          </cell>
          <cell r="AA77">
            <v>43174</v>
          </cell>
          <cell r="AB77" t="str">
            <v>enero</v>
          </cell>
          <cell r="AC77">
            <v>73</v>
          </cell>
          <cell r="AD77">
            <v>91</v>
          </cell>
          <cell r="AE77"/>
          <cell r="AF77"/>
          <cell r="AG77"/>
          <cell r="AH77"/>
          <cell r="AI77" t="str">
            <v>2 profesionales planta
  2 profesional contratista</v>
          </cell>
          <cell r="AJ77" t="str">
            <v xml:space="preserve">Documento Word con propuesta de articulado </v>
          </cell>
          <cell r="AK77">
            <v>0.25</v>
          </cell>
          <cell r="AL77" t="str">
            <v>Se construyó propuesta de reforma a la Ley 715 del 2001, la cual modifica la participación de educación en la bolsa total, introduce un artículo de complemento, pone límites a los ascensos y limita el crecimiento a la tipología en el 2019. 
No aborda los temas de competencias de distribución ni de uso de los recursos.</v>
          </cell>
          <cell r="AM77">
            <v>0.7</v>
          </cell>
          <cell r="AN77" t="str">
            <v xml:space="preserve">Se presentó la propuesta de reforma al Ministerio de Hacienda y Crédito Público para su validación </v>
          </cell>
          <cell r="AO77">
            <v>0.95</v>
          </cell>
          <cell r="AP77" t="str">
            <v xml:space="preserve">Se revisó y se ajustó la propuesta del articulado de la reforma del  Ministerio de Hacienda y Crédito Público de manera conjunta con el VPBM.
Se realizó el taller ¿Cómo garantizar una Educación Preescolar, Básica y Media de Calidad durante los próximos años? Sistema de financiamiento y modelo de gestión de la educación, en el que  participaron actores de diferentes sectores a nivel nacional e internacional, con el propósito de generar insumos que contribuyan  a la construcción de un documento de propuestas y recomendaciones de política pública para garantizar una Educación Preescolar, Básica y Media (EPBM) en Colombia. </v>
          </cell>
          <cell r="AQ77">
            <v>1</v>
          </cell>
          <cell r="AR77" t="str">
            <v xml:space="preserve">Se realizaron varias mesas de trabajo con el Ministerio de Hacienda y Crédito Público, Departamento Nacional de Planeación, BID y el VEPM para revisar y socializar la propuesta del articulado de la reforma a la Ley 715 de 2001 desarrollada por MHCP. </v>
          </cell>
          <cell r="AS77"/>
          <cell r="AT77"/>
          <cell r="AU77"/>
          <cell r="AV77"/>
          <cell r="AW77"/>
          <cell r="AX77"/>
          <cell r="AY77"/>
          <cell r="AZ77"/>
          <cell r="BA77"/>
          <cell r="BB77"/>
          <cell r="BC77"/>
          <cell r="BD77"/>
          <cell r="BE77"/>
          <cell r="BF77"/>
          <cell r="BG77"/>
          <cell r="BH77"/>
          <cell r="BI77">
            <v>0.25</v>
          </cell>
          <cell r="BJ77">
            <v>0.25</v>
          </cell>
          <cell r="BK77" t="str">
            <v>Se construyó propuesta de reforma a la Ley 715 del 2001, la cual modifica la participación de educación en la bolsa total, introduce un artículo de complemento, pone límites a los ascensos y limita el crecimiento a la tipología en el 2019. 
No aborda los temas de competencias de distribución ni de uso de los recursos.</v>
          </cell>
          <cell r="BL77">
            <v>0.6</v>
          </cell>
          <cell r="BM77">
            <v>0.6</v>
          </cell>
          <cell r="BN77" t="str">
            <v xml:space="preserve">Se avanzó en la construcción de reforma a la Ley 715 de 2001, se incluyó ajustes a las competencias nacionales, departamentales, distritales y municipales. Se ajustó la propuesta en los temas de uso y distribución de los recursos. Dichos ajustes se validaron con DNP y MHCP. </v>
          </cell>
          <cell r="BO77">
            <v>1</v>
          </cell>
          <cell r="BP77">
            <v>1</v>
          </cell>
          <cell r="BQ77" t="str">
            <v>Se revisó y se ajustó la propuesta del articulado de la reforma del  Ministerio de Hacienda y Crédito Público de manera conjunta con el VPBM.</v>
          </cell>
          <cell r="BR77">
            <v>1</v>
          </cell>
          <cell r="BS77">
            <v>1</v>
          </cell>
          <cell r="BT77" t="str">
            <v xml:space="preserve"> Esta actividad finalizó, por parte del grupo de finanzas sectoriales se realizó la revisión de la propuesta del articulado de la reforma del  Ministerio de Hacienda y Crédito Público de manera conjunta con el VPBM.</v>
          </cell>
          <cell r="BU77">
            <v>1</v>
          </cell>
          <cell r="BV77"/>
          <cell r="BW77" t="str">
            <v>-Para el protocolo con el ICETEX se realizó el envío del nuevo formato de protocolo técnico, estamos en espera de su revisión</v>
          </cell>
        </row>
        <row r="78">
          <cell r="I78" t="str">
            <v>I-403-0-1325602</v>
          </cell>
          <cell r="J78" t="str">
            <v xml:space="preserve">Plan Institucional </v>
          </cell>
          <cell r="K78" t="str">
            <v xml:space="preserve">Direccionamiento estratégico y planeación </v>
          </cell>
          <cell r="L78" t="str">
            <v>Transformar y fortalecer la gestión y la cultura institucional</v>
          </cell>
          <cell r="M78"/>
          <cell r="N78" t="str">
            <v>N/A</v>
          </cell>
          <cell r="O78" t="str">
            <v>Oficina Asesora de Planeación y Finanzas</v>
          </cell>
          <cell r="P78" t="str">
            <v>Claudia Díaz Hernández</v>
          </cell>
          <cell r="Q78" t="str">
            <v>NO</v>
          </cell>
          <cell r="R78" t="str">
            <v>Proyecto de Reforma al Sistema General de Participaciones SGP en el marco de la Ley 715 de 2001 revisado</v>
          </cell>
          <cell r="S78" t="str">
            <v>(Avance del proyecto de Reforma al Sistema General de Participaciones SGP en el marco de la Ley 715 de 2001/ Proyecto de  Reforma)*100</v>
          </cell>
          <cell r="T78">
            <v>1</v>
          </cell>
          <cell r="U78" t="str">
            <v>Porcentaje</v>
          </cell>
          <cell r="V78">
            <v>1</v>
          </cell>
          <cell r="W78"/>
          <cell r="X78"/>
          <cell r="Y78" t="str">
            <v>Realizar mesas de trabajo para socializar resultados con los actores estratégicos de la propuesta para la financiación en el mediano y largo plazo del sector</v>
          </cell>
          <cell r="Z78">
            <v>43189</v>
          </cell>
          <cell r="AA78">
            <v>43220</v>
          </cell>
          <cell r="AB78" t="str">
            <v>marzo</v>
          </cell>
          <cell r="AC78">
            <v>31</v>
          </cell>
          <cell r="AD78">
            <v>61</v>
          </cell>
          <cell r="AE78"/>
          <cell r="AF78"/>
          <cell r="AG78"/>
          <cell r="AH78"/>
          <cell r="AI78" t="str">
            <v>2 profesionales planta
  2 profesional contratista</v>
          </cell>
          <cell r="AJ78" t="str">
            <v xml:space="preserve">Actas de reuniones </v>
          </cell>
          <cell r="AK78">
            <v>0.25</v>
          </cell>
          <cell r="AL78" t="str">
            <v>Se construyó propuesta de reforma a la Ley 715 del 2001, la cual modifica la participación de educación en la bolsa total, introduce un artículo de complemento, pone límites a los ascensos y limita el crecimiento a la tipología en el 2019. 
No aborda los temas de competencias de distribución ni de uso de los recursos.</v>
          </cell>
          <cell r="AM78">
            <v>0.7</v>
          </cell>
          <cell r="AN78" t="str">
            <v xml:space="preserve">Se presentó la propuesta de reforma al Ministerio de Hacienda y Crédito Público para su validación </v>
          </cell>
          <cell r="AO78">
            <v>0.95</v>
          </cell>
          <cell r="AP78" t="str">
            <v xml:space="preserve">Se revisó y se ajustó la propuesta del articulado de la reforma del  Ministerio de Hacienda y Crédito Público de manera conjunta con el VPBM.
Se realizó el taller ¿Cómo garantizar una Educación Preescolar, Básica y Media de Calidad durante los próximos años? Sistema de financiamiento y modelo de gestión de la educación, en el que  participaron actores de diferentes sectores a nivel nacional e internacional, con el propósito de generar insumos que contribuyan  a la construcción de un documento de propuestas y recomendaciones de política pública para garantizar una Educación Preescolar, Básica y Media (EPBM) en Colombia. </v>
          </cell>
          <cell r="AQ78">
            <v>1</v>
          </cell>
          <cell r="AR78" t="str">
            <v xml:space="preserve">Se realizaron varias mesas de trabajo con el Ministerio de Hacienda y Crédito Público, Departamento Nacional de Planeación, BID y el VEPM para revisar y socializar la propuesta del articulado de la reforma a la Ley 715 de 2001 desarrollada por MHCP. 
</v>
          </cell>
          <cell r="AS78"/>
          <cell r="AT78"/>
          <cell r="AU78"/>
          <cell r="AV78"/>
          <cell r="AW78"/>
          <cell r="AX78"/>
          <cell r="AY78"/>
          <cell r="AZ78"/>
          <cell r="BA78"/>
          <cell r="BB78"/>
          <cell r="BC78"/>
          <cell r="BD78"/>
          <cell r="BE78"/>
          <cell r="BF78"/>
          <cell r="BG78"/>
          <cell r="BH78"/>
          <cell r="BI78">
            <v>0.4</v>
          </cell>
          <cell r="BJ78">
            <v>0.4</v>
          </cell>
          <cell r="BK78" t="str">
            <v>Se avanzó en la revisión de la propuesta hecha por Min Hacienda sobre el articulado para educación</v>
          </cell>
          <cell r="BL78">
            <v>0.8</v>
          </cell>
          <cell r="BM78">
            <v>0.8</v>
          </cell>
          <cell r="BN78" t="str">
            <v xml:space="preserve">Las mesas de trabajo se han realizado con diversos actores estratégicos como el Ministerio de Hacienda y Crédito Público,  el BID, y DNP  para avanzar en la propuesta del articulado. </v>
          </cell>
          <cell r="BO78">
            <v>0.95</v>
          </cell>
          <cell r="BP78">
            <v>0.95</v>
          </cell>
          <cell r="BQ78" t="str">
            <v xml:space="preserve">El grupo de Finanzas Sectoriales participó en la preparación y realización del taller denominado "¿Cómo garantizar una Educación Preescolar, Básica y Media de Calidad durante los próximos años? Sistema de financiamiento y modelo de gestión de la educación".  El evento se desarrolló por mesas temáticas en las que participaron expertos nacionales e internacionales de entidades como DNP, Hacienda, ICBF, BID, Banco Mundial, ex directivos del MEN, expertos del MEN, entre otros; con el fin de generar propuestas para la financiación en el mediano y largo plazo del sector educativo. Posterior al evento, se realizaron mesas internas de discusión en el MEN para consolidar las propuestas planteadas en cada una de las mesas del taller.
Posteriormente, se realizaron mesas de trabajo internas para retroalimentar el ejercicio de las relatorías. </v>
          </cell>
          <cell r="BR78">
            <v>1</v>
          </cell>
          <cell r="BS78">
            <v>1</v>
          </cell>
          <cell r="BT78" t="str">
            <v xml:space="preserve">Se realizaron varias mesas de trabajo para socializar la propuesta del articulado de la reforma a la Ley 715 de 2001 desarrollada por el Ministerio de Hacienda y Crédito Público, en este espacio ha participado el Departamento Nacional de Planeación y diferentes áreas del Ministerio de Educación, con el objetivo de unificar planteamientos y definir las propuestas del articulado. </v>
          </cell>
          <cell r="BU78">
            <v>1</v>
          </cell>
          <cell r="BV78"/>
          <cell r="BW78"/>
        </row>
        <row r="79">
          <cell r="I79" t="str">
            <v>I-403-0-1325701</v>
          </cell>
          <cell r="J79" t="str">
            <v xml:space="preserve">Plan Institucional </v>
          </cell>
          <cell r="K79" t="str">
            <v xml:space="preserve">Direccionamiento estratégico y planeación </v>
          </cell>
          <cell r="L79" t="str">
            <v>Transformar y fortalecer la gestión y la cultura institucional</v>
          </cell>
          <cell r="M79"/>
          <cell r="N79" t="str">
            <v>N/A</v>
          </cell>
          <cell r="O79" t="str">
            <v>Oficina Asesora de Planeación y Finanzas</v>
          </cell>
          <cell r="P79" t="str">
            <v>Claudia Díaz Hernández</v>
          </cell>
          <cell r="Q79" t="str">
            <v>NO</v>
          </cell>
          <cell r="R79" t="str">
            <v>Distribución de recursos financieros en Educación Preescolar Básica Media y Educación Superior</v>
          </cell>
          <cell r="S79" t="str">
            <v>(Avance en la distribución de recursos / Recursos asignados)*100</v>
          </cell>
          <cell r="T79">
            <v>1</v>
          </cell>
          <cell r="U79" t="str">
            <v>Porcentaje</v>
          </cell>
          <cell r="V79">
            <v>1</v>
          </cell>
          <cell r="W79" t="str">
            <v>SI</v>
          </cell>
          <cell r="X79">
            <v>43157</v>
          </cell>
          <cell r="Y79" t="str">
            <v>Distribuir los recursos de funcionamiento correspondientes al Sistema General de Participaciones-SGP Educación a las entidades territoriales</v>
          </cell>
          <cell r="Z79">
            <v>43101</v>
          </cell>
          <cell r="AA79">
            <v>43465</v>
          </cell>
          <cell r="AB79" t="str">
            <v>enero</v>
          </cell>
          <cell r="AC79">
            <v>364</v>
          </cell>
          <cell r="AD79">
            <v>365</v>
          </cell>
          <cell r="AE79"/>
          <cell r="AF79"/>
          <cell r="AG79"/>
          <cell r="AH79"/>
          <cell r="AI79" t="str">
            <v>2 profesionales planta
5 profesionales contratistas</v>
          </cell>
          <cell r="AJ79" t="str">
            <v>Documento de Distribución SGP y actos administrativos</v>
          </cell>
          <cell r="AK79">
            <v>0.75</v>
          </cell>
          <cell r="AL79" t="str">
            <v>Se realizó propuesta de distribución aprobada y oficializada por el DNP mediante Documento de Distribución SGP 024 - 2018 mediante el cual se distribuye prestación del servicio y cancelaciones.
Se emitieron resoluciones: No. 1062 mediante la cual se aprueba un contra crédito en el presupuesto de gastos de funcionamiento y No. 1294 por la cual se desagrega los recursos de la cuenta de transferencias corrientes del presupuesto de funcionamiento para las ETC.</v>
          </cell>
          <cell r="AM79">
            <v>0.75</v>
          </cell>
          <cell r="AN79" t="str">
            <v>Se proyectó el PAC de febrero y se realizó anticipo de PAC de marzo de otros gastos.</v>
          </cell>
          <cell r="AO79">
            <v>0.8</v>
          </cell>
          <cell r="AP79" t="str">
            <v>Se proyectó el PAC de marzo, de acuerdo a la información de contratación para la prestación de servicio reportada por las ETC en el FUC. Además, se elaboraron escenarios de la distribución de recursos de Calidad, para aval de la Ministra.</v>
          </cell>
          <cell r="AQ79">
            <v>0.85</v>
          </cell>
          <cell r="AR79" t="str">
            <v>Se distribuyeron recursos por concepto de Prestación de Servicios- Conectividad y Calidad-Gratuidad, de acuerdo a los Documentos de Distribución SGP-027 y SGP-028 de 2018.  Así mismo, se propuso la metodología de asignación ante el DNP por concepto de Calidad-Matrícula y se recolectó toda la información del SGP-Educación por entidad territorial que se tendrá en cuenta para la ficha técnica de la información financiera.
Con relación a los recursos de Educación Superior,  se tramitó la Resolución No. 6096 de 2018 correspondiente a los recursos por Estampilla, y se está tramitando la resolución correspondiente al descuento de las Universidades de Educación Superior Públicas por Votaciones</v>
          </cell>
          <cell r="AS79"/>
          <cell r="AT79"/>
          <cell r="AU79"/>
          <cell r="AV79"/>
          <cell r="AW79"/>
          <cell r="AX79"/>
          <cell r="AY79"/>
          <cell r="AZ79"/>
          <cell r="BA79"/>
          <cell r="BB79"/>
          <cell r="BC79"/>
          <cell r="BD79"/>
          <cell r="BE79"/>
          <cell r="BF79"/>
          <cell r="BG79"/>
          <cell r="BH79"/>
          <cell r="BI79">
            <v>0.75</v>
          </cell>
          <cell r="BJ79">
            <v>0.75</v>
          </cell>
          <cell r="BK79" t="str">
            <v xml:space="preserve">De acuerdo con la asignación de recursos para el SGP 2018 por un total de $21.738.794 millones, en enero se distribuyó la suma de 18,491,994 millones lo que corresponde al 85% del total de la bolsa </v>
          </cell>
          <cell r="BL79">
            <v>0.85</v>
          </cell>
          <cell r="BM79">
            <v>0.85</v>
          </cell>
          <cell r="BN79" t="str">
            <v>Se trabajó en la metodología de asignación para la distribución de recursos correspondientes a calidad matrícula, y calidad gratuidad, para posterior validación del DNP</v>
          </cell>
          <cell r="BO79">
            <v>0.87</v>
          </cell>
          <cell r="BP79">
            <v>0.87</v>
          </cell>
          <cell r="BQ79" t="str">
            <v>Se solicitó PAC de marzo, de acuerdo a la información de contratación para la prestación de servicio reportada por las ETC en el FUC y la validación del grupo de Finanzas Sectoriales. De otra parte, se envió  al DNP de manera preliminar la información de matrícula de indicadores de Calidad para construir escenarios de manera conjunta con el objetivo de presentarle a la Ministra los 2 escenarios más factibles de distribución de recursos de forma equitativa, contemplando la generación de recursos propios por parte de las ETC. Adicionalmente, se trabajó en la distribución de $40.000 millones para conectividad.</v>
          </cell>
          <cell r="BR79">
            <v>0.21333333333333332</v>
          </cell>
          <cell r="BS79">
            <v>0.21333333333333332</v>
          </cell>
          <cell r="BT79" t="str">
            <v xml:space="preserve">Se realizó propuesta de distribución, aprobada y oficializada por el DNP mediante el Documento de Distribución SGP-027-2018 por medio del cual se realizó ajuste a la distribución parcial de las doce doceavas de la participación para educación para la ETC Buenaventura. Se elaboraron dos actos administrativos: Resolución No. 06556 de Traslado Presupuestal de los Gastos de Funcionamiento del MEN del 18 de abril 2018, y la Resolución No. 06870 de Desagregación del 23 abril 2018.
Se realizó distribución parcial de las doce doceavas de la participación para educación (Población Atendida: conectividad en los Establecimientos Educativos Oficiales, y Calidad - Gratuidad Educativa) vigencia 2018 mediante el Documento de Distribución SGP-028-2018. Se elaboraron dos actos administrativos: Resolución No. 06555 de Traslado Presupuestal de los Gastos de Funcionamiento del MEN del 18 de abril, y la Resolución No. 06871 de Desagregación del 23 de abril 2018. 
Se propuso metodología de asignación de recursos por concepto Calidad-Matrícula para aprobación del DNP. </v>
          </cell>
          <cell r="BU79">
            <v>0.26666666666666666</v>
          </cell>
          <cell r="BV79"/>
          <cell r="BW79"/>
        </row>
        <row r="80">
          <cell r="I80" t="str">
            <v>I-403-0-1325702</v>
          </cell>
          <cell r="J80" t="str">
            <v xml:space="preserve">Plan Institucional </v>
          </cell>
          <cell r="K80" t="str">
            <v xml:space="preserve">Direccionamiento estratégico y planeación </v>
          </cell>
          <cell r="L80" t="str">
            <v>Transformar y fortalecer la gestión y la cultura institucional</v>
          </cell>
          <cell r="M80"/>
          <cell r="N80" t="str">
            <v>N/A</v>
          </cell>
          <cell r="O80" t="str">
            <v>Oficina Asesora de Planeación y Finanzas</v>
          </cell>
          <cell r="P80" t="str">
            <v>Claudia Díaz Hernández</v>
          </cell>
          <cell r="Q80" t="str">
            <v>NO</v>
          </cell>
          <cell r="R80" t="str">
            <v>Distribución de recursos financieros en Educación Preescolar Básica Media y Educación Superior</v>
          </cell>
          <cell r="S80" t="str">
            <v>(Avance en la distribución de recursos / Recursos asignados)*100</v>
          </cell>
          <cell r="T80">
            <v>1</v>
          </cell>
          <cell r="U80" t="str">
            <v>Porcentaje</v>
          </cell>
          <cell r="V80">
            <v>1</v>
          </cell>
          <cell r="W80" t="str">
            <v>SI</v>
          </cell>
          <cell r="X80">
            <v>43157</v>
          </cell>
          <cell r="Y80" t="str">
            <v>Expedir actos administrativos, de acuerdo al cronograma de giro de recursos a las Instituciones de Educación Superior públicas</v>
          </cell>
          <cell r="Z80">
            <v>43221</v>
          </cell>
          <cell r="AA80">
            <v>43373</v>
          </cell>
          <cell r="AB80" t="str">
            <v>mayo</v>
          </cell>
          <cell r="AC80">
            <v>152</v>
          </cell>
          <cell r="AD80">
            <v>152</v>
          </cell>
          <cell r="AE80"/>
          <cell r="AF80"/>
          <cell r="AG80"/>
          <cell r="AH80"/>
          <cell r="AI80"/>
          <cell r="AJ80" t="str">
            <v xml:space="preserve">Actos administrativos </v>
          </cell>
          <cell r="AK80"/>
          <cell r="AL80"/>
          <cell r="AM80">
            <v>0.75</v>
          </cell>
          <cell r="AN80" t="str">
            <v>Se proyectó el PAC de febrero y se realizó anticipo de PAC de marzo de otros gastos.</v>
          </cell>
          <cell r="AO80">
            <v>0.8</v>
          </cell>
          <cell r="AP80" t="str">
            <v>Se proyectó el PAC de marzo, de acuerdo a la información de contratación para la prestación de servicio reportada por las ETC en el FUC. Además, se elaboraron escenarios de la distribución de recursos de Calidad, para aval de la Ministra.</v>
          </cell>
          <cell r="AQ80">
            <v>0.85</v>
          </cell>
          <cell r="AR80" t="str">
            <v>Se distribuyeron recursos por concepto de Prestación de Servicios- Conectividad y Calidad-Gratuidad, de acuerdo a los Documentos de Distribución SGP-027 y SGP-028 de 2018.  Así mismo, se propuso la metodología de asignación ante el DNP por concepto de Calidad-Matrícula y se recolectó toda la información del SGP-Educación por entidad territorial que se tendrá en cuenta para la ficha técnica de la información financiera.
Con relación a los recursos de Educación Superior,  se tramitó la Resolución No. 6096 de 2018 correspondiente a los recursos por Estampilla, y se está tramitando la resolución correspondiente al descuento de las Universidades de Educación Superior Públicas por Votaciones</v>
          </cell>
          <cell r="AS80"/>
          <cell r="AT80"/>
          <cell r="AU80"/>
          <cell r="AV80"/>
          <cell r="AW80"/>
          <cell r="AX80"/>
          <cell r="AY80"/>
          <cell r="AZ80"/>
          <cell r="BA80"/>
          <cell r="BB80"/>
          <cell r="BC80"/>
          <cell r="BD80"/>
          <cell r="BE80"/>
          <cell r="BF80"/>
          <cell r="BG80"/>
          <cell r="BH80"/>
          <cell r="BI80"/>
          <cell r="BJ80"/>
          <cell r="BK80"/>
          <cell r="BL80">
            <v>0</v>
          </cell>
          <cell r="BM80"/>
          <cell r="BN80"/>
          <cell r="BO80"/>
          <cell r="BP80"/>
          <cell r="BQ80"/>
          <cell r="BR80"/>
          <cell r="BS80"/>
          <cell r="BT80"/>
          <cell r="BU80"/>
          <cell r="BV80"/>
          <cell r="BW80"/>
        </row>
        <row r="81">
          <cell r="I81" t="str">
            <v>I-403-0-1325703</v>
          </cell>
          <cell r="J81" t="str">
            <v xml:space="preserve">Plan Institucional </v>
          </cell>
          <cell r="K81" t="str">
            <v xml:space="preserve">Direccionamiento estratégico y planeación </v>
          </cell>
          <cell r="L81" t="str">
            <v>Transformar y fortalecer la gestión y la cultura institucional</v>
          </cell>
          <cell r="M81"/>
          <cell r="N81" t="str">
            <v>N/A</v>
          </cell>
          <cell r="O81" t="str">
            <v>Oficina Asesora de Planeación y Finanzas</v>
          </cell>
          <cell r="P81" t="str">
            <v>Claudia Díaz Hernández</v>
          </cell>
          <cell r="Q81" t="str">
            <v>NO</v>
          </cell>
          <cell r="R81" t="str">
            <v>Distribución de recursos financieros en Educación Preescolar Básica Media y Educación Superior</v>
          </cell>
          <cell r="S81" t="str">
            <v>(Avance en la distribución de recursos / Recursos asignados)*100</v>
          </cell>
          <cell r="T81">
            <v>1</v>
          </cell>
          <cell r="U81" t="str">
            <v>Porcentaje</v>
          </cell>
          <cell r="V81">
            <v>1</v>
          </cell>
          <cell r="W81" t="str">
            <v>SI</v>
          </cell>
          <cell r="X81">
            <v>43157</v>
          </cell>
          <cell r="Y81" t="str">
            <v>Transferir recursos del SGP a las ETC respecto a su asignación presupuestal</v>
          </cell>
          <cell r="Z81">
            <v>43101</v>
          </cell>
          <cell r="AA81">
            <v>43465</v>
          </cell>
          <cell r="AB81" t="str">
            <v>enero</v>
          </cell>
          <cell r="AC81">
            <v>364</v>
          </cell>
          <cell r="AD81">
            <v>365</v>
          </cell>
          <cell r="AE81"/>
          <cell r="AF81"/>
          <cell r="AG81"/>
          <cell r="AH81"/>
          <cell r="AI81"/>
          <cell r="AJ81" t="str">
            <v>Matriz mensual de PAC</v>
          </cell>
          <cell r="AK81"/>
          <cell r="AL81"/>
          <cell r="AM81">
            <v>0.75</v>
          </cell>
          <cell r="AN81" t="str">
            <v>Se proyectó el PAC de febrero y se realizó anticipo de PAC de marzo de otros gastos.</v>
          </cell>
          <cell r="AO81">
            <v>0.8</v>
          </cell>
          <cell r="AP81" t="str">
            <v>Se proyectó el PAC de marzo, de acuerdo a la información de contratación para la prestación de servicio reportada por las ETC en el FUC. Además, se elaboraron escenarios de la distribución de recursos de Calidad, para aval de la Ministra.</v>
          </cell>
          <cell r="AQ81">
            <v>0.85</v>
          </cell>
          <cell r="AR81" t="str">
            <v>Se distribuyeron recursos por concepto de Prestación de Servicios- Conectividad y Calidad-Gratuidad, de acuerdo a los Documentos de Distribución SGP-027 y SGP-028 de 2018.  Así mismo, se propuso la metodología de asignación ante el DNP por concepto de Calidad-Matrícula y se recolectó toda la información del SGP-Educación por entidad territorial que se tendrá en cuenta para la ficha técnica de la información financiera.
Con relación a los recursos de Educación Superior,  se tramitó la Resolución No. 6096 de 2018 correspondiente a los recursos por Estampilla, y se está tramitando la resolución correspondiente al descuento de las Universidades de Educación Superior Públicas por Votaciones</v>
          </cell>
          <cell r="AS81"/>
          <cell r="AT81"/>
          <cell r="AU81"/>
          <cell r="AV81"/>
          <cell r="AW81"/>
          <cell r="AX81"/>
          <cell r="AY81"/>
          <cell r="AZ81"/>
          <cell r="BA81"/>
          <cell r="BB81"/>
          <cell r="BC81"/>
          <cell r="BD81"/>
          <cell r="BE81"/>
          <cell r="BF81"/>
          <cell r="BG81"/>
          <cell r="BH81"/>
          <cell r="BI81"/>
          <cell r="BJ81"/>
          <cell r="BK81"/>
          <cell r="BL81">
            <v>0.10666666666666666</v>
          </cell>
          <cell r="BM81">
            <v>0.10666666666666666</v>
          </cell>
          <cell r="BN81" t="str">
            <v>Se realizó PAC febrero, para este mes se transfieren recursos para atender los pagos de la nómina. Así mismo, se trabajó en un anticipo de PAC de marzo para conceptos correspondientes a otros gastos diferentes a nómina.</v>
          </cell>
          <cell r="BO81">
            <v>0.16</v>
          </cell>
          <cell r="BP81">
            <v>0.16</v>
          </cell>
          <cell r="BQ81" t="str">
            <v xml:space="preserve">Se realizó PAC marzo, así mismo,  se transfieren recursos para atender los pagos de la nómina, y de acuerdo con la información reportada por las entidades territoriales sobre la contratación para la prestación del servicio en el Formato Único de Contratación y el diligenciamiento del formato de PAC, se transfieren recursos en conceptos correspondientes a otros gastos diferentes a nómina. </v>
          </cell>
          <cell r="BR81">
            <v>0.21333333333333332</v>
          </cell>
          <cell r="BS81">
            <v>0.21333333333333332</v>
          </cell>
          <cell r="BT81" t="str">
            <v>Se transfirieron recursos para atender los pagos de nómina para el mes de abril, de acuerdo con la información y/o solicitudes de algunas entidades territoriales, se incluye el giro por concepto de Calidad-Gratuidad. Así mismo, se tiene en cuenta la información de las ETC para realizar el ejercicio preliminar de recursos por complemento para la prestación del servicio educativo.</v>
          </cell>
          <cell r="BU81"/>
          <cell r="BV81"/>
          <cell r="BW81"/>
        </row>
        <row r="82">
          <cell r="I82" t="str">
            <v>I-403-0-1325704</v>
          </cell>
          <cell r="J82" t="str">
            <v xml:space="preserve">Plan Institucional </v>
          </cell>
          <cell r="K82" t="str">
            <v xml:space="preserve">Direccionamiento estratégico y planeación </v>
          </cell>
          <cell r="L82" t="str">
            <v>Transformar y fortalecer la gestión y la cultura institucional</v>
          </cell>
          <cell r="M82"/>
          <cell r="N82" t="str">
            <v>N/A</v>
          </cell>
          <cell r="O82" t="str">
            <v>Oficina Asesora de Planeación y Finanzas</v>
          </cell>
          <cell r="P82" t="str">
            <v>Claudia Díaz Hernández</v>
          </cell>
          <cell r="Q82" t="str">
            <v>NO</v>
          </cell>
          <cell r="R82" t="str">
            <v>Distribución de recursos financieros en Educación Preescolar Básica Media y Educación Superior</v>
          </cell>
          <cell r="S82" t="str">
            <v>(Avance en la distribución de recursos / Recursos asignados)*100</v>
          </cell>
          <cell r="T82">
            <v>1</v>
          </cell>
          <cell r="U82" t="str">
            <v>Porcentaje</v>
          </cell>
          <cell r="V82">
            <v>1</v>
          </cell>
          <cell r="W82" t="str">
            <v>SI</v>
          </cell>
          <cell r="X82">
            <v>43157</v>
          </cell>
          <cell r="Y82" t="str">
            <v xml:space="preserve">Elaborar ficha técnica sobre información financiera de los recursos distribuidos por el Sistema General de Participaciones-SGP a las 95 ETC </v>
          </cell>
          <cell r="Z82">
            <v>43115</v>
          </cell>
          <cell r="AA82">
            <v>43281</v>
          </cell>
          <cell r="AB82" t="str">
            <v>enero</v>
          </cell>
          <cell r="AC82">
            <v>166</v>
          </cell>
          <cell r="AD82">
            <v>183</v>
          </cell>
          <cell r="AE82"/>
          <cell r="AF82"/>
          <cell r="AG82"/>
          <cell r="AH82"/>
          <cell r="AI82"/>
          <cell r="AJ82" t="str">
            <v>Ficha técnica de distribución por ETC</v>
          </cell>
          <cell r="AK82"/>
          <cell r="AL82"/>
          <cell r="AM82">
            <v>0.75</v>
          </cell>
          <cell r="AN82" t="str">
            <v>Se proyectó el PAC de febrero y se realizó anticipo de PAC de marzo de otros gastos.</v>
          </cell>
          <cell r="AO82">
            <v>0.8</v>
          </cell>
          <cell r="AP82" t="str">
            <v>Se proyectó el PAC de marzo, de acuerdo a la información de contratación para la prestación de servicio reportada por las ETC en el FUC. Además, se elaboraron escenarios de la distribución de recursos de Calidad, para aval de la Ministra.</v>
          </cell>
          <cell r="AQ82">
            <v>0.85</v>
          </cell>
          <cell r="AR82" t="str">
            <v>Se distribuyeron recursos por concepto de Prestación de Servicios- Conectividad y Calidad-Gratuidad, de acuerdo a los Documentos de Distribución SGP-027 y SGP-028 de 2018.  Así mismo, se propuso la metodología de asignación ante el DNP por concepto de Calidad-Matrícula y se recolectó toda la información del SGP-Educación por entidad territorial que se tendrá en cuenta para la ficha técnica de la información financiera.
Con relación a los recursos de Educación Superior,  se tramitó la Resolución No. 6096 de 2018 correspondiente a los recursos por Estampilla, y se está tramitando la resolución correspondiente al descuento de las Universidades de Educación Superior Públicas por Votaciones</v>
          </cell>
          <cell r="AS82"/>
          <cell r="AT82"/>
          <cell r="AU82"/>
          <cell r="AV82"/>
          <cell r="AW82"/>
          <cell r="AX82"/>
          <cell r="AY82"/>
          <cell r="AZ82"/>
          <cell r="BA82"/>
          <cell r="BB82"/>
          <cell r="BC82"/>
          <cell r="BD82"/>
          <cell r="BE82"/>
          <cell r="BF82"/>
          <cell r="BG82"/>
          <cell r="BH82"/>
          <cell r="BI82"/>
          <cell r="BJ82"/>
          <cell r="BK82"/>
          <cell r="BL82">
            <v>0.23333333333333331</v>
          </cell>
          <cell r="BM82">
            <v>0.12</v>
          </cell>
          <cell r="BN82" t="str">
            <v xml:space="preserve"> Durante este mes se priozaron otras temáticas que no permitieron avanzar en esta actividad, tales como: Propuesta de articulado de reforma a la Ley 715 de 2001 con el Viceministerio de Básica, prestar Asistencia Técnica a Entidades Terrtoriales en lo relacionado con la programación de PAC febrero y anticipo de PAC de marzo; metodología de distribución de los recursos por concepto de calidad matrícula y calidad gratuidad. Por lo tanto, el documento del modelo de la ficha sigue  en proceso de revisión. Para el siguiente mes nos pondremos al día para cumplir con el porcentaje proyectado.   </v>
          </cell>
          <cell r="BO82">
            <v>0.35</v>
          </cell>
          <cell r="BP82">
            <v>0.35</v>
          </cell>
          <cell r="BQ82" t="str">
            <v xml:space="preserve">Se presentó la primera versión de la propuesta de ficha a la coordinadora del grupo financiero. Posteriormente,  se remitió a la jefe de la Oficina Asesora de la e Planeación y Finanzas para su validación. </v>
          </cell>
          <cell r="BR82">
            <v>0.51666666666666661</v>
          </cell>
          <cell r="BS82">
            <v>0.51666666666666661</v>
          </cell>
          <cell r="BT82" t="str">
            <v xml:space="preserve">Se recolectó el total de la información del SGP-Educación que se tendrá en cuenta cada ficha técnica financiera (por entidad territorial). En ese sentido,  la jefe de la Oficina de Planeación realizó las correcciones pertinentes al documento borrador de la ficha que se deben tener en cuenta, por lo tanto, se procederá a establecer los archivos en formatos Word y Excel para elaborar una combinación de correspondencia, y así tener las fichas de las 95 ETC al finalizar el mes de mayo. </v>
          </cell>
          <cell r="BU82"/>
          <cell r="BV82"/>
          <cell r="BW82"/>
        </row>
        <row r="83">
          <cell r="I83" t="str">
            <v>I-403-0-1325801</v>
          </cell>
          <cell r="J83" t="str">
            <v xml:space="preserve">Plan Institucional </v>
          </cell>
          <cell r="K83" t="str">
            <v xml:space="preserve">Direccionamiento estratégico y planeación </v>
          </cell>
          <cell r="L83" t="str">
            <v>Transformar y fortalecer la gestión y la cultura institucional</v>
          </cell>
          <cell r="M83"/>
          <cell r="N83" t="str">
            <v>N/A</v>
          </cell>
          <cell r="O83" t="str">
            <v>Oficina Asesora de Planeación y Finanzas</v>
          </cell>
          <cell r="P83" t="str">
            <v>Claudia Díaz Hernández</v>
          </cell>
          <cell r="Q83" t="str">
            <v>NO</v>
          </cell>
          <cell r="R83" t="str">
            <v>Programación de presupuesto vigencia 2019</v>
          </cell>
          <cell r="S83" t="str">
            <v>(Avance en la programación de presupuesto vigencia 2019/Programación Final de presupuesto vigencia 2019)*100</v>
          </cell>
          <cell r="T83">
            <v>1</v>
          </cell>
          <cell r="U83" t="str">
            <v>Porcentaje</v>
          </cell>
          <cell r="V83">
            <v>1</v>
          </cell>
          <cell r="W83" t="str">
            <v>SI</v>
          </cell>
          <cell r="X83">
            <v>43157</v>
          </cell>
          <cell r="Y83" t="str">
            <v>Elaborar Marco de Gasto de Mediano Plazo de acuerdo a las proyecciones de presupuesto del MEN</v>
          </cell>
          <cell r="Z83">
            <v>43235</v>
          </cell>
          <cell r="AA83">
            <v>43312</v>
          </cell>
          <cell r="AB83" t="str">
            <v>mayo</v>
          </cell>
          <cell r="AC83">
            <v>77</v>
          </cell>
          <cell r="AD83">
            <v>91</v>
          </cell>
          <cell r="AE83"/>
          <cell r="AF83"/>
          <cell r="AG83"/>
          <cell r="AH83"/>
          <cell r="AI83"/>
          <cell r="AJ83" t="str">
            <v>Marco de Gasto de Mediano Plazo 2019-2022 y 
Presentación</v>
          </cell>
          <cell r="AK83">
            <v>0</v>
          </cell>
          <cell r="AL83"/>
          <cell r="AM83">
            <v>0</v>
          </cell>
          <cell r="AN83" t="str">
            <v>Se adelantó el proceso de homologación del Catálogo de Cuentas Presupuestales presentado por MHCP con el propósito de implementarlo en el anteproyecto 2019, así mismo, se preparó una mesa de trabajo con esta entidad. Se elaboró circular N.8 a las áreas con los lineamientos para elaborar el anteproyecto,  Igualmente se elaboró el cronograma para las mesas de trabajo con las áreas y así consolidar la información que permita consolidar el presupuesto de la entidad para el 2019</v>
          </cell>
          <cell r="AO83">
            <v>0.12</v>
          </cell>
          <cell r="AP83" t="str">
            <v xml:space="preserve">Se avanzó en reuniones técnicas con funcionarios de la Dirección General del Presupuesto Público Nacional del Ministerio de Hacienda y Crédito Público, con asesores del CONFIS y funcionarios de la Fiduprevisora, con el propósito de proyectar las necesidades de gasto de funcionamiento e inversión para el periodo 2018-2023, que permita establecer el marco de gasto de mediano plazo para el sector educativo. Se cargó el anteproyecto 2019 con información de ingresos y gastos en el módulo anteproyecto del SIIF de acuerdo con el techo presupuestal asignado. </v>
          </cell>
          <cell r="AQ83"/>
          <cell r="AR83"/>
          <cell r="AS83"/>
          <cell r="AT83"/>
          <cell r="AU83"/>
          <cell r="AV83"/>
          <cell r="AW83"/>
          <cell r="AX83"/>
          <cell r="AY83"/>
          <cell r="AZ83"/>
          <cell r="BA83"/>
          <cell r="BB83"/>
          <cell r="BC83"/>
          <cell r="BD83"/>
          <cell r="BE83"/>
          <cell r="BF83"/>
          <cell r="BG83"/>
          <cell r="BH83"/>
          <cell r="BI83"/>
          <cell r="BJ83"/>
          <cell r="BK83"/>
          <cell r="BL83">
            <v>0</v>
          </cell>
          <cell r="BM83"/>
          <cell r="BN83"/>
          <cell r="BO83"/>
          <cell r="BP83"/>
          <cell r="BQ83"/>
          <cell r="BR83"/>
          <cell r="BS83"/>
          <cell r="BT83"/>
          <cell r="BU83"/>
          <cell r="BV83"/>
          <cell r="BW83"/>
        </row>
        <row r="84">
          <cell r="I84" t="str">
            <v>I-403-0-1325802</v>
          </cell>
          <cell r="J84" t="str">
            <v xml:space="preserve">Plan Institucional </v>
          </cell>
          <cell r="K84" t="str">
            <v xml:space="preserve">Direccionamiento estratégico y planeación </v>
          </cell>
          <cell r="L84" t="str">
            <v>Transformar y fortalecer la gestión y la cultura institucional</v>
          </cell>
          <cell r="M84"/>
          <cell r="N84" t="str">
            <v>N/A</v>
          </cell>
          <cell r="O84" t="str">
            <v>Oficina Asesora de Planeación y Finanzas</v>
          </cell>
          <cell r="P84" t="str">
            <v>Claudia Díaz Hernández</v>
          </cell>
          <cell r="Q84" t="str">
            <v>NO</v>
          </cell>
          <cell r="R84" t="str">
            <v>Programación de presupuesto vigencia 2019</v>
          </cell>
          <cell r="S84" t="str">
            <v>(Avance en la programación de presupuesto vigencia 2019/Programación Final de presupuesto vigencia 2019)*100</v>
          </cell>
          <cell r="T84">
            <v>1</v>
          </cell>
          <cell r="U84" t="str">
            <v>Porcentaje</v>
          </cell>
          <cell r="V84">
            <v>1</v>
          </cell>
          <cell r="W84" t="str">
            <v>SI</v>
          </cell>
          <cell r="X84">
            <v>43157</v>
          </cell>
          <cell r="Y84" t="str">
            <v>Elaborar el anteproyecto de presupuesto vigencia 2019</v>
          </cell>
          <cell r="Z84">
            <v>43132</v>
          </cell>
          <cell r="AA84">
            <v>43465</v>
          </cell>
          <cell r="AB84" t="str">
            <v>febrero</v>
          </cell>
          <cell r="AC84">
            <v>333</v>
          </cell>
          <cell r="AD84">
            <v>333</v>
          </cell>
          <cell r="AE84"/>
          <cell r="AF84"/>
          <cell r="AG84"/>
          <cell r="AH84"/>
          <cell r="AI84"/>
          <cell r="AJ84" t="str">
            <v>Ley de presupuesto y Decreto de liquidación del presupuesto</v>
          </cell>
          <cell r="AK84">
            <v>0</v>
          </cell>
          <cell r="AL84"/>
          <cell r="AM84">
            <v>0</v>
          </cell>
          <cell r="AN84" t="str">
            <v>Se adelantó el proceso de homologación del Catálogo de Cuentas Presupuestales presentado por MHCP con el propósito de implementarlo en el anteproyecto 2019, así mismo, se preparó una mesa de trabajo con esta entidad. Se elaboró circular N.8 a las áreas con los lineamientos para elaborar el anteproyecto,  Igualmente se elaboró el cronograma para las mesas de trabajo con las áreas y así consolidar la información que permita consolidar el presupuesto de la entidad para el 2019</v>
          </cell>
          <cell r="AO84">
            <v>0.12</v>
          </cell>
          <cell r="AP84" t="str">
            <v xml:space="preserve">Se avanzó en reuniones técnicas con funcionarios de la Dirección General del Presupuesto Público Nacional del Ministerio de Hacienda y Crédito Público, con asesores del CONFIS y funcionarios de la Fiduprevisora, con el propósito de proyectar las necesidades de gasto de funcionamiento e inversión para el periodo 2018-2023, que permita establecer el marco de gasto de mediano plazo para el sector educativo. Se cargó el anteproyecto 2019 con información de ingresos y gastos en el módulo anteproyecto del SIIF de acuerdo con el techo presupuestal asignado. </v>
          </cell>
          <cell r="AQ84">
            <v>0.18</v>
          </cell>
          <cell r="AR84" t="str">
            <v xml:space="preserve">Para la programación del anteproyecto 2019 se continuó con el calendario propuesto, se presentó en SIIF por valor de $34 billones (desagregados por concepto de gasto), además, se presentaron las necesidades reales de la entidad por valor de $40 billones 
Así mismo, se trabajó en el impacto del aplazamiento de recursos para el sector educativo durante la vigencia 2018. 
</v>
          </cell>
          <cell r="AS84"/>
          <cell r="AT84"/>
          <cell r="AU84"/>
          <cell r="AV84"/>
          <cell r="AW84"/>
          <cell r="AX84"/>
          <cell r="AY84"/>
          <cell r="AZ84"/>
          <cell r="BA84"/>
          <cell r="BB84"/>
          <cell r="BC84"/>
          <cell r="BD84"/>
          <cell r="BE84"/>
          <cell r="BF84"/>
          <cell r="BG84"/>
          <cell r="BH84"/>
          <cell r="BI84"/>
          <cell r="BJ84"/>
          <cell r="BK84"/>
          <cell r="BL84">
            <v>6.0909090909090913E-2</v>
          </cell>
          <cell r="BM84">
            <v>6.0909090909090913E-2</v>
          </cell>
          <cell r="BN84" t="str">
            <v>Se adelantó el proceso de homologación del Catálogo de Cuentas Presupuestales presentado por MHCP con el propósito de implementarlo en el anteproyecto 2019. Así mismo, se preparó una mesa de trabajo con esta entidad. Se elaboró circular N.8 a las áreas con los lineamientos para elaborar el anteproyecto e igualmente se elaboró el cronograma para las mesas de trabajo con las áreas y así consolidar la información que permita contar con proyecto del presupuesto de la entidad para el 2019</v>
          </cell>
          <cell r="BO84">
            <v>0.12</v>
          </cell>
          <cell r="BP84">
            <v>0.12</v>
          </cell>
          <cell r="BQ84" t="str">
            <v>Durante el mes de marzo se realizaron las mesas de trabajo con las áreas del MEN entre el 5 y 8 de marzo, con el propósito de conocer las necesidades de recursos para 2019. 
Por otro lado, de acuerdo con las circulares N. 4 y 5 expedidas por la Dirección General del Presupuesto Público Nacional del Ministerio de Hacienda y Crédito Público, se procedió a presentar a través de SIIF-Nación, el anteproyecto de presupuesto del MEN para la vigencia 2019, ajustado al techo presupuestal asignado. 
Con este techo asignado, esta versión de programación corresponde a un incremento del 1,7% en el presupuesto con respecto a la apropiación vigente 2018</v>
          </cell>
          <cell r="BR84">
            <v>0.18272727272727274</v>
          </cell>
          <cell r="BS84">
            <v>0.18272727272727274</v>
          </cell>
          <cell r="BT84" t="str">
            <v xml:space="preserve">Para la programación del anteproyecto 2019 se continuó con el calendario propuesto, se presentó en SIIF por valor de $34 billones (desagregados por concepto de gasto), además, se presentaron las necesidades reales de la entidad por valor de $40 billones 
Así mismo, se trabajó en el impacto del aplazamiento de recursos para el sector educativo durante la vigencia 2018. 
</v>
          </cell>
          <cell r="BU84"/>
          <cell r="BV84"/>
          <cell r="BW84"/>
        </row>
        <row r="85">
          <cell r="I85" t="str">
            <v>I-403-0-1325901</v>
          </cell>
          <cell r="J85" t="str">
            <v xml:space="preserve">Plan Institucional </v>
          </cell>
          <cell r="K85" t="str">
            <v xml:space="preserve">Direccionamiento estratégico y planeación </v>
          </cell>
          <cell r="L85" t="str">
            <v>Transformar y fortalecer la gestión y la cultura institucional</v>
          </cell>
          <cell r="M85"/>
          <cell r="N85" t="str">
            <v>N/A</v>
          </cell>
          <cell r="O85" t="str">
            <v>Oficina Asesora de Planeación y Finanzas</v>
          </cell>
          <cell r="P85" t="str">
            <v>Claudia Díaz Hernández</v>
          </cell>
          <cell r="Q85" t="str">
            <v>NO</v>
          </cell>
          <cell r="R85" t="str">
            <v>Tablero de Seguimiento a la ejecución presupuestal del Ministerio de Educación Nacional</v>
          </cell>
          <cell r="S85" t="str">
            <v>Sumatoria del número de tableros de seguimiento a la ejecución presupuestal de la entidad</v>
          </cell>
          <cell r="T85">
            <v>1</v>
          </cell>
          <cell r="U85" t="str">
            <v>Número</v>
          </cell>
          <cell r="V85">
            <v>11</v>
          </cell>
          <cell r="W85" t="str">
            <v>SI</v>
          </cell>
          <cell r="X85">
            <v>43157</v>
          </cell>
          <cell r="Y85" t="str">
            <v>Elaborar tablero de seguimiento mensual a la ejecución del presupuesto del Ministerio de Educación</v>
          </cell>
          <cell r="Z85">
            <v>43101</v>
          </cell>
          <cell r="AA85">
            <v>43465</v>
          </cell>
          <cell r="AB85" t="str">
            <v>enero</v>
          </cell>
          <cell r="AC85">
            <v>364</v>
          </cell>
          <cell r="AD85">
            <v>365</v>
          </cell>
          <cell r="AE85"/>
          <cell r="AF85"/>
          <cell r="AG85"/>
          <cell r="AH85"/>
          <cell r="AI85" t="str">
            <v>1 profesional contratista</v>
          </cell>
          <cell r="AJ85" t="str">
            <v>Tablero en Excel con el semáforo del seguimientos a las metas presupuestales
Presentación con avance y alertas de la ejecución ante el Comité Directivo</v>
          </cell>
          <cell r="AK85">
            <v>0</v>
          </cell>
          <cell r="AL85" t="str">
            <v>Se diseñó y envió a las áreas la matriz que recopila las metas de ejecución presupuestal.
Se consolidó la información remitida por las áreas para la elaboración del tablero de Enero.</v>
          </cell>
          <cell r="AM85">
            <v>1</v>
          </cell>
          <cell r="AN85" t="str">
            <v>Se presentó ante el Comité de Dirección el balance de ejecución presupuestal del mes de enero, igualmente se presentó el consolidado de las metas de ejecución por el cual se evaluarán a las áreas durante la vigencia</v>
          </cell>
          <cell r="AO85">
            <v>1</v>
          </cell>
          <cell r="AP85" t="str">
            <v>Se presentó ante el Comité de Dirección el balance de ejecución presupuestal del mes de febrero</v>
          </cell>
          <cell r="AQ85">
            <v>0.2</v>
          </cell>
          <cell r="AR85" t="str">
            <v>Se presentó ante el Comité de Dirección el balance de ejecución presupuestal del mes de marzo.</v>
          </cell>
          <cell r="AS85"/>
          <cell r="AT85"/>
          <cell r="AU85"/>
          <cell r="AV85"/>
          <cell r="AW85"/>
          <cell r="AX85"/>
          <cell r="AY85"/>
          <cell r="AZ85"/>
          <cell r="BA85"/>
          <cell r="BB85"/>
          <cell r="BC85"/>
          <cell r="BD85"/>
          <cell r="BE85"/>
          <cell r="BF85"/>
          <cell r="BG85"/>
          <cell r="BH85"/>
          <cell r="BI85">
            <v>5.333333333333333E-2</v>
          </cell>
          <cell r="BJ85"/>
          <cell r="BK85"/>
          <cell r="BL85">
            <v>0.10666666666666666</v>
          </cell>
          <cell r="BM85">
            <v>0.10666666666666666</v>
          </cell>
          <cell r="BN85" t="str">
            <v>Se presentó ante el Comité de Dirección el balance de ejecución presupuestal del mes de enero, igualmente se presentó el consolidado de las metas de ejecución por el cual se evaluarán a las áreas durante la vigencia</v>
          </cell>
          <cell r="BO85">
            <v>0.15999999999999998</v>
          </cell>
          <cell r="BP85">
            <v>0.16</v>
          </cell>
          <cell r="BQ85" t="str">
            <v xml:space="preserve">Se presentó ante el Comité Directivo, el balance de ejecución presupuestal del mes de febrero. De otra parte, se elaboró el seguimiento de las reservas presupuestales. </v>
          </cell>
          <cell r="BR85">
            <v>0.21333333333333332</v>
          </cell>
          <cell r="BS85">
            <v>0.21333333333333332</v>
          </cell>
          <cell r="BT85" t="str">
            <v xml:space="preserve">Se presentó ante el Comité Directivo, el balance de ejecución presupuestal del mes de marzo. </v>
          </cell>
          <cell r="BU85">
            <v>0.26666666666666666</v>
          </cell>
          <cell r="BV85"/>
          <cell r="BW85"/>
        </row>
        <row r="86">
          <cell r="L86"/>
          <cell r="M86"/>
          <cell r="N86"/>
          <cell r="O86"/>
          <cell r="P86"/>
          <cell r="Q86"/>
          <cell r="R86"/>
          <cell r="S86"/>
          <cell r="T86"/>
          <cell r="U86"/>
          <cell r="V86"/>
          <cell r="W86"/>
          <cell r="X86"/>
          <cell r="Y86"/>
          <cell r="Z86"/>
          <cell r="AA86"/>
          <cell r="AB86"/>
          <cell r="AC86"/>
          <cell r="AD86"/>
          <cell r="AE86"/>
          <cell r="AF86"/>
          <cell r="AG86"/>
          <cell r="AH86"/>
          <cell r="AI86"/>
          <cell r="AJ86"/>
          <cell r="AK86"/>
          <cell r="AL86"/>
          <cell r="AM86"/>
          <cell r="AN86"/>
          <cell r="AT86"/>
          <cell r="BQ86"/>
        </row>
        <row r="87">
          <cell r="L87"/>
          <cell r="M87"/>
          <cell r="N87"/>
          <cell r="O87"/>
          <cell r="P87"/>
          <cell r="Q87"/>
          <cell r="R87"/>
          <cell r="S87"/>
          <cell r="T87"/>
          <cell r="U87"/>
          <cell r="V87"/>
          <cell r="W87"/>
          <cell r="X87"/>
          <cell r="Y87"/>
          <cell r="Z87"/>
          <cell r="AA87"/>
          <cell r="AB87"/>
          <cell r="AC87"/>
          <cell r="AD87"/>
          <cell r="AE87"/>
          <cell r="AF87"/>
          <cell r="AG87"/>
          <cell r="AH87"/>
          <cell r="AI87"/>
          <cell r="AJ87"/>
          <cell r="AK87"/>
          <cell r="AL87"/>
          <cell r="AM87"/>
          <cell r="AN87"/>
          <cell r="AT87"/>
          <cell r="BQ87"/>
        </row>
        <row r="88">
          <cell r="L88"/>
          <cell r="M88"/>
          <cell r="N88"/>
          <cell r="O88"/>
          <cell r="P88"/>
          <cell r="Q88"/>
          <cell r="R88"/>
          <cell r="S88"/>
          <cell r="T88"/>
          <cell r="U88"/>
          <cell r="V88"/>
          <cell r="W88"/>
          <cell r="X88"/>
          <cell r="Y88"/>
          <cell r="Z88"/>
          <cell r="AA88"/>
          <cell r="AB88"/>
          <cell r="AC88"/>
          <cell r="AD88"/>
          <cell r="AE88"/>
          <cell r="AF88"/>
          <cell r="AG88"/>
          <cell r="AH88"/>
          <cell r="AI88"/>
          <cell r="AJ88"/>
          <cell r="AK88"/>
          <cell r="AL88"/>
          <cell r="AM88"/>
          <cell r="AN88"/>
          <cell r="AT88"/>
          <cell r="BQ88"/>
        </row>
      </sheetData>
      <sheetData sheetId="1" refreshError="1"/>
      <sheetData sheetId="2" refreshError="1"/>
      <sheetData sheetId="3"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Hoja2"/>
    </sheetNames>
    <sheetDataSet>
      <sheetData sheetId="0" refreshError="1">
        <row r="64">
          <cell r="I64" t="str">
            <v>I-403-0-1324801</v>
          </cell>
          <cell r="J64" t="str">
            <v xml:space="preserve">Plan Institucional </v>
          </cell>
          <cell r="K64" t="str">
            <v xml:space="preserve">Información y comunicación </v>
          </cell>
          <cell r="L64" t="str">
            <v>Transformar y fortalecer la gestión y la cultura institucional</v>
          </cell>
          <cell r="M64">
            <v>0</v>
          </cell>
          <cell r="N64" t="str">
            <v>N/A</v>
          </cell>
          <cell r="O64" t="str">
            <v>Oficina Asesora de Planeación y Finanzas</v>
          </cell>
          <cell r="P64" t="str">
            <v>Claudia Díaz Hernández</v>
          </cell>
          <cell r="Q64" t="str">
            <v>NO</v>
          </cell>
          <cell r="R64" t="str">
            <v>Estrategia de acceso a microdatos anonimizados por parte de las universidades implementada</v>
          </cell>
          <cell r="S64" t="str">
            <v>(Avance en la estrategia/ Estrategia de acceso a microdatos anonimizados por parte de las universidades implementada)*100</v>
          </cell>
          <cell r="T64">
            <v>1</v>
          </cell>
          <cell r="U64" t="str">
            <v>Porcentaje</v>
          </cell>
          <cell r="V64">
            <v>1</v>
          </cell>
          <cell r="W64">
            <v>0</v>
          </cell>
          <cell r="X64">
            <v>0</v>
          </cell>
          <cell r="Y64" t="str">
            <v>Realizar licencias de uso con las universidades que realicen la solicitud, hacer la gestión y operación de licencias de uso existentes, actualizar con datos 2017 la información liberada; y, verificar aleatoriamente las condiciones de acceso</v>
          </cell>
          <cell r="Z64">
            <v>43115</v>
          </cell>
          <cell r="AA64">
            <v>43465</v>
          </cell>
          <cell r="AB64" t="str">
            <v>enero</v>
          </cell>
          <cell r="AC64">
            <v>350</v>
          </cell>
          <cell r="AD64">
            <v>365</v>
          </cell>
          <cell r="AE64">
            <v>0</v>
          </cell>
          <cell r="AF64">
            <v>0</v>
          </cell>
          <cell r="AG64">
            <v>0</v>
          </cell>
          <cell r="AH64">
            <v>0</v>
          </cell>
          <cell r="AI64" t="str">
            <v>2 Profesionales Especializados
1 Coordinador</v>
          </cell>
          <cell r="AJ64" t="str">
            <v>Licencias de Uso firmadas por las Universidades y en operación</v>
          </cell>
          <cell r="AK64">
            <v>0</v>
          </cell>
          <cell r="AL64">
            <v>0</v>
          </cell>
          <cell r="AM64">
            <v>0.1</v>
          </cell>
          <cell r="AN64" t="str">
            <v xml:space="preserve">Se generó el diseño de registro de investigadores y estudiantes. </v>
          </cell>
          <cell r="AO64">
            <v>0.16</v>
          </cell>
          <cell r="AP64" t="str">
            <v xml:space="preserve">Se realizó registro y codificación de los formatos definitivos de la licencia de uso y anexo técnico de la misma en el Sistema Gestión de la Calidad . Además, se elaboró memorando interno a la Oficina Jurídica para visto bueno de los  formatos de las licencias de uso de las universidades: Andes, Javeriana, Distrital, Nacional e ICESI, para firma de la Ministra. </v>
          </cell>
          <cell r="AQ64">
            <v>0.2</v>
          </cell>
          <cell r="AR64" t="str">
            <v>Se firmaron las licencias de uso y el anexo técnico de las universidades: Andes, Javeriana, Distrital, Nacional e Icesi. Está en trámite la firma por parte de las universidades. se procederá a revisar las condiciones técnicas en las universidades para poner en marcha el funcionamiento de la sala.</v>
          </cell>
          <cell r="AS64">
            <v>0.27</v>
          </cell>
          <cell r="AT64" t="str">
            <v>En el mes de mayo se inició el trámite de firma de las licencias de uso por parte de la universidad Central y  la universidad del Valle, luego de manifestar su  interés en participar en la estrategia de microdatos. Además, se avanzó en la construcción del formulario de registro y encuesta de satisfacción que espera aplicarse a las universidades que tengan las licencias de uso, así como también, en la disponibilidad de la información  para consulta.</v>
          </cell>
          <cell r="AU64">
            <v>0.3</v>
          </cell>
          <cell r="AV64" t="str">
            <v>Durante el mes de junio se avanzó en los ajustes sugeridos por la Oficina Asesora Jurídica con respecto a las licencias de uso de la Universidad Central y la Universidad del Valle.  Además,  se cargo la información más reciente y validada para el año 2017 para ser incluida en las consultas (SIMAT y SNIES) y se planteó iniciar el funcionamiento de las licencias de uso en el mes de julio de 2018.</v>
          </cell>
          <cell r="AW64">
            <v>0</v>
          </cell>
          <cell r="AX64">
            <v>0</v>
          </cell>
          <cell r="AY64">
            <v>0</v>
          </cell>
          <cell r="AZ64">
            <v>0</v>
          </cell>
          <cell r="BA64">
            <v>0</v>
          </cell>
          <cell r="BB64">
            <v>0</v>
          </cell>
          <cell r="BC64">
            <v>0</v>
          </cell>
          <cell r="BD64">
            <v>0</v>
          </cell>
          <cell r="BE64">
            <v>0</v>
          </cell>
          <cell r="BF64">
            <v>0</v>
          </cell>
          <cell r="BG64">
            <v>0</v>
          </cell>
          <cell r="BH64">
            <v>0</v>
          </cell>
          <cell r="BI64">
            <v>0.05</v>
          </cell>
          <cell r="BJ64">
            <v>0.1</v>
          </cell>
          <cell r="BK64" t="str">
            <v xml:space="preserve">Los documentos de las licencias de uso y sus anexos para las universidades, están en ajustes finales por parte de la Oficina Jurídica. </v>
          </cell>
          <cell r="BL64">
            <v>0.10666666666666666</v>
          </cell>
          <cell r="BM64">
            <v>0.1</v>
          </cell>
          <cell r="BN64" t="str">
            <v xml:space="preserve">Se generó el diseño de registro de investigadores y estudiantes. Falta la firma de las licencias de uso de los datos. Se realizó la solicitud para la codificación y publicación en el SIG de la licencia. Por ultimo, se cuenta con las condiciones técnicas óptimas del equipo del MEN. </v>
          </cell>
          <cell r="BO64">
            <v>0.15999999999999998</v>
          </cell>
          <cell r="BP64">
            <v>0.16</v>
          </cell>
          <cell r="BQ64" t="str">
            <v xml:space="preserve">Se elaboró formato de licencia de uso  y se tramitó el registro único  con Desarrollo Organizacional. Actualmente se encuentra en la Oficina Jurídica para su visto bueno y aprobación.
</v>
          </cell>
          <cell r="BR64">
            <v>0.21333333333333332</v>
          </cell>
          <cell r="BS64">
            <v>0.21</v>
          </cell>
          <cell r="BT64" t="str">
            <v>Se logró la firma por parte de la ministra de las licencias de uso y anexos. Se surtió de manera exitosa todo el proceso de revisión y aprobación por parte de la oficina jurídica y secretaría general.</v>
          </cell>
          <cell r="BU64">
            <v>0.26666666666666666</v>
          </cell>
          <cell r="BV64">
            <v>0.26666666666666666</v>
          </cell>
          <cell r="BW64" t="str">
            <v>En el mes de mayo se inició el trámite de firma de las licencias de uso por parte de la universidad Central y  la universidad del Valle, luego de manifestar su  interés en participar en la estrategia de microdatos. Además, se avanzó en la construcción del formulario de registro y encuesta de satisfacción que espera aplicarse a las universidades que tengan las licencias de uso, así como también, en la disponibilidad de la información  para consulta.</v>
          </cell>
          <cell r="BX64">
            <v>0.32</v>
          </cell>
          <cell r="BY64">
            <v>0.3</v>
          </cell>
          <cell r="BZ64" t="str">
            <v xml:space="preserve">Durante el mes de junio se avanzó en los ajustes sugeridos por la Oficina Asesora Jurídica con respecto a las licencias de uso de la Universidad Central y la Universidad del Valle.  Además,  se cargo la información más reciente y validada para el año 2017 para ser incluida en las consultas (SIMAT y SNIES) y se planteó iniciar el funcionamiento de las licencias de uso en el mes de julio de 2018.
La diferencia entre el porcentaje programado y el ejecutado  obedece al alistamiento de bases y pruebas técnicas. Se aprovechó el retraso por parte de la firma de las licencias de uso para tomar la información más reciente disponible de matricula de SIMAT y SNIES que corresponde a 2017. 
</v>
          </cell>
        </row>
        <row r="65">
          <cell r="I65" t="str">
            <v>I-403-0-1324901</v>
          </cell>
          <cell r="J65" t="str">
            <v xml:space="preserve">Plan Institucional </v>
          </cell>
          <cell r="K65" t="str">
            <v xml:space="preserve">Direccionamiento estratégico y planeación </v>
          </cell>
          <cell r="L65" t="str">
            <v>Transformar y fortalecer la gestión y la cultura institucional</v>
          </cell>
          <cell r="M65">
            <v>0</v>
          </cell>
          <cell r="N65" t="str">
            <v>N/A</v>
          </cell>
          <cell r="O65" t="str">
            <v>Oficina Asesora de Planeación y Finanzas</v>
          </cell>
          <cell r="P65" t="str">
            <v>Claudia Díaz Hernández</v>
          </cell>
          <cell r="Q65" t="str">
            <v>NO</v>
          </cell>
          <cell r="R65" t="str">
            <v>Reportes de estadísticas sectoriales</v>
          </cell>
          <cell r="S65" t="str">
            <v>(Avance en  la generación y difusión de reportes / Total de reportes a generar)*100</v>
          </cell>
          <cell r="T65">
            <v>1</v>
          </cell>
          <cell r="U65" t="str">
            <v>Porcentaje</v>
          </cell>
          <cell r="V65">
            <v>1</v>
          </cell>
          <cell r="W65" t="str">
            <v>SI</v>
          </cell>
          <cell r="X65">
            <v>43157</v>
          </cell>
          <cell r="Y65" t="str">
            <v>Desarrollar la Estrategia REPÓRTATE 2018 incluyendo indicadores de Plan Nacional de Desarrollo, Plan Nacional Decenal de Educación, Plan Marco de Implementación y Seguimiento cualitativo a indicadores</v>
          </cell>
          <cell r="Z65">
            <v>43115</v>
          </cell>
          <cell r="AA65">
            <v>43465</v>
          </cell>
          <cell r="AB65" t="str">
            <v>enero</v>
          </cell>
          <cell r="AC65">
            <v>350</v>
          </cell>
          <cell r="AD65">
            <v>365</v>
          </cell>
          <cell r="AE65">
            <v>0</v>
          </cell>
          <cell r="AF65">
            <v>0</v>
          </cell>
          <cell r="AG65">
            <v>0</v>
          </cell>
          <cell r="AH65">
            <v>0</v>
          </cell>
          <cell r="AI65" t="str">
            <v>1 Técnico administrativo
1 Profesional Especializado
1 Coordinador</v>
          </cell>
          <cell r="AJ65" t="str">
            <v>Plataforma Repórtate actualizada, con mejoras para el seguimiento cualitativo</v>
          </cell>
          <cell r="AK65">
            <v>0.05</v>
          </cell>
          <cell r="AL65" t="str">
            <v>Se radicaron las mesas de ayuda de ajustes en la herramienta de cargue para el seguimiento cualitativo de los indicadores del Plan Nacional de Desarrollo</v>
          </cell>
          <cell r="AM65">
            <v>9.7500000000000003E-2</v>
          </cell>
          <cell r="AN65" t="str">
            <v>Dentro de las principales actividades realizadas para el período de febrero se tienen: Cargue de los indicadores de cobertura y deserción del año 2017 en REPORTATE, alistamiento de los archivos para cargar en el portal de datos abiertos,  realización de las pruebas en el portal O3 para la publicación de estadísticas, solicitud de la consolidación del corte de enero, y generación de los respectivos reportes</v>
          </cell>
          <cell r="AO65">
            <v>0.16</v>
          </cell>
          <cell r="AP65" t="str">
            <v>Los avances en este indicador se centran en: a) Se realizó la solicitud para incluir en el plan de la Oficina de Comunicaciones el lanzamiento de "Repórtate en tu celular".  b) Se crearon 2 nuevos indicadores del PND 2014-2018. c) Se realizó el cargue de nuevos estudiantes en el link de pruebas de SIMAT dispuesto por la Oficina de Tecnología. El cargue de estudiantes inexistentes no se pudo realizar debido a fallas técnicas, las cuales están siendo revisadas por la OTSI.</v>
          </cell>
          <cell r="AQ65">
            <v>0.2</v>
          </cell>
          <cell r="AR65" t="str">
            <v>La generación de reportes y estadísticas sectoriales, generó los siguientes resultados en el mes de abril de 2018:
- Consolidación de la matrícula definitiva del año 2017 incorporando los resultados de auditoría
- A partir de la matrícula consolidada defintiva del año 2017 se generaron y divulgaron los reportes de matrícula, sedes, establecimientos,  indicadores de cobertura, deserción y repitencia.
- Se plantearon nuevas estrategias de difusión a nivel interno como la de acceso a estadísticas publicadas en REPORTATE por medio del celular
- Para los usuarios externos, se actualizó el conjunto de datos de docentes en la plataforma de datos abiertos</v>
          </cell>
          <cell r="AS65">
            <v>0.26</v>
          </cell>
          <cell r="AT65" t="str">
            <v>La generación de reportes y estadísticas sectoriales, generó los siguientes resultados en el mes de mayo de 2018:
- Consolidación de la matrícula del corte de abril del año 2018
- Socialización con las secretarias de educación de los resultados del proceso de calidad de los registros de SIMAT
- Se avanzó en la producción de indicadores definitivos de la vigencia 2018 (eficiencia, extraedad, analfabetismo, población por fuera del sistema, supervivencia)
- Se realizaron las configuraciones requeridas para acceder a  REPORTATE desde dispositivos móviles
- Para los usuarios externos, se actualizó el conjunto de datos de matrícula en la plataforma de datos abiertos</v>
          </cell>
          <cell r="AU65">
            <v>0.28000000000000003</v>
          </cell>
          <cell r="AV65" t="str">
            <v>Para la producción de reportes y estadísticas sectoriales, durante el mes de junio se avanzó en:
* Gestión de validación y aprobación para los indicadores internos a través de Repórtate.
* Diseño y generación de la encuesta de satisfacción para los usuarios de Repórtate.
* Consolidación de la matrícula de educación preescolar, básica y media con corte a mayo 31 de 2018.
* Generación de los principales indicadores por género en educación preescolar, básica y media.
* Atención a las inquietudes de las entidades territoriales que están gestionando la depuración de la información de SIMAT con base en el reporte enviado.</v>
          </cell>
          <cell r="AW65">
            <v>0</v>
          </cell>
          <cell r="AX65">
            <v>0</v>
          </cell>
          <cell r="AY65">
            <v>0</v>
          </cell>
          <cell r="AZ65">
            <v>0</v>
          </cell>
          <cell r="BA65">
            <v>0</v>
          </cell>
          <cell r="BB65">
            <v>0</v>
          </cell>
          <cell r="BC65">
            <v>0</v>
          </cell>
          <cell r="BD65">
            <v>0</v>
          </cell>
          <cell r="BE65">
            <v>0</v>
          </cell>
          <cell r="BF65">
            <v>0</v>
          </cell>
          <cell r="BG65">
            <v>0</v>
          </cell>
          <cell r="BH65">
            <v>0</v>
          </cell>
          <cell r="BI65">
            <v>5.333333333333333E-2</v>
          </cell>
          <cell r="BJ65">
            <v>0</v>
          </cell>
          <cell r="BK65">
            <v>0</v>
          </cell>
          <cell r="BL65">
            <v>0.10666666666666666</v>
          </cell>
          <cell r="BM65">
            <v>0</v>
          </cell>
          <cell r="BN65">
            <v>0</v>
          </cell>
          <cell r="BO65">
            <v>0.15999999999999998</v>
          </cell>
          <cell r="BP65">
            <v>0.16</v>
          </cell>
          <cell r="BQ65" t="str">
            <v xml:space="preserve">Se solicitó a las áreas del MEN la actualización de indicadores en la herramienta REPÓRTATE. Además, se avanzó en el manual de navegación para la herramienta Repórtate en tu celular con plataformas IOS y Android. </v>
          </cell>
          <cell r="BR65">
            <v>0.21333333333333332</v>
          </cell>
          <cell r="BS65">
            <v>0.17</v>
          </cell>
          <cell r="BT65" t="str">
            <v>En el mes de abril, se continua con la capacitación a usuarios, en este periodo igualmente se gestiona el cargue de nuevos indicadores como los de conexión total . En cuanto a la estrategia de difusión,  se culminó el manual de usuario para descargar la aplicación que permite el acceso a REPORTATE desde celulares ya sean con sistema operativo  iOS o Android, que para su consolidación contó con una prueba piloto de desacarga con los funcionarios de la OAPF. La OAC realizará el lanzamiento de la estrategia en Radio MEN el día 2 de Mayo y en El Pregonero el día 4 de Mayo.</v>
          </cell>
          <cell r="BU65">
            <v>0.26666666666666666</v>
          </cell>
          <cell r="BV65">
            <v>0.24</v>
          </cell>
          <cell r="BW65" t="str">
            <v>Se realizaron las configuraciones y se publicó en el Pregonero los instructivos paro descargar la app que permite visualizar REPORTATE en dispositivos móviles ya sea con sistema operativo Android o IOS. La diferencia respecto al avance programado, obedece a que el levantamiento de requerimientos para el seguimiento cualitativo y nuevas funcionalidades de la herramienta ha tomado más tiempo del esperado. No obstante, ya se cuenta con la mayor parte de los ajustes requeridos para desarrollarlo en junio.</v>
          </cell>
          <cell r="BX65">
            <v>0.32</v>
          </cell>
          <cell r="BY65">
            <v>0.28000000000000003</v>
          </cell>
          <cell r="BZ65" t="str">
            <v xml:space="preserve">Se avanzó en las fichas de indicadores del plan decenal las cuales estarán listas una vez se cuente con la batería final de indicadores. Por lo pronto se ajustaron las herramientas de cargue que posibiliten subir estos nuevos indicadores, además, se diseñó y realizó la encuesta de satisfacción a los usuarios de la plataforma. Se continua con la capacitación a nuevos usuarios y en la gestión de validación y aprobación con los que se cargan actualmente.
Por el tiempo requerido en el levantamiento de requerimientos para la fase de seguimiento cualitativo en la herramienta, considerando las nuevas necesidades que se están validando y documentando, no se logró cumplir con el cronograma establecido.
</v>
          </cell>
        </row>
        <row r="66">
          <cell r="I66" t="str">
            <v>I-403-0-1324902</v>
          </cell>
          <cell r="J66" t="str">
            <v xml:space="preserve">Plan Institucional </v>
          </cell>
          <cell r="K66" t="str">
            <v xml:space="preserve">Direccionamiento estratégico y planeación </v>
          </cell>
          <cell r="L66" t="str">
            <v>Transformar y fortalecer la gestión y la cultura institucional</v>
          </cell>
          <cell r="M66">
            <v>0</v>
          </cell>
          <cell r="N66" t="str">
            <v>N/A</v>
          </cell>
          <cell r="O66" t="str">
            <v>Oficina Asesora de Planeación y Finanzas</v>
          </cell>
          <cell r="P66" t="str">
            <v>Claudia Díaz Hernández</v>
          </cell>
          <cell r="Q66" t="str">
            <v>NO</v>
          </cell>
          <cell r="R66" t="str">
            <v>Reportes de estadísticas sectoriales</v>
          </cell>
          <cell r="S66" t="str">
            <v>(Avance en  la generación y difusión de reportes / Total de reportes a generar)*100</v>
          </cell>
          <cell r="T66">
            <v>1</v>
          </cell>
          <cell r="U66" t="str">
            <v>Porcentaje</v>
          </cell>
          <cell r="V66">
            <v>1</v>
          </cell>
          <cell r="W66" t="str">
            <v>SI</v>
          </cell>
          <cell r="X66">
            <v>43157</v>
          </cell>
          <cell r="Y66" t="str">
            <v>Generar reportes de consistencia en la calidad de  la información de matrícula de educación preescolar, básica y media</v>
          </cell>
          <cell r="Z66">
            <v>43235</v>
          </cell>
          <cell r="AA66">
            <v>43465</v>
          </cell>
          <cell r="AB66" t="str">
            <v>mayo</v>
          </cell>
          <cell r="AC66">
            <v>230</v>
          </cell>
          <cell r="AD66">
            <v>244</v>
          </cell>
          <cell r="AE66">
            <v>0</v>
          </cell>
          <cell r="AF66">
            <v>0</v>
          </cell>
          <cell r="AG66">
            <v>0</v>
          </cell>
          <cell r="AH66">
            <v>0</v>
          </cell>
          <cell r="AI66">
            <v>0</v>
          </cell>
          <cell r="AJ66" t="str">
            <v>Tres (3) reportes de calidad de los registros de matrícula</v>
          </cell>
          <cell r="AK66">
            <v>0</v>
          </cell>
          <cell r="AL66">
            <v>0</v>
          </cell>
          <cell r="AM66">
            <v>9.7500000000000003E-2</v>
          </cell>
          <cell r="AN66" t="str">
            <v>Dentro de las principales actividades realizadas para el período de febrero se tienen: Cargue de los indicadores de cobertura y deserción del año 2017 en REPORTATE, alistamiento de los archivos para cargar en el portal de datos abiertos,  realización de las pruebas en el portal O3 para la publicación de estadísticas, solicitud de la consolidación del corte de enero, y generación de los respectivos reportes</v>
          </cell>
          <cell r="AO66">
            <v>0</v>
          </cell>
          <cell r="AP66">
            <v>0</v>
          </cell>
          <cell r="AQ66">
            <v>0</v>
          </cell>
          <cell r="AR66">
            <v>0</v>
          </cell>
          <cell r="AS66">
            <v>0.26</v>
          </cell>
          <cell r="AT66" t="str">
            <v>La generación de reportes y estadísticas sectoriales, generó los siguientes resultados en el mes de mayo de 2018:
- Consolidación de la matrícula del corte de abril del año 2018
- Socialización con las secretarias de educación de los resultados del proceso de calidad de los registros de SIMAT
- Se avanzó en la producción de indicadores definitivos de la vigencia 2018 (eficiencia, extraedad, analfabetismo, población por fuera del sistema, supervivencia)
- Se realizaron las configuraciones requeridas para acceder a  REPORTATE desde dispositivos móviles
- Para los usuarios externos, se actualizó el conjunto de datos de matrícula en la plataforma de datos abiertos</v>
          </cell>
          <cell r="AU66">
            <v>0.28000000000000003</v>
          </cell>
          <cell r="AV66" t="str">
            <v>Para la producción de reportes y estadísticas sectoriales, durante el mes de junio se avanzó en:
* Gestión de validación y aprobación para los indicadores internos a través de Repórtate.
* Diseño y generación de la encuesta de satisfacción para los usuarios de Repórtate.
* Consolidación de la matrícula de educación preescolar, básica y media con corte a mayo 31 de 2018.
* Generación de los principales indicadores por género en educación preescolar, básica y media.
* Atención a las inquietudes de las entidades territoriales que están gestionando la depuración de la información de SIMAT con base en el reporte enviado.</v>
          </cell>
          <cell r="AW66">
            <v>0</v>
          </cell>
          <cell r="AX66">
            <v>0</v>
          </cell>
          <cell r="AY66">
            <v>0</v>
          </cell>
          <cell r="AZ66">
            <v>0</v>
          </cell>
          <cell r="BA66">
            <v>0</v>
          </cell>
          <cell r="BB66">
            <v>0</v>
          </cell>
          <cell r="BC66">
            <v>0</v>
          </cell>
          <cell r="BD66">
            <v>0</v>
          </cell>
          <cell r="BE66">
            <v>0</v>
          </cell>
          <cell r="BF66">
            <v>0</v>
          </cell>
          <cell r="BG66">
            <v>0</v>
          </cell>
          <cell r="BH66">
            <v>0</v>
          </cell>
          <cell r="BI66">
            <v>0</v>
          </cell>
          <cell r="BJ66">
            <v>0</v>
          </cell>
          <cell r="BK66">
            <v>0</v>
          </cell>
          <cell r="BL66">
            <v>0</v>
          </cell>
          <cell r="BM66">
            <v>0</v>
          </cell>
          <cell r="BN66">
            <v>0</v>
          </cell>
          <cell r="BO66">
            <v>0</v>
          </cell>
          <cell r="BP66">
            <v>0</v>
          </cell>
          <cell r="BQ66">
            <v>0</v>
          </cell>
          <cell r="BR66">
            <v>0</v>
          </cell>
          <cell r="BS66">
            <v>0</v>
          </cell>
          <cell r="BT66">
            <v>0</v>
          </cell>
          <cell r="BU66">
            <v>0.27</v>
          </cell>
          <cell r="BV66">
            <v>0.27</v>
          </cell>
          <cell r="BW66" t="str">
            <v>Con los resultados entregados en el mes de abril, en este periodo la Subdirección de Acceso remitió la información a las Secretarias de Educación para iniciar la gestión en la depuración de los registros. De igual manera, se realizó reunión con la Subdirección de Acceso y el Grupo de Auditorías de la Oficina de Planeación para definir próximo corte y gestión a realizar.</v>
          </cell>
          <cell r="BX66">
            <v>0.32</v>
          </cell>
          <cell r="BY66">
            <v>0.32</v>
          </cell>
          <cell r="BZ66" t="str">
            <v>Como los reportes de calidad de la matrícula se generan de forma trimestral, el siguiente informe se realizará con el corte de junio 30 en el mes de julio. En el periodo se atendieron algunas inquietudes de las Secretarias de Educación que han iniciado en el proceso de depuración con base en el informe enviado.</v>
          </cell>
        </row>
        <row r="67">
          <cell r="I67" t="str">
            <v>I-403-0-1324903</v>
          </cell>
          <cell r="J67" t="str">
            <v xml:space="preserve">Plan Institucional </v>
          </cell>
          <cell r="K67" t="str">
            <v xml:space="preserve">Direccionamiento estratégico y planeación </v>
          </cell>
          <cell r="L67" t="str">
            <v>Transformar y fortalecer la gestión y la cultura institucional</v>
          </cell>
          <cell r="M67">
            <v>0</v>
          </cell>
          <cell r="N67" t="str">
            <v>N/A</v>
          </cell>
          <cell r="O67" t="str">
            <v>Oficina Asesora de Planeación y Finanzas</v>
          </cell>
          <cell r="P67" t="str">
            <v>Claudia Díaz Hernández</v>
          </cell>
          <cell r="Q67" t="str">
            <v>NO</v>
          </cell>
          <cell r="R67" t="str">
            <v>Reportes de estadísticas sectoriales</v>
          </cell>
          <cell r="S67" t="str">
            <v>(Avance en  la generación y difusión de reportes / Total de reportes a generar)*100</v>
          </cell>
          <cell r="T67">
            <v>1</v>
          </cell>
          <cell r="U67" t="str">
            <v>Porcentaje</v>
          </cell>
          <cell r="V67">
            <v>1</v>
          </cell>
          <cell r="W67" t="str">
            <v>SI</v>
          </cell>
          <cell r="X67">
            <v>43157</v>
          </cell>
          <cell r="Y67" t="str">
            <v>Suministrar información estadística oportuna a la ciudadanía por los canales de difusión definidos (Portal WEB y datos abiertos)</v>
          </cell>
          <cell r="Z67">
            <v>43191</v>
          </cell>
          <cell r="AA67">
            <v>43434</v>
          </cell>
          <cell r="AB67" t="str">
            <v>abril</v>
          </cell>
          <cell r="AC67">
            <v>243</v>
          </cell>
          <cell r="AD67">
            <v>244</v>
          </cell>
          <cell r="AE67">
            <v>0</v>
          </cell>
          <cell r="AF67">
            <v>0</v>
          </cell>
          <cell r="AG67">
            <v>0</v>
          </cell>
          <cell r="AH67">
            <v>0</v>
          </cell>
          <cell r="AI67">
            <v>0</v>
          </cell>
          <cell r="AJ67" t="str">
            <v>Portales de difusión estadística actualizados</v>
          </cell>
          <cell r="AK67">
            <v>0</v>
          </cell>
          <cell r="AL67">
            <v>0</v>
          </cell>
          <cell r="AM67">
            <v>9.7500000000000003E-2</v>
          </cell>
          <cell r="AN67" t="str">
            <v>Dentro de las principales actividades realizadas para el período de febrero se tienen: Cargue de los indicadores de cobertura y deserción del año 2017 en REPORTATE, alistamiento de los archivos para cargar en el portal de datos abiertos,  realización de las pruebas en el portal O3 para la publicación de estadísticas, solicitud de la consolidación del corte de enero, y generación de los respectivos reportes</v>
          </cell>
          <cell r="AO67">
            <v>0</v>
          </cell>
          <cell r="AP67">
            <v>0</v>
          </cell>
          <cell r="AQ67">
            <v>0</v>
          </cell>
          <cell r="AR67">
            <v>0</v>
          </cell>
          <cell r="AS67">
            <v>0.26</v>
          </cell>
          <cell r="AT67" t="str">
            <v>La generación de reportes y estadísticas sectoriales, generó los siguientes resultados en el mes de mayo de 2018:
- Consolidación de la matrícula del corte de abril del año 2018
- Socialización con las secretarias de educación de los resultados del proceso de calidad de los registros de SIMAT
- Se avanzó en la producción de indicadores definitivos de la vigencia 2018 (eficiencia, extraedad, analfabetismo, población por fuera del sistema, supervivencia)
- Se realizaron las configuraciones requeridas para acceder a  REPORTATE desde dispositivos móviles
- Para los usuarios externos, se actualizó el conjunto de datos de matrícula en la plataforma de datos abiertos</v>
          </cell>
          <cell r="AU67">
            <v>0.28000000000000003</v>
          </cell>
          <cell r="AV67" t="str">
            <v>Para la producción de reportes y estadísticas sectoriales, durante el mes de junio se avanzó en:
* Gestión de validación y aprobación para los indicadores internos a través de Repórtate.
* Diseño y generación de la encuesta de satisfacción para los usuarios de Repórtate.
* Consolidación de la matrícula de educación preescolar, básica y media con corte a mayo 31 de 2018.
* Generación de los principales indicadores por género en educación preescolar, básica y media.
* Atención a las inquietudes de las entidades territoriales que están gestionando la depuración de la información de SIMAT con base en el reporte enviado.</v>
          </cell>
          <cell r="AW67">
            <v>0</v>
          </cell>
          <cell r="AX67">
            <v>0</v>
          </cell>
          <cell r="AY67">
            <v>0</v>
          </cell>
          <cell r="AZ67">
            <v>0</v>
          </cell>
          <cell r="BA67">
            <v>0</v>
          </cell>
          <cell r="BB67">
            <v>0</v>
          </cell>
          <cell r="BC67">
            <v>0</v>
          </cell>
          <cell r="BD67">
            <v>0</v>
          </cell>
          <cell r="BE67">
            <v>0</v>
          </cell>
          <cell r="BF67">
            <v>0</v>
          </cell>
          <cell r="BG67">
            <v>0</v>
          </cell>
          <cell r="BH67">
            <v>0</v>
          </cell>
          <cell r="BI67">
            <v>0</v>
          </cell>
          <cell r="BJ67">
            <v>0</v>
          </cell>
          <cell r="BK67">
            <v>0</v>
          </cell>
          <cell r="BL67">
            <v>0</v>
          </cell>
          <cell r="BM67">
            <v>0</v>
          </cell>
          <cell r="BN67">
            <v>0</v>
          </cell>
          <cell r="BO67">
            <v>0</v>
          </cell>
          <cell r="BP67">
            <v>0</v>
          </cell>
          <cell r="BQ67">
            <v>0</v>
          </cell>
          <cell r="BR67">
            <v>0.21</v>
          </cell>
          <cell r="BS67">
            <v>0.21</v>
          </cell>
          <cell r="BT67" t="str">
            <v>Una vez obtenida la matrícula definitiva, se ha procedido al cálculo de indicadores de cobertura, deserción, repitencia, sedes y establecimientos y reportes de matrícula para la difusión a nivel interno por medio de correo electrónico.
Para la difusión a nivel externo se realizaron las siguientes actividades:
- Actualización del conjunto de datos de docentes 2012-2016 en el portal de datos abiertos
- Rediseño de página web enviado a la OAC para fortalecer aspectos de usabilidad y perfilamiento de usuarios por tipo de información
- Generación de archivos de matrícula e indicadores para cargar en ambiente de pruebas del portal de estadísticas O3</v>
          </cell>
          <cell r="BU67">
            <v>0.27</v>
          </cell>
          <cell r="BV67">
            <v>0.27</v>
          </cell>
          <cell r="BW67" t="str">
            <v>En el período se continuaron produciendo indicadores definitivos de la vigencia 2017 como la tasa de supervivencia, la tasa de extraedad, indicadores de Eficiencia, analfabetismo y años promedio de educación. Para los usuarios externos, se actualizó la serie de matrícula de educación preescolar, básica y media desde el año 2010 en el portal de datos abiertos y se incorporó el año 2017.
Para mejorar la usabilidad del sitio web, la Oficina Asesora de Comunicaciones continua con los desarrollos propuestos.</v>
          </cell>
          <cell r="BX67">
            <v>0.32</v>
          </cell>
          <cell r="BY67">
            <v>0.32</v>
          </cell>
          <cell r="BZ67" t="str">
            <v>Se construyeron los indicadores por género de las tasas de cobertura, población por fuera del sistema, y los indicadores de eficiencia. Para el portal de estadísticas en O3, se remitió la base de docentes y establecimientos del año 2017, para que sean cargados en el ambiente de certificación y realizar las pruebas.</v>
          </cell>
        </row>
        <row r="68">
          <cell r="I68" t="str">
            <v>I-403-0-1324904</v>
          </cell>
          <cell r="J68" t="str">
            <v xml:space="preserve">Plan Institucional </v>
          </cell>
          <cell r="K68" t="str">
            <v xml:space="preserve">Direccionamiento estratégico y planeación </v>
          </cell>
          <cell r="L68" t="str">
            <v>Transformar y fortalecer la gestión y la cultura institucional</v>
          </cell>
          <cell r="M68">
            <v>0</v>
          </cell>
          <cell r="N68" t="str">
            <v>N/A</v>
          </cell>
          <cell r="O68" t="str">
            <v>Oficina Asesora de Planeación y Finanzas</v>
          </cell>
          <cell r="P68" t="str">
            <v>Claudia Díaz Hernández</v>
          </cell>
          <cell r="Q68" t="str">
            <v>NO</v>
          </cell>
          <cell r="R68" t="str">
            <v>Reportes de estadísticas sectoriales</v>
          </cell>
          <cell r="S68" t="str">
            <v>(Avance en  la generación y difusión de reportes / Total de reportes a generar)*100</v>
          </cell>
          <cell r="T68">
            <v>1</v>
          </cell>
          <cell r="U68" t="str">
            <v>Porcentaje</v>
          </cell>
          <cell r="V68">
            <v>1</v>
          </cell>
          <cell r="W68" t="str">
            <v>SI</v>
          </cell>
          <cell r="X68">
            <v>43157</v>
          </cell>
          <cell r="Y68" t="str">
            <v>Realizar el proceso de consolidación y automatización de Matrícula consolidada entre abril y noviembre junto con la generación de reportes.</v>
          </cell>
          <cell r="Z68">
            <v>43221</v>
          </cell>
          <cell r="AA68">
            <v>43465</v>
          </cell>
          <cell r="AB68" t="str">
            <v>mayo</v>
          </cell>
          <cell r="AC68">
            <v>244</v>
          </cell>
          <cell r="AD68">
            <v>244</v>
          </cell>
          <cell r="AE68">
            <v>0</v>
          </cell>
          <cell r="AF68">
            <v>0</v>
          </cell>
          <cell r="AG68">
            <v>0</v>
          </cell>
          <cell r="AH68">
            <v>0</v>
          </cell>
          <cell r="AI68">
            <v>0</v>
          </cell>
          <cell r="AJ68" t="str">
            <v>Proceso de consolidación de matrícula automatizado en SIMAT</v>
          </cell>
          <cell r="AK68">
            <v>0</v>
          </cell>
          <cell r="AL68">
            <v>0</v>
          </cell>
          <cell r="AM68">
            <v>9.7500000000000003E-2</v>
          </cell>
          <cell r="AN68" t="str">
            <v>Dentro de las principales actividades realizadas para el período de febrero se tienen: Cargue de los indicadores de cobertura y deserción del año 2017 en REPORTATE, alistamiento de los archivos para cargar en el portal de datos abiertos,  realización de las pruebas en el portal O3 para la publicación de estadísticas, solicitud de la consolidación del corte de enero, y generación de los respectivos reportes</v>
          </cell>
          <cell r="AO68">
            <v>0</v>
          </cell>
          <cell r="AP68">
            <v>0</v>
          </cell>
          <cell r="AQ68">
            <v>0</v>
          </cell>
          <cell r="AR68">
            <v>0</v>
          </cell>
          <cell r="AS68">
            <v>0.26</v>
          </cell>
          <cell r="AT68" t="str">
            <v>La generación de reportes y estadísticas sectoriales, generó los siguientes resultados en el mes de mayo de 2018:
- Consolidación de la matrícula del corte de abril del año 2018
- Socialización con las secretarias de educación de los resultados del proceso de calidad de los registros de SIMAT
- Se avanzó en la producción de indicadores definitivos de la vigencia 2018 (eficiencia, extraedad, analfabetismo, población por fuera del sistema, supervivencia)
- Se realizaron las configuraciones requeridas para acceder a  REPORTATE desde dispositivos móviles
- Para los usuarios externos, se actualizó el conjunto de datos de matrícula en la plataforma de datos abiertos</v>
          </cell>
          <cell r="AU68">
            <v>0.28000000000000003</v>
          </cell>
          <cell r="AV68" t="str">
            <v>Para la producción de reportes y estadísticas sectoriales, durante el mes de junio se avanzó en:
* Gestión de validación y aprobación para los indicadores internos a través de Repórtate.
* Diseño y generación de la encuesta de satisfacción para los usuarios de Repórtate.
* Consolidación de la matrícula de educación preescolar, básica y media con corte a mayo 31 de 2018.
* Generación de los principales indicadores por género en educación preescolar, básica y media.
* Atención a las inquietudes de las entidades territoriales que están gestionando la depuración de la información de SIMAT con base en el reporte enviado.</v>
          </cell>
          <cell r="AW68">
            <v>0</v>
          </cell>
          <cell r="AX68">
            <v>0</v>
          </cell>
          <cell r="AY68">
            <v>0</v>
          </cell>
          <cell r="AZ68">
            <v>0</v>
          </cell>
          <cell r="BA68">
            <v>0</v>
          </cell>
          <cell r="BB68">
            <v>0</v>
          </cell>
          <cell r="BC68">
            <v>0</v>
          </cell>
          <cell r="BD68">
            <v>0</v>
          </cell>
          <cell r="BE68">
            <v>0</v>
          </cell>
          <cell r="BF68">
            <v>0</v>
          </cell>
          <cell r="BG68">
            <v>0</v>
          </cell>
          <cell r="BH68">
            <v>0</v>
          </cell>
          <cell r="BI68">
            <v>0</v>
          </cell>
          <cell r="BJ68">
            <v>0</v>
          </cell>
          <cell r="BK68">
            <v>0</v>
          </cell>
          <cell r="BL68">
            <v>0</v>
          </cell>
          <cell r="BM68">
            <v>0</v>
          </cell>
          <cell r="BN68">
            <v>0</v>
          </cell>
          <cell r="BO68">
            <v>0</v>
          </cell>
          <cell r="BP68">
            <v>0</v>
          </cell>
          <cell r="BQ68">
            <v>0</v>
          </cell>
          <cell r="BR68">
            <v>0</v>
          </cell>
          <cell r="BS68">
            <v>0</v>
          </cell>
          <cell r="BT68">
            <v>0</v>
          </cell>
          <cell r="BU68">
            <v>0.27</v>
          </cell>
          <cell r="BV68">
            <v>0.27</v>
          </cell>
          <cell r="BW68" t="str">
            <v>La matrícula con corte al 30 de abril de 2018, se consolidó,  se generaron y difundieron los reportes y la base en los tiempos establecidos. Para la consolidación de matrícula automática, se reportó a la Oficina de Tecnología las diferencias encontradas con la consolidación que realiza la Oficina para continuar con los ajustes requeridos.</v>
          </cell>
          <cell r="BX68">
            <v>0.32</v>
          </cell>
          <cell r="BY68">
            <v>0.32</v>
          </cell>
          <cell r="BZ68" t="str">
            <v>La matrícula con corte a mayo 31 se realiza en los tiempos establecidos en el mes de junio, implementando las reglas de validación en la herramienta de Modeler.
Se continúan con las pruebas del proceso de consolidación automático directamente en SIMAT y se reportan las novedades a la Oficina de Tecnología.</v>
          </cell>
        </row>
        <row r="69">
          <cell r="I69" t="str">
            <v>I-403-0-1325001</v>
          </cell>
          <cell r="J69" t="str">
            <v xml:space="preserve">Plan Institucional </v>
          </cell>
          <cell r="K69" t="str">
            <v xml:space="preserve">Gestión del Conocimiento y la Innovación </v>
          </cell>
          <cell r="L69" t="str">
            <v>Transformar y fortalecer la gestión y la cultura institucional</v>
          </cell>
          <cell r="M69">
            <v>0</v>
          </cell>
          <cell r="N69" t="str">
            <v>N/A</v>
          </cell>
          <cell r="O69" t="str">
            <v>Oficina Asesora de Planeación y Finanzas</v>
          </cell>
          <cell r="P69" t="str">
            <v>Claudia Díaz Hernández</v>
          </cell>
          <cell r="Q69" t="str">
            <v>NO</v>
          </cell>
          <cell r="R69" t="str">
            <v>Convocatoria para retos en investigación y/o innovación en educación desarrollada</v>
          </cell>
          <cell r="S69" t="str">
            <v>(Avance en la convocatoria /Convocatoria para retos en investigación y/o innovación en educación desarrollada)*100</v>
          </cell>
          <cell r="T69">
            <v>1</v>
          </cell>
          <cell r="U69" t="str">
            <v>Porcentaje</v>
          </cell>
          <cell r="V69">
            <v>1</v>
          </cell>
          <cell r="W69" t="str">
            <v>SI</v>
          </cell>
          <cell r="X69">
            <v>43157</v>
          </cell>
          <cell r="Y69" t="str">
            <v>Definir conjuntamente con COLCIENCIAS los términos de referencia de la convocatoria; realizar seguimiento a las actividades de la convocatoría; prestar apoyo técnico a los equipos seleccionados y validar las propuestas generadas</v>
          </cell>
          <cell r="Z69">
            <v>43115</v>
          </cell>
          <cell r="AA69">
            <v>43465</v>
          </cell>
          <cell r="AB69" t="str">
            <v>enero</v>
          </cell>
          <cell r="AC69">
            <v>350</v>
          </cell>
          <cell r="AD69">
            <v>365</v>
          </cell>
          <cell r="AE69">
            <v>0</v>
          </cell>
          <cell r="AF69">
            <v>0</v>
          </cell>
          <cell r="AG69">
            <v>0</v>
          </cell>
          <cell r="AH69">
            <v>0</v>
          </cell>
          <cell r="AI69" t="str">
            <v>2 Profesionales Especializados
1 Coordinador</v>
          </cell>
          <cell r="AJ69" t="str">
            <v>Convocatoria ejecutada</v>
          </cell>
          <cell r="AK69">
            <v>0.05</v>
          </cell>
          <cell r="AL69" t="str">
            <v>Se realizó la reunión con Colciencias y se definieron los temas de las próximas dos reuniones y actividades, en las cuales se definirá el cronograma de trabajo.</v>
          </cell>
          <cell r="AM69">
            <v>0.09</v>
          </cell>
          <cell r="AN69" t="str">
            <v xml:space="preserve">Al interior del Ministerio se definieron los retos, los cuales fueron comunicados a COLCIENCIAS, quien hizo unos ajustes y definió los responsables temáticos, se acordó el cronograma para su divulgación y convocatoria y de igual modo, se definió la necesidad de crear un nuevo reto para ES                               </v>
          </cell>
          <cell r="AO69">
            <v>0.16</v>
          </cell>
          <cell r="AP69" t="str">
            <v>Se definió el reto de EPBM: "Construcción de una ruta de formación docente para fortalecer los procesos de comunicación de la ciencia, a través de la radio escolar" para desarrollarse en la Escuela Normal Superior de Saboyá (Boyacá)</v>
          </cell>
          <cell r="AQ69">
            <v>0.21</v>
          </cell>
          <cell r="AR69" t="str">
            <v>Se generó el documento técnico para la convocatoría y la invitación para el reto de EPBM.  Se realizó la visita a la Escuela Normal Superior de Saboyá (Boyacá) donde se presentó el proyecto a la comunidad, se realizó un reconocimientos de las condiciones del terreno y de la emisora y se establecieron acuerdos entre las partes.Para el reto de Educación Superior se definió el objetivo y productos del mismo y se consolidará el documento técnico en el mes de mayo.</v>
          </cell>
          <cell r="AS69">
            <v>0.27</v>
          </cell>
          <cell r="AT69" t="str">
            <v>Se realizó reunión con Colciencias y funcionarios del MEN para dialogar acerca de los términos de la convocatoria, de los retos tanto de Básica como de Superior. Para ello se emplearon:  El modelo de invitación al reto, la presentación y criterios de aprobación del comité, los requerimientos técnicos y el documento de invitación a participar en el reto.  Para el mes de junio se tiene programado presentar los retos en los comités técnicos de Colciencias.</v>
          </cell>
          <cell r="AU69">
            <v>0.3</v>
          </cell>
          <cell r="AV69" t="str">
            <v>* Diseño y generación de la encuesta de satisfacción para los usuarios de Repórtate.</v>
          </cell>
          <cell r="AW69">
            <v>0</v>
          </cell>
          <cell r="AX69">
            <v>0</v>
          </cell>
          <cell r="AY69">
            <v>0</v>
          </cell>
          <cell r="AZ69">
            <v>0</v>
          </cell>
          <cell r="BA69">
            <v>0</v>
          </cell>
          <cell r="BB69">
            <v>0</v>
          </cell>
          <cell r="BC69">
            <v>0</v>
          </cell>
          <cell r="BD69">
            <v>0</v>
          </cell>
          <cell r="BE69">
            <v>0</v>
          </cell>
          <cell r="BF69">
            <v>0</v>
          </cell>
          <cell r="BG69">
            <v>0</v>
          </cell>
          <cell r="BH69">
            <v>0</v>
          </cell>
          <cell r="BI69">
            <v>5.333333333333333E-2</v>
          </cell>
          <cell r="BJ69">
            <v>0</v>
          </cell>
          <cell r="BK69">
            <v>0</v>
          </cell>
          <cell r="BL69">
            <v>0.10666666666666666</v>
          </cell>
          <cell r="BM69">
            <v>0.09</v>
          </cell>
          <cell r="BN69" t="str">
            <v xml:space="preserve">Al interior del Ministerio se definieron los retos los cuales fueron comunicados a COLCIENCIAS, quien hizo unos ajustes y definió los responsables temáticos, luego se acordó el cronograma para su divulgación y convocatoria, también se definió la necesidad de crear un nuevo reto para ES                               </v>
          </cell>
          <cell r="BO69">
            <v>0.15999999999999998</v>
          </cell>
          <cell r="BP69">
            <v>0.16</v>
          </cell>
          <cell r="BQ69" t="str">
            <v>Se realizó el comité de aprobación para el reto de EPBM y se encuentra en discusión el de ES. La Convocatoria se realizará por medio de invitación directa por temas de tiempo.</v>
          </cell>
          <cell r="BR69">
            <v>0.21333333333333332</v>
          </cell>
          <cell r="BS69">
            <v>0.21333333333333332</v>
          </cell>
          <cell r="BT69" t="str">
            <v>Se realizó la visita a la Escuela Normal Superior de Saboyá (Boyacá) donde se presentó el proyecto a la comunidad, se realizó un reconocimientos de las condiciones del terreno y de la emisora y se establecieron acuerdos entre las partes.</v>
          </cell>
          <cell r="BU69">
            <v>0.26666666666666666</v>
          </cell>
          <cell r="BV69">
            <v>0.26666666666666666</v>
          </cell>
          <cell r="BW69" t="str">
            <v>Se realizó reunión con Colciencias y funcionarios del MEN para dialogar acerca de los términos de la convocatoria, de los retos tanto de Básica como de Superior. Para ello se emplearon:  El modelo de invitación al reto, la presentación y criterios de aprobación del comité, los requerimientos técnicos y el documento de invitación a participar en el reto.</v>
          </cell>
          <cell r="BX69">
            <v>0.32</v>
          </cell>
          <cell r="BY69">
            <v>0.3</v>
          </cell>
          <cell r="BZ69" t="str">
            <v>En comité técnico de Colciencias del 1 de junio de 2018 se solicitó delimitar los retos de educación preescolar, básica y media (EPBM) a un reto de EPBM con dos Escuelas Normales Superiores. En el segundo comité del 26 de junio se aprobó  la propuesta ajustada del reto de EPBM "apropiación social para EPBM".
Por otra parte, y considerando que el reto de Educación Superior no cumplió los requisitos para su aprobación, se trabajó en ajustar la propuesta y los diferentes documentos asociados, identificando la ENS con los mismos criterios tomados para la ENS de Saboyá.  Este ajusté ocasionó un rezago en el cronograma establecido, el cual será subsanado en el mes de julio.</v>
          </cell>
        </row>
        <row r="70">
          <cell r="I70" t="str">
            <v>I-403-0-1325101</v>
          </cell>
          <cell r="J70" t="str">
            <v xml:space="preserve">Plan Institucional </v>
          </cell>
          <cell r="K70" t="str">
            <v xml:space="preserve">Información y comunicación </v>
          </cell>
          <cell r="L70" t="str">
            <v>Transformar y fortalecer la gestión y la cultura institucional</v>
          </cell>
          <cell r="M70">
            <v>0</v>
          </cell>
          <cell r="N70" t="str">
            <v>N/A</v>
          </cell>
          <cell r="O70" t="str">
            <v>Oficina Asesora de Planeación y Finanzas</v>
          </cell>
          <cell r="P70" t="str">
            <v>Claudia Díaz Hernández</v>
          </cell>
          <cell r="Q70" t="str">
            <v>NO</v>
          </cell>
          <cell r="R70" t="str">
            <v>Estrategia de socialización de las nuevas funcionalidades de SICOLE</v>
          </cell>
          <cell r="S70" t="str">
            <v>(Avance en la implementación de la estrategia de socialización de las nuevas funcionalidades de SICOLE/ Estrategia de implementación socialización de las nuevas funcionalidades de SICOLE)*100</v>
          </cell>
          <cell r="T70">
            <v>1</v>
          </cell>
          <cell r="U70" t="str">
            <v>Porcentaje</v>
          </cell>
          <cell r="V70">
            <v>1</v>
          </cell>
          <cell r="W70" t="str">
            <v>SI</v>
          </cell>
          <cell r="X70">
            <v>43157</v>
          </cell>
          <cell r="Y70" t="str">
            <v xml:space="preserve">Definir de la estrategia de socialización, hacer seguimiento al reporte de información por las fuentes primarias; validar de la calidad de la información; y, definir y formular indicadores
</v>
          </cell>
          <cell r="Z70">
            <v>43115</v>
          </cell>
          <cell r="AA70">
            <v>43465</v>
          </cell>
          <cell r="AB70" t="str">
            <v>enero</v>
          </cell>
          <cell r="AC70">
            <v>350</v>
          </cell>
          <cell r="AD70">
            <v>365</v>
          </cell>
          <cell r="AE70">
            <v>0</v>
          </cell>
          <cell r="AF70">
            <v>0</v>
          </cell>
          <cell r="AG70">
            <v>0</v>
          </cell>
          <cell r="AH70">
            <v>0</v>
          </cell>
          <cell r="AI70" t="str">
            <v>1 Profesional Especializado
1 Coordinador</v>
          </cell>
          <cell r="AJ70" t="str">
            <v>Mejoras de la plataforma SICOLE socializadas en territorio para gestionar la captura de información</v>
          </cell>
          <cell r="AK70">
            <v>0.05</v>
          </cell>
          <cell r="AL70" t="str">
            <v>Se elaboró el Plan de Trabajo preliminar de la Estrategia de Socialización SICOLE</v>
          </cell>
          <cell r="AM70">
            <v>0.08</v>
          </cell>
          <cell r="AN70" t="str">
            <v>Se realizó reunión del convenio marco 106 en el que se planteó la necesidad de pasar a producción los desarrollos de SICOLE para iniciar la socialización para la captura de datos.</v>
          </cell>
          <cell r="AO70">
            <v>0.16</v>
          </cell>
          <cell r="AP70" t="str">
            <v>Se avanzó en el ambiente de producción SICOLE, actualmente se encuentra en fase de prueba y licencia de uso.</v>
          </cell>
          <cell r="AQ70">
            <v>0.19</v>
          </cell>
          <cell r="AR70" t="str">
            <v>Se remite correo electrónico con los desarrollos realizados a la Dirección de Calidad para la encuesta de ambiente escolar. Se realiza igualmente reunión con el coordinador del grupo de infraestructura para concertar actividades en territorio del registro. El DANE continua con el proceso de implementación en producción de los desarrollos obtenidos</v>
          </cell>
          <cell r="AS70">
            <v>0.24</v>
          </cell>
          <cell r="AT70" t="str">
            <v>Con la Dirección de Calidad se definieron las instancias de articulación para socializar la encuesta de ambiente escolar de SICOLE, el cual requerirá de una prueba piloto. Se continua igualmente con la implementación en producción de los desarrollos de SICOLE.</v>
          </cell>
          <cell r="AU70">
            <v>0.28000000000000003</v>
          </cell>
          <cell r="AV70" t="str">
            <v>* Consolidación de la matrícula de educación preescolar, básica y media con corte a mayo 31 de 2018.</v>
          </cell>
          <cell r="AW70">
            <v>0</v>
          </cell>
          <cell r="AX70">
            <v>0</v>
          </cell>
          <cell r="AY70">
            <v>0</v>
          </cell>
          <cell r="AZ70">
            <v>0</v>
          </cell>
          <cell r="BA70">
            <v>0</v>
          </cell>
          <cell r="BB70">
            <v>0</v>
          </cell>
          <cell r="BC70">
            <v>0</v>
          </cell>
          <cell r="BD70">
            <v>0</v>
          </cell>
          <cell r="BE70">
            <v>0</v>
          </cell>
          <cell r="BF70">
            <v>0</v>
          </cell>
          <cell r="BG70">
            <v>0</v>
          </cell>
          <cell r="BH70">
            <v>0</v>
          </cell>
          <cell r="BI70">
            <v>5.333333333333333E-2</v>
          </cell>
          <cell r="BJ70">
            <v>0.05</v>
          </cell>
          <cell r="BK70" t="str">
            <v>Se elaboró el Plan de Trabajo preliminar de la Estrategia de Socialización SICOLE</v>
          </cell>
          <cell r="BL70">
            <v>0.10666666666666666</v>
          </cell>
          <cell r="BM70">
            <v>0.08</v>
          </cell>
          <cell r="BN70" t="str">
            <v>Se realizó reunión del convenio Marco 106  en la que se planteó la necesidad de pasar a producción los desarrollos de SICOLE para iniciar la socialización para la captura de datos</v>
          </cell>
          <cell r="BO70">
            <v>0.15999999999999998</v>
          </cell>
          <cell r="BP70">
            <v>0.16</v>
          </cell>
          <cell r="BQ70" t="str">
            <v>Se avanzó en el ambiente de producción SICOLE, actualmente se encuentra en fase de prueba y licencia de uso. Por otra parte, se realizaron sesiones con las áreas del MEN como estrategia de socialización de SICOLE.</v>
          </cell>
          <cell r="BR70">
            <v>0.21333333333333332</v>
          </cell>
          <cell r="BS70">
            <v>0.19</v>
          </cell>
          <cell r="BT70" t="str">
            <v>Se remite correo electrónico con los desarrollos realizados a la Dirección de Calidad para la encuesta de ambiente escolar. Se realiza igualmente reunión con el coordinador del grupo de infraestructura para concertar actividades en territorio del registro. El DANE continua con el proceso de implementación en producción de los desarrollos obtenidos</v>
          </cell>
          <cell r="BU70">
            <v>0.26666666666666666</v>
          </cell>
          <cell r="BV70">
            <v>0.24</v>
          </cell>
          <cell r="BW70" t="str">
            <v>Se sostuvo reunión con la Dirección de Calidad para definir la estrategia de socialización de SICOLE, además, se definió la prueba piloto de formularios en un colegio de Bogotá, por lo cual se realizó la primera versión del paso a paso de Ambiente Escolar para revisión de la Dir. Calidad.  Por su parte, el DANE avanzó en los ajustes de sincronización en ambiente de producción de SICOLE. Para cumplir con el cronograma propuesto, es necesario que el DANE culmine con la implementación en producción para poder realizar el pilotaje, para ello el MEN avanzó en la gestión con dicha entidad y   avanzó en la definición del piloto.</v>
          </cell>
          <cell r="BX70">
            <v>0.32</v>
          </cell>
          <cell r="BY70">
            <v>0.28000000000000003</v>
          </cell>
          <cell r="BZ70" t="str">
            <v>Se cuenta con el formato de paso a paso para la encuesta de ambiente escolar con los ajustes de la Dirección de Calidad. Se avanzó en el diseño del formato para la encuesta de infraestructura. La Dirección de Calidad propone realizar la prueba piloto en un colegio de Bogotá y la socialización del SICOLE en el marco de la socialización del SICSE. El DANE continua con la implementación en producción. Se cuenta con las encuestas de infraestructura y ambiente escolar liberadas para iniciar el pilotaje y se encuentra en ajustes finales el desarrollo relacionado con la georreferenciación para su liberación. No se alcanzó el porcentaje programado, por el  tiempo tomado por el DANE en la liberación de los desarrollos en ambiente de producción.</v>
          </cell>
        </row>
        <row r="71">
          <cell r="I71" t="str">
            <v>I-403-0-1325201</v>
          </cell>
          <cell r="J71" t="str">
            <v xml:space="preserve">Plan Institucional </v>
          </cell>
          <cell r="K71" t="str">
            <v xml:space="preserve">Información y comunicación </v>
          </cell>
          <cell r="L71" t="str">
            <v>Transformar y fortalecer la gestión y la cultura institucional</v>
          </cell>
          <cell r="M71">
            <v>0</v>
          </cell>
          <cell r="N71" t="str">
            <v>N/A</v>
          </cell>
          <cell r="O71" t="str">
            <v>Oficina Asesora de Planeación y Finanzas</v>
          </cell>
          <cell r="P71" t="str">
            <v>Claudia Díaz Hernández</v>
          </cell>
          <cell r="Q71" t="str">
            <v>NO</v>
          </cell>
          <cell r="R71" t="str">
            <v>Acuerdos de intercambio de información con entidades públicas</v>
          </cell>
          <cell r="S71" t="str">
            <v>(Avance en la entrega de información conforme a lo definido en los acuerdos de intercambio con entidades públicas/ Acuerdos de intercambio de información con entidades públicas)*100</v>
          </cell>
          <cell r="T71">
            <v>1</v>
          </cell>
          <cell r="U71" t="str">
            <v>Porcentaje</v>
          </cell>
          <cell r="V71">
            <v>1</v>
          </cell>
          <cell r="W71" t="str">
            <v>SI</v>
          </cell>
          <cell r="X71">
            <v>43157</v>
          </cell>
          <cell r="Y71" t="str">
            <v>Preparar archivos en las estructuras definidas en los acuerdos; disponer de las bases de datos del MEN en las fechas indicadas y en los mecanismos de intercambio definidos; gestionar la entrega de las bases externas del MEN; y, hacer seguimiento a los acuerdos de intercambio</v>
          </cell>
          <cell r="Z71">
            <v>43191</v>
          </cell>
          <cell r="AA71">
            <v>43465</v>
          </cell>
          <cell r="AB71" t="str">
            <v>abril</v>
          </cell>
          <cell r="AC71">
            <v>274</v>
          </cell>
          <cell r="AD71">
            <v>274</v>
          </cell>
          <cell r="AE71">
            <v>0</v>
          </cell>
          <cell r="AF71">
            <v>0</v>
          </cell>
          <cell r="AG71">
            <v>0</v>
          </cell>
          <cell r="AH71">
            <v>0</v>
          </cell>
          <cell r="AI71" t="str">
            <v>2 Profesionales Especializados
1 Coordinador</v>
          </cell>
          <cell r="AJ71" t="str">
            <v>Información entregada acorde a lo definido en los acuerdos de intercambio de información vigentes</v>
          </cell>
          <cell r="AK71">
            <v>0</v>
          </cell>
          <cell r="AL71">
            <v>0</v>
          </cell>
          <cell r="AM71">
            <v>0.03</v>
          </cell>
          <cell r="AN71" t="str">
            <v>Se ajustó el acuerdo con el Comando de Reclutamiento - COREC de acuerdo a las observaciones de la Oficina Jurídica y se elaboró el acuerdo para envío a ICBF. 
De otra parte, con el Departamento Administrativo de la Función Pública se realizó la primera reunión en la cual se definió la información que se puede intercambiar y se determinó realizar la primera mesa de trabajo para finales de febrero 2018.
Se envió solicitud de cruce de docentes a la Registraduría Nacional del Estado Civil</v>
          </cell>
          <cell r="AO71">
            <v>0</v>
          </cell>
          <cell r="AP71">
            <v>0</v>
          </cell>
          <cell r="AQ71">
            <v>0.08</v>
          </cell>
          <cell r="AR71" t="str">
            <v>En el proceso de regularización de intercambio con otras entidades públicas, se realizaron las siguientes actividades:
- Se firmo el acuerdo de COREC por la Sra. Ministra
- Se remitió la propuesta de Acuerdo al ICBF para observaciones
- Para el  protocolo técnico  MEN - ICFES se envió el último diccionario de datos de SNIES para que revisen las variables. 
- Se recibió por parte de la Subdirección de Fortalecimiento las observaciones a la solicitud de varibales por parte de DAFP en el acuerdo DAFP y
- Se hizo la actualización del convenio con ACR (ARN),  se conviene finiquitar y liquidar el convenio  para realizar un acuerdo de Colaboración y facilitar el intercambio entre las entidades.</v>
          </cell>
          <cell r="AS71">
            <v>0.16</v>
          </cell>
          <cell r="AT71" t="str">
            <v>El proceso de intercambio se realizó conforme a lo definido en el acuerdo  con  ICFES, Unidad para las Víctimas y Prosperidad Social. Se inició igualmente actualización del anexo técnico del acuerdo con ICETEX y se continua gestionando el acuerdo con el Comando de Reclutamiento e ICBF.</v>
          </cell>
          <cell r="AU71">
            <v>0.24333333333333332</v>
          </cell>
          <cell r="AV71" t="str">
            <v>* Generación de los principales indicadores por género en educación preescolar, básica y media.</v>
          </cell>
          <cell r="AW71">
            <v>0</v>
          </cell>
          <cell r="AX71">
            <v>0</v>
          </cell>
          <cell r="AY71">
            <v>0</v>
          </cell>
          <cell r="AZ71">
            <v>0</v>
          </cell>
          <cell r="BA71">
            <v>0</v>
          </cell>
          <cell r="BB71">
            <v>0</v>
          </cell>
          <cell r="BC71">
            <v>0</v>
          </cell>
          <cell r="BD71">
            <v>0</v>
          </cell>
          <cell r="BE71">
            <v>0</v>
          </cell>
          <cell r="BF71">
            <v>0</v>
          </cell>
          <cell r="BG71">
            <v>0</v>
          </cell>
          <cell r="BH71">
            <v>0</v>
          </cell>
          <cell r="BI71">
            <v>0</v>
          </cell>
          <cell r="BJ71">
            <v>0</v>
          </cell>
          <cell r="BK71">
            <v>0</v>
          </cell>
          <cell r="BL71">
            <v>0</v>
          </cell>
          <cell r="BM71">
            <v>0.03</v>
          </cell>
          <cell r="BN71" t="str">
            <v>Se ajustó el acuerdo con el Comando de Reclutamiento - COREC de acuerdo a las observaciones de la Oficina Jurídica y se elaboró el acuerdo para envío a ICBF. 
Con el Departamento Administrativo de la Función Pública se realizó la primera reunión en la cual se definió la información que se puede intercambiar y se determinó realizar la primera mesa de trabajo para finales de febrero 2018.
Se envió solicitud de cruce de docentes a la Registraduría Nacional del Estado Civil</v>
          </cell>
          <cell r="BO71">
            <v>0</v>
          </cell>
          <cell r="BP71">
            <v>0</v>
          </cell>
          <cell r="BQ71">
            <v>0</v>
          </cell>
          <cell r="BR71">
            <v>8.1111111111111106E-2</v>
          </cell>
          <cell r="BS71">
            <v>8.1111111111111106E-2</v>
          </cell>
          <cell r="BT71" t="str">
            <v>En el proceso de regularización de intercambio con otras entidades públicas, se realizaron las siguientes actividades:
- Se firmo el acuerdo de COREC por la Sra. Ministra
- Se remitió la propuesta de Acuerdo al ICBF para observaciones
- Para el  protocolo técnico  MEN - ICFES se envió el último diccionario de datos de SNIES para que revisen las variables. 
- Se recibió por parte de la Subdirección de Fortalecimiento las observaciones a la solicitud de varibales por parte de DAFP en el acuerdo DAFP y
- Se hizo la actualización del convenio con ACR (ARN),  se conviene finiquitar y liquidar el convenio  para realizar un acuerdo de Colaboración y facilitar el intercambio entre las entidades.</v>
          </cell>
          <cell r="BU71">
            <v>0.16222222222222221</v>
          </cell>
          <cell r="BV71">
            <v>0.16222222222222221</v>
          </cell>
          <cell r="BW71" t="str">
            <v>En el proceso de regularización de intercambio con otras entidades públicas, se realizaron las siguientes actividades:  i) Se recibió el Acuerdo de Colaboración firmado por el Director de Reclutamiento del COREC, ii) Para el protocolo MEN-ICFES se enviaron las bases definidas en el acuerdo de SIMAT y Docentes, iii) Para el protocolo con el ICETEX se realizó reunión para identificar ajustes que permitan un óptimo intercambio lo que conllevó a la actualización del anexo técnico, iv) Para Prosperidad Social y Unidad para las Víctimas se dispuso de la información definida en los acuerdos en los tiempos indicados .</v>
          </cell>
          <cell r="BX71">
            <v>0.24</v>
          </cell>
          <cell r="BY71">
            <v>0.24</v>
          </cell>
          <cell r="BZ71" t="str">
            <v xml:space="preserve">
Se cumplió con los tiempos para la entrega de información de SIMAT a Prosperidad Social y de SNIES y SIET para la UARIV (Unidad de Víctimas).  Para los nuevos acuerdos de intercambio programados se trabajó en el anexo técnico para ICBF. Adicionalmente, 
se remitió a la Oficina Jurídica la solicitud de concepto para ajustar el formato de acuerdo de intercambio con entidades públicas</v>
          </cell>
        </row>
        <row r="72">
          <cell r="I72" t="str">
            <v>I-403-0-1325301</v>
          </cell>
          <cell r="J72" t="str">
            <v xml:space="preserve">Plan Institucional </v>
          </cell>
          <cell r="K72" t="str">
            <v xml:space="preserve">Información y comunicación </v>
          </cell>
          <cell r="L72" t="str">
            <v>Transformar y fortalecer la gestión y la cultura institucional</v>
          </cell>
          <cell r="M72">
            <v>0</v>
          </cell>
          <cell r="N72" t="str">
            <v>N/A</v>
          </cell>
          <cell r="O72" t="str">
            <v>Oficina Asesora de Planeación y Finanzas</v>
          </cell>
          <cell r="P72" t="str">
            <v>Claudia Díaz Hernández</v>
          </cell>
          <cell r="Q72" t="str">
            <v>NO</v>
          </cell>
          <cell r="R72" t="str">
            <v>Mejoras e incorporación de nuevos registros en la maestra de personas</v>
          </cell>
          <cell r="S72" t="str">
            <v>Avance en el desarrollo de mejoras e incorporación de nuevos registros en la maestra de personas</v>
          </cell>
          <cell r="T72">
            <v>1</v>
          </cell>
          <cell r="U72" t="str">
            <v>Porcentaje</v>
          </cell>
          <cell r="V72">
            <v>1</v>
          </cell>
          <cell r="W72" t="str">
            <v>SI</v>
          </cell>
          <cell r="X72">
            <v>43157</v>
          </cell>
          <cell r="Y72" t="str">
            <v xml:space="preserve">Diseñar las mejoras (reportes, trazabilidad en el historial académico, identificación de núcleo familiar); desarrollar y documentar las mejoras; desarrollar para la entrega de información a la maestra de estudiantes de los sistemas de información; definir y desarrollar reportes; actualizar información
</v>
          </cell>
          <cell r="Z72">
            <v>43115</v>
          </cell>
          <cell r="AA72">
            <v>43465</v>
          </cell>
          <cell r="AB72" t="str">
            <v>enero</v>
          </cell>
          <cell r="AC72">
            <v>350</v>
          </cell>
          <cell r="AD72">
            <v>365</v>
          </cell>
          <cell r="AE72">
            <v>0</v>
          </cell>
          <cell r="AF72">
            <v>0</v>
          </cell>
          <cell r="AG72">
            <v>0</v>
          </cell>
          <cell r="AH72">
            <v>0</v>
          </cell>
          <cell r="AI72" t="str">
            <v>1 Profesional Especializado
1 Coordinador</v>
          </cell>
          <cell r="AJ72" t="str">
            <v>Base maestra de personas con mejoras desarrolladas e implementadas</v>
          </cell>
          <cell r="AK72">
            <v>0.05</v>
          </cell>
          <cell r="AL72" t="str">
            <v>Presentación de propuesta de procedimiento para ajuste de calidad en nombres y apellidos de las nuevas bases de datos</v>
          </cell>
          <cell r="AM72">
            <v>0.11</v>
          </cell>
          <cell r="AN72" t="str">
            <v xml:space="preserve">Se realizaron mejoras en los procedimientos de mejoramiento de la calidad en las nuevas bases y se logró que el procedimiento de separación de nombres y apellidos funcione correctamente. Por último, se hizo la carga de la información histórica del SIET para el año 2017, dejando la salvedad que la del 2018 está siendo corregida al  formato predeterminado. 
También se generó el procedimiento para cargar la información del censo Indígena de Min. Interior </v>
          </cell>
          <cell r="AO72">
            <v>0.15466666666666667</v>
          </cell>
          <cell r="AP72" t="str">
            <v>Se incorporó registro de UARIV  en la Maestra de Personas.</v>
          </cell>
          <cell r="AQ72">
            <v>0.18</v>
          </cell>
          <cell r="AR72" t="str">
            <v>Para la maestra de personas se actualizaron y cargaron a la base de datos los siguientes archivos:
- SISBEN Corte febrero de 2018
- UARIV corte definitivo 2017
- SIMAT corte marzo de 2018
De igual manera se gestionó el cruce de la base de docentes con Registraduría .
A partir de la información cargada se espera contar con la base de estudiantes desescolarizados entre 5 y 16 años en el mes de mayo, para que la Subdirección de Acceso pueda realizar gestión con las Secretarías de Educación para la búsqueda activa</v>
          </cell>
          <cell r="AS72">
            <v>0.24</v>
          </cell>
          <cell r="AT72" t="str">
            <v>A partir de la información cargada de SISBEN, de la Unidad para la Víctimas y Prosperidad Social, se generó el reporte de estudiantes desescolarizados de dichas bases que no se encuentran en SIMAT. La base de datos fue remitida a la Subdirección de Acceso el 24 de mayo de 2018, para iniciar el proceso de socialización con Secretarias de Educación para apoyar las actividades de búsqueda activa de población por fuera del sistema.</v>
          </cell>
          <cell r="AU72">
            <v>0.32</v>
          </cell>
          <cell r="AV72" t="str">
            <v>* Atención a las inquietudes de las entidades territoriales que están gestionando la depuración de la información de SIMAT con base en el reporte enviado.</v>
          </cell>
          <cell r="AW72">
            <v>0</v>
          </cell>
          <cell r="AX72">
            <v>0</v>
          </cell>
          <cell r="AY72">
            <v>0</v>
          </cell>
          <cell r="AZ72">
            <v>0</v>
          </cell>
          <cell r="BA72">
            <v>0</v>
          </cell>
          <cell r="BB72">
            <v>0</v>
          </cell>
          <cell r="BC72">
            <v>0</v>
          </cell>
          <cell r="BD72">
            <v>0</v>
          </cell>
          <cell r="BE72">
            <v>0</v>
          </cell>
          <cell r="BF72">
            <v>0</v>
          </cell>
          <cell r="BG72">
            <v>0</v>
          </cell>
          <cell r="BH72">
            <v>0</v>
          </cell>
          <cell r="BI72">
            <v>5.333333333333333E-2</v>
          </cell>
          <cell r="BJ72">
            <v>0.05</v>
          </cell>
          <cell r="BK72" t="str">
            <v>Presentación de propuesta de procedimiento para ajuste de calidad en nombres y apellidos de las nuevas bases de datos</v>
          </cell>
          <cell r="BL72">
            <v>0.10666666666666666</v>
          </cell>
          <cell r="BM72">
            <v>0.10666666666666666</v>
          </cell>
          <cell r="BN72" t="str">
            <v xml:space="preserve">Se realizaron mejoras en los procedimientos de mejoramiento de la calidad en las nuevas bases y se logró que el procedimiento de separación de nombres y apellidos funcione correctamente. Por último, se hizo la carga de la información histórica del SIET para el año 2017, dejando la salvedad que la del 2018 está siendo corregida al  formato predeterminado. 
También se generó el procedimiento para cargar la información del censo Indígena de Min. Interior </v>
          </cell>
          <cell r="BO72">
            <v>0.15999999999999998</v>
          </cell>
          <cell r="BP72">
            <v>0.15466666666666667</v>
          </cell>
          <cell r="BQ72" t="str">
            <v>Se cargó la base de UARIV en la base de insumos de la Maestra de personas y se generando los respectivos fonéticos. Además, se realizó el cruce contra los datos  de la Maestra de personas y se descargó la base del SISBEN de febrero de 2017 para ser cargada en los insumos de la maestra.  Se están realizando las pruebas y los ajustes sobre las bases de datos.</v>
          </cell>
          <cell r="BR72">
            <v>0.21333333333333332</v>
          </cell>
          <cell r="BS72">
            <v>0.18</v>
          </cell>
          <cell r="BT72" t="str">
            <v>Para la maestra de personas se actualizaron y cargaron a la base de datos los siguientes archivos:
- SISBEN Corte febrero de 2018
- UARIV corte definitivo 2017
- SIMAT corte marzo de 2018
De igual manera se gestionó el cruce de la base de docentes con Registraduría .
A partir de la información cargada se espera contar con la base de estudiantes desescolarizados entre 5 y 16 años en el mes de mayo, para que la Subdirección de Acceso pueda realizar gestión con las Secretarías de Educación para la búsqueda activa</v>
          </cell>
          <cell r="BU72">
            <v>0.26666666666666666</v>
          </cell>
          <cell r="BV72">
            <v>0.24</v>
          </cell>
          <cell r="BW72" t="str">
            <v>A partir de la información cargada de SISBEN, de la Unidad para la Víctimas y Prosperidad Social, se generó el reporte de estudiantes desescolarizados de dichas bases que no se encuentran en SIMAT. La base de datos fue remitida a la Subdirección de Acceso el 24 de mayo de 2018, para iniciar el proceso de socialización con Secretarias de Educación para apoyar las actividades de búsqueda activa de población por fuera del sistema.
La diferencia respecto al avance programado se sustenta en la disponibilidad de nuevas bases que se deben incorporar o bases históricas  y del proceso de migración a un nuevo servidor de acuerdo a lo dispuesto por la Oficina de Tecnología. No obstante, se esta gestionando la información para el mes de junio.</v>
          </cell>
          <cell r="BX72">
            <v>0.32</v>
          </cell>
          <cell r="BY72">
            <v>0.32</v>
          </cell>
          <cell r="BZ72" t="str">
            <v>Al realizar un análisis de las bases relacionadas con Educación Superior (SNIES) y el impacto que pueden tener dentro de la maestra de personas, se acordó solo integrar la base de Matriculados y de Graduados, para lo cual se realizaron las siguientes acciones:
Se cargó la última actualización recibida de la base de datos de SNIES Matriculados 2017 y se generaron los fonéticos y cruce contra la maestra de personas para incorporar la información actualizada de esta base.
Se solicitó al área funcional la base de Graduados de SNIES 2017 con el objeto de realizar el alistamiento y cargue en la maestra de personas y
Se procedió con el cargue, la generaron de fonéticos y posterior cruce de la base de datos de SIET en la base maestra de personas logrando incorporar la información del año 2017.</v>
          </cell>
        </row>
        <row r="73">
          <cell r="I73" t="str">
            <v>I-403-0-1325401</v>
          </cell>
          <cell r="J73" t="str">
            <v xml:space="preserve">Plan Institucional </v>
          </cell>
          <cell r="K73" t="str">
            <v xml:space="preserve">Información y comunicación </v>
          </cell>
          <cell r="L73" t="str">
            <v>Transformar y fortalecer la gestión y la cultura institucional</v>
          </cell>
          <cell r="M73">
            <v>0</v>
          </cell>
          <cell r="N73" t="str">
            <v>N/A</v>
          </cell>
          <cell r="O73" t="str">
            <v>Oficina Asesora de Planeación y Finanzas</v>
          </cell>
          <cell r="P73" t="str">
            <v>Claudia Díaz Hernández</v>
          </cell>
          <cell r="Q73" t="str">
            <v>NO</v>
          </cell>
          <cell r="R73" t="str">
            <v>Plan de acción de la mesa de educación del Plan Estadístico Nacional a cargo del Ministerio</v>
          </cell>
          <cell r="S73" t="str">
            <v>(Avance del plan de acción de la mesa de educación del Plan Estadístico Nacional a cargo del Ministerio/Total de compromisos del plan de acción de la mesa de educación del Plan Estadístico Nacional a cargo del Ministerio)*100</v>
          </cell>
          <cell r="T73">
            <v>1</v>
          </cell>
          <cell r="U73" t="str">
            <v>Porcentaje</v>
          </cell>
          <cell r="V73">
            <v>1</v>
          </cell>
          <cell r="W73" t="str">
            <v>SI</v>
          </cell>
          <cell r="X73">
            <v>43157</v>
          </cell>
          <cell r="Y73" t="str">
            <v>Ejercer la Secretaria Técnica del plan de acción de la mesa de educación del Plan Estadístico Nacional; realizar seguimiento a las actividades; coordinar la consolidación del catalogo de indicadores sectoriales; coordinar la identificación de necesidades de información del sector; e identificar y proponer estandares de clasificación para el sector</v>
          </cell>
          <cell r="Z73">
            <v>43132</v>
          </cell>
          <cell r="AA73">
            <v>43465</v>
          </cell>
          <cell r="AB73" t="str">
            <v>febrero</v>
          </cell>
          <cell r="AC73">
            <v>333</v>
          </cell>
          <cell r="AD73">
            <v>333</v>
          </cell>
          <cell r="AE73">
            <v>0</v>
          </cell>
          <cell r="AF73">
            <v>0</v>
          </cell>
          <cell r="AG73">
            <v>0</v>
          </cell>
          <cell r="AH73">
            <v>0</v>
          </cell>
          <cell r="AI73" t="str">
            <v>1 Profesional Especializado
1 Coordinador</v>
          </cell>
          <cell r="AJ73" t="str">
            <v xml:space="preserve">Plan de acción Mesa Educación, ciencia y tecnología - Plan Estadístico Nacional </v>
          </cell>
          <cell r="AK73">
            <v>0</v>
          </cell>
          <cell r="AL73">
            <v>0</v>
          </cell>
          <cell r="AM73">
            <v>0.06</v>
          </cell>
          <cell r="AN73" t="str">
            <v>Se realizó la mesa técnica en la que se discutió el  Plan de Acción Anual. Se realizaron y enviaron los ajustes que resultaron de la mes técnica. Está pendiente  que el DANE envíe los formatos de actualización para las OOEE.</v>
          </cell>
          <cell r="AO73">
            <v>6.0900000000000003E-2</v>
          </cell>
          <cell r="AP73" t="str">
            <v>No fue posible realizar la mesa técnica prevista para el mes de marzo, como resultado de la actualización de los formatos para el inventario de operaciones estadística por parte del DANE. Una vez se termine con dicha actualización, se iniciarán las gestiones para su realización.</v>
          </cell>
          <cell r="AQ73">
            <v>0.15</v>
          </cell>
          <cell r="AR73" t="str">
            <v>Se consolidó el Inventario de Operaciones Estadísticas por el DANE, en los temas de educación, ciencia y tecnología, junto con el formulario de oferta estadística para realizar la actualizacion de cada entidad. para la Propuesta metadatos sectoriales se decidió enviar junto con los formatos del DANE, la propuesta de ficha de indicadores para que antes de la proxima mesa técnica se envien las observaciones. La mesa tecnica 4, se realizará en la ultima semana del mes de mayo, debido a los retrazos del DANE con los formatos.</v>
          </cell>
          <cell r="AS73">
            <v>0.22</v>
          </cell>
          <cell r="AT73" t="str">
            <v xml:space="preserve">Se actualizaron los formularios (F1) de caracterización de las operaciones de Matrícula y Planta Docente, de acuerdo al formato enviado por el DANE y se propusieron observaciones sobre la ficha de metadato para documentar los principales indicadores del tema de educación, ciencia y tecnología.
El 31 de mayo de 2018 se realizó la mesa 4 de educación y se obtuvieron las observaciones de la ficha de metadatos de los indicadores. Se espera que con los ajustes que se realicen en junio de 2018 se empiecen a documentar los indicadores.
</v>
          </cell>
          <cell r="AU73">
            <v>0.28000000000000003</v>
          </cell>
          <cell r="AV73" t="str">
            <v>Se pactaron las fechas definitivas para el envío de los formularios completos (F1) y se priorizaron los principales indicadores sectoriales para documentarlos.</v>
          </cell>
          <cell r="AW73">
            <v>0</v>
          </cell>
          <cell r="AX73">
            <v>0</v>
          </cell>
          <cell r="AY73">
            <v>0</v>
          </cell>
          <cell r="AZ73">
            <v>0</v>
          </cell>
          <cell r="BA73">
            <v>0</v>
          </cell>
          <cell r="BB73">
            <v>0</v>
          </cell>
          <cell r="BC73">
            <v>0</v>
          </cell>
          <cell r="BD73">
            <v>0</v>
          </cell>
          <cell r="BE73">
            <v>0</v>
          </cell>
          <cell r="BF73">
            <v>0</v>
          </cell>
          <cell r="BG73">
            <v>0</v>
          </cell>
          <cell r="BH73">
            <v>0</v>
          </cell>
          <cell r="BI73">
            <v>0</v>
          </cell>
          <cell r="BJ73">
            <v>0</v>
          </cell>
          <cell r="BK73">
            <v>0</v>
          </cell>
          <cell r="BL73">
            <v>6.0909090909090913E-2</v>
          </cell>
          <cell r="BM73">
            <v>6.0909090909090913E-2</v>
          </cell>
          <cell r="BN73" t="str">
            <v>Se realizó la mesa técnica en la que se discutió el  Plan de Acción Anual. Se realizaron y enviaron los ajustes que resultaron de la mes técnica. Está pendiente  que el DANE envíe los formatos de actualización para las OOEE.</v>
          </cell>
          <cell r="BO73">
            <v>0.12181818181818183</v>
          </cell>
          <cell r="BP73">
            <v>6.0900000000000003E-2</v>
          </cell>
          <cell r="BQ73" t="str">
            <v>No fue posible realizar la mesa técnica prevista para el mes de marzo, como resultado de la actualización de los formatos para el inventario de operaciones estadística por parte del DANE. Una vez se termine con dicha actualización, se iniciarán las gestiones para su realización.</v>
          </cell>
          <cell r="BR73">
            <v>0.18272727272727274</v>
          </cell>
          <cell r="BS73">
            <v>0.15</v>
          </cell>
          <cell r="BT73" t="str">
            <v>Se consolidaron los formatos del inventario de operaciones estadísticas de educación, ciencia y tecnología para actualización de las entidades que componen la mesa y se diseño la propuesta de ficha técnica de indicadores que se consolidará a partir de la información registrada en los formatos de las operaciones estadísticas</v>
          </cell>
          <cell r="BU73">
            <v>0.24363636363636365</v>
          </cell>
          <cell r="BV73">
            <v>0.22</v>
          </cell>
          <cell r="BW73" t="str">
            <v>Se actualizaron los formularios (F1) de caracterización de las operaciones de Matrícula y Planta Docente, de acuerdo al formato enviado por el DANE y se propusieron observaciones sobre la ficha de metadato para documentar los principales indicadores del tema de educación, ciencia y tecnología.
El 31 de mayo de 2018 se realizó la mesa 4 de educación y se obtuvieron las observaciones de la ficha de metadatos de los indicadores. Se espera que con los ajustes que se realicen en junio de 2018 se empiecen a documentar los indicadores.
La diferencia con respecto al avance programado se origina por el retraso que tuvo el DANE en la entrega de la información requerida para actualizar el formulario F1. Sin embargo,  al contar con la información, en el siguiente mes se adelantarán acciones para el cumplimiento.</v>
          </cell>
          <cell r="BX73">
            <v>0.30454545454545456</v>
          </cell>
          <cell r="BY73">
            <v>0.28000000000000003</v>
          </cell>
          <cell r="BZ73" t="str">
            <v>Una vez realizada la mesa del Plan Estadístico Nacional y debido a los múltiples comentarios y dudas sobre algunos puntos del formularios (F1), se acordaron unas fechas para ir enviando los formularios completos. Estas fechas se establecieron de común acuerdo con las entidades participantes. En el tema de la documentación de los indicadores, se establecieron unos criterios para priorizar los principales y sectoriales para documentarlos y las entidades se encuentran realizando esta tarea.
La demora en la entrega de la información de los formularios F1 por parte del DANE en los meses anteriores, afectó todo el cronograma de ejecución programado.</v>
          </cell>
        </row>
        <row r="74">
          <cell r="I74" t="str">
            <v>I-403-0-1325501</v>
          </cell>
          <cell r="J74" t="str">
            <v xml:space="preserve">Plan Institucional </v>
          </cell>
          <cell r="K74" t="str">
            <v xml:space="preserve">Información y comunicación </v>
          </cell>
          <cell r="L74" t="str">
            <v>Transformar y fortalecer la gestión y la cultura institucional</v>
          </cell>
          <cell r="M74">
            <v>0</v>
          </cell>
          <cell r="N74" t="str">
            <v>N/A</v>
          </cell>
          <cell r="O74" t="str">
            <v>Oficina Asesora de Planeación y Finanzas</v>
          </cell>
          <cell r="P74" t="str">
            <v>Claudia Díaz Hernández</v>
          </cell>
          <cell r="Q74" t="str">
            <v>NO</v>
          </cell>
          <cell r="R74" t="str">
            <v>Sistema de Información geográfico Implementación en el Ministerio de Educación Nacional</v>
          </cell>
          <cell r="S74" t="str">
            <v>(Avance en la implementación del Sistema de Información geográfico en el MEN/100% del Sistema de Información geográfico implementado en el MEN)*100</v>
          </cell>
          <cell r="T74">
            <v>1</v>
          </cell>
          <cell r="U74" t="str">
            <v>Porcentaje</v>
          </cell>
          <cell r="V74">
            <v>1</v>
          </cell>
          <cell r="W74" t="str">
            <v>SI</v>
          </cell>
          <cell r="X74">
            <v>43157</v>
          </cell>
          <cell r="Y74" t="str">
            <v>Realizar Planeación del Proyecto
Identificar información existente y coberturas geograficas a producir 
Diseñar y desarrollar la base de datos geografica
Implementar desarrollos y productos</v>
          </cell>
          <cell r="Z74">
            <v>43115</v>
          </cell>
          <cell r="AA74">
            <v>43465</v>
          </cell>
          <cell r="AB74" t="str">
            <v>enero</v>
          </cell>
          <cell r="AC74">
            <v>350</v>
          </cell>
          <cell r="AD74">
            <v>365</v>
          </cell>
          <cell r="AE74">
            <v>0</v>
          </cell>
          <cell r="AF74">
            <v>0</v>
          </cell>
          <cell r="AG74">
            <v>0</v>
          </cell>
          <cell r="AH74">
            <v>0</v>
          </cell>
          <cell r="AI74">
            <v>0</v>
          </cell>
          <cell r="AJ74" t="str">
            <v>Sistema de Información Geográfico del MEN (versión inicial)</v>
          </cell>
          <cell r="AK74">
            <v>0.05</v>
          </cell>
          <cell r="AL74" t="str">
            <v>Se elaboró el plan de trabajo y diligenciamiento de las especificaciones de la máquina para instalar el ArcGIS Enterprise</v>
          </cell>
          <cell r="AM74">
            <v>0.1</v>
          </cell>
          <cell r="AN74" t="str">
            <v>Se generó el RFC parea instalar el servidor de ArcGIS y se realizó reunión para conformar el grupo de trabajo. Además se definió el cronograma de capacitación y el instrumento para identificar las temáticas geográficas a producir.</v>
          </cell>
          <cell r="AO74">
            <v>0.115</v>
          </cell>
          <cell r="AP74" t="str">
            <v>La programación y desarrollo de las capacitaciones de ArcGIS con los participantes no fue posible realizarlas, debido a los múltiples eventos  que se llevaron a cabo en el mes de marzo en el MEN. Se agendó la cita para  la instalación de ArcGIS Desktop en los equipos de los funcionarios que participan en el proyecto.  Se iniciarán actividades en el mes de abril.</v>
          </cell>
          <cell r="AQ74">
            <v>0.16</v>
          </cell>
          <cell r="AR74" t="str">
            <v>Durante el mes de abril se avanzó en la disposición de los medios tecnológicos y humanos, para lo cual se desarrollaron las siguientes actividades:
- Instalación de licencias desktop en 4 equipos
- Instalación del servidor de aplicaciones de ArcGIS Server
- Aprovisionamiento del servidor de base de datos para ArcGIS
- Realización de las capacitaciones de los primeros dos módulos</v>
          </cell>
          <cell r="AS74">
            <v>0.24</v>
          </cell>
          <cell r="AT74" t="str">
            <v>Se gestionó con la Oficina de Tecnología la generación y configuración de los servidores para aplicaciones y base de datos de la herramienta ArcGIS, adicionalmente se gestionó con el proveedor ESRI la instalación de la herramienta de escritorio en los equipos de 6 funcionarios del MEN y adicionalmente se configuró unos de los equipos para el acceso a la base de datos.
Si bien no se han cargado las coberturas geográficas en la Geodatabase, si se identifico y descargaron las que se van a utilizar que corresponden a las del Marco Geoestadístico Nacional del DANE.</v>
          </cell>
          <cell r="AU74">
            <v>0.28000000000000003</v>
          </cell>
          <cell r="AV74" t="str">
            <v>Durante el mes de Junio, se obtuvieron las capas geográficas de municipio y departamento, se construyó igualmente la capa geográfica de Entidad Territorial Certificada y se cargaron en la Geodatabase. Además, se construyen  las tablas de matrícula a los diferentes niveles geográficos, y se realizó el cruce con la información geográfica para obtener la capa. A partir de estas se avanzó en la construcción de la visualización en ArcGis on line.</v>
          </cell>
          <cell r="AW74">
            <v>0</v>
          </cell>
          <cell r="AX74">
            <v>0</v>
          </cell>
          <cell r="AY74">
            <v>0</v>
          </cell>
          <cell r="AZ74">
            <v>0</v>
          </cell>
          <cell r="BA74">
            <v>0</v>
          </cell>
          <cell r="BB74">
            <v>0</v>
          </cell>
          <cell r="BC74">
            <v>0</v>
          </cell>
          <cell r="BD74">
            <v>0</v>
          </cell>
          <cell r="BE74">
            <v>0</v>
          </cell>
          <cell r="BF74">
            <v>0</v>
          </cell>
          <cell r="BG74">
            <v>0</v>
          </cell>
          <cell r="BH74">
            <v>0</v>
          </cell>
          <cell r="BI74">
            <v>5.333333333333333E-2</v>
          </cell>
          <cell r="BJ74">
            <v>0</v>
          </cell>
          <cell r="BK74">
            <v>0</v>
          </cell>
          <cell r="BL74">
            <v>0.10666666666666666</v>
          </cell>
          <cell r="BM74">
            <v>0.1</v>
          </cell>
          <cell r="BN74" t="str">
            <v>Se generó el RFC parea instalar el servidor de ArcGIS y se realizó reunión para conformar el grupo de trabajo. Además se definió el cronograma de capacitación y el instrumento para identificar las temáticas geográficas a producir.</v>
          </cell>
          <cell r="BO74">
            <v>0.15999999999999998</v>
          </cell>
          <cell r="BP74">
            <v>0.115</v>
          </cell>
          <cell r="BQ74" t="str">
            <v>La programación y desarrollo de las capacitaciones de ArcGIS con los participantes no fue posible realizarlas, debido a los múltiples eventos  que se llevaron a cabo en el mes de marzo en el MEN. Se iniciarán actividades en el mes de abril.</v>
          </cell>
          <cell r="BR74">
            <v>0.21333333333333332</v>
          </cell>
          <cell r="BS74">
            <v>0.16</v>
          </cell>
          <cell r="BT74" t="str">
            <v>Durante el mes de abril se avanzó en la disposición de los medios tecnológicos y humanos, para lo cual se desarrollaron las siguientes actividades:
- Instalación de licencias desktop en 4 equipos
- Instalación del servidor de aplicaciones de ArcGIS Server
- Aprovisionamiento del servidor de base de datos para ArcGIS
- Realización de las capacitaciones de los primeros dos módulos</v>
          </cell>
          <cell r="BU74">
            <v>0.26666666666666666</v>
          </cell>
          <cell r="BV74">
            <v>0.24</v>
          </cell>
          <cell r="BW74" t="str">
            <v>Se gestionó con la Oficina de Tecnología la generación y configuración de los servidores para aplicaciones y base de datos de la herramienta ArcGIS, adicionalmente se gestionó con el proveedor ESRI la instalación de la herramienta de escritorio en los equipos de 6 funcionarios del MEN y adicionalmente se configuró unos de los equipos para el acceso a la base de datos.
Si bien no se han cargado las coberturas geográficas en la Geodatabase, si se identificaron y descargaron las bases que se van a utilizar, correspondientes a las del Marco Geoestadístico Nacional del DANE.  La diferencia con respecto al avance programado está dada por los mayores tiempos que se presentaron para configurar el servidor. No obstante, al contar con las herramientas tecnológicas, se adelantarán acciones para lograr el cumplimiento en el mes de junio y julio.</v>
          </cell>
          <cell r="BX74">
            <v>0.32</v>
          </cell>
          <cell r="BY74">
            <v>0.28000000000000003</v>
          </cell>
          <cell r="BZ74" t="str">
            <v>Durante el mes de Junio, se obtuvieron las capas geográficas de municipio y departamento, se construyó igualmente la capa geográfica de Entidad Territorial Certificada y se cargaron en la Geodatabase. Además, se construyen  las tablas de matrícula a los diferentes niveles geográficos, y se realizó el cruce con la información geográfica para obtener la capa. A partir de estas se avanzó en la construcción de la visualización en ArcGIS on line.
La diferencia entre lo proyectado y lo ejecutado obedece al rezago obtenido inicialmente con los problemas presentados al instalar el ArcGIS Server Enterprise.</v>
          </cell>
        </row>
      </sheetData>
      <sheetData sheetId="1"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Formato de Formulación y Seg"/>
      <sheetName val="Instructivo"/>
      <sheetName val="Matriz de Decisión"/>
      <sheetName val="Categorías"/>
    </sheetNames>
    <sheetDataSet>
      <sheetData sheetId="0" refreshError="1">
        <row r="63">
          <cell r="I63" t="str">
            <v>I-403-0-1324801</v>
          </cell>
          <cell r="J63" t="str">
            <v xml:space="preserve">Plan Institucional </v>
          </cell>
          <cell r="K63" t="str">
            <v xml:space="preserve">Información y comunicación </v>
          </cell>
          <cell r="L63" t="str">
            <v>Transformar y fortalecer la gestión y la cultura institucional</v>
          </cell>
          <cell r="M63">
            <v>0</v>
          </cell>
          <cell r="N63" t="str">
            <v>N/A</v>
          </cell>
          <cell r="O63" t="str">
            <v>Oficina Asesora de Planeación y Finanzas</v>
          </cell>
          <cell r="P63" t="str">
            <v>Claudia Díaz Hernández</v>
          </cell>
          <cell r="Q63" t="str">
            <v>NO</v>
          </cell>
          <cell r="R63" t="str">
            <v>Estrategia de acceso a microdatos anonimizados por parte de las universidades implementada</v>
          </cell>
          <cell r="S63" t="str">
            <v>(Avance en la estrategia/ Estrategia de acceso a microdatos anonimizados por parte de las universidades implementada)*100</v>
          </cell>
          <cell r="T63">
            <v>1</v>
          </cell>
          <cell r="U63" t="str">
            <v>Porcentaje</v>
          </cell>
          <cell r="V63">
            <v>1</v>
          </cell>
          <cell r="W63">
            <v>0</v>
          </cell>
          <cell r="X63">
            <v>0</v>
          </cell>
          <cell r="Y63" t="str">
            <v>Realizar licencias de uso con las universidades que realicen la solicitud, hacer la gestión y operación de licencias de uso existentes, actualizar con datos 2017 la información liberada; y, verificar aleatoriamente las condiciones de acceso</v>
          </cell>
          <cell r="Z63">
            <v>43115</v>
          </cell>
          <cell r="AA63">
            <v>43465</v>
          </cell>
          <cell r="AB63" t="str">
            <v>enero</v>
          </cell>
          <cell r="AC63">
            <v>350</v>
          </cell>
          <cell r="AD63">
            <v>365</v>
          </cell>
          <cell r="AE63">
            <v>0</v>
          </cell>
          <cell r="AF63">
            <v>0</v>
          </cell>
          <cell r="AG63">
            <v>0</v>
          </cell>
          <cell r="AH63">
            <v>0</v>
          </cell>
          <cell r="AI63" t="str">
            <v>2 Profesionales Especializados
1 Coordinador</v>
          </cell>
          <cell r="AJ63" t="str">
            <v>Licencias de Uso firmadas por las Universidades y en operación</v>
          </cell>
          <cell r="AK63">
            <v>0</v>
          </cell>
          <cell r="AL63">
            <v>0</v>
          </cell>
          <cell r="AM63">
            <v>0.1</v>
          </cell>
          <cell r="AN63" t="str">
            <v xml:space="preserve">Se generó el diseño de registro de investigadores y estudiantes. </v>
          </cell>
          <cell r="AO63">
            <v>0.16</v>
          </cell>
          <cell r="AP63" t="str">
            <v xml:space="preserve">Se realizó registro y codificación de los formatos definitivos de la licencia de uso y anexo técnico de la misma en el Sistema Gestión de la Calidad . Además, se elaboró memorando interno a la Oficina Jurídica para visto bueno de los  formatos de las licencias de uso de las universidades: Andes, Javeriana, Distrital, Nacional e ICESI, para firma de la Ministra. </v>
          </cell>
          <cell r="AQ63">
            <v>0.2</v>
          </cell>
          <cell r="AR63" t="str">
            <v>Se firmaron las licencias de uso y el anexo técnico de las universidades: Andes, Javeriana, Distrital, Nacional e Icesi. Está en trámite la firma por parte de las universidades. se procederá a revisar las condiciones técnicas en las universidades para poner en marcha el funcionamiento de la sala.</v>
          </cell>
          <cell r="AS63">
            <v>0.27</v>
          </cell>
          <cell r="AT63" t="str">
            <v>En el mes de mayo se inició el trámite de firma de las licencias de uso por parte de la universidad Central y  la universidad del Valle, luego de manifestar su  interés en participar en la estrategia de microdatos. Además, se avanzó en la construcción del formulario de registro y encuesta de satisfacción que espera aplicarse a las universidades que tengan las licencias de uso, así como también, en la disponibilidad de la información  para consulta.</v>
          </cell>
          <cell r="AU63">
            <v>0.3</v>
          </cell>
          <cell r="AV63" t="str">
            <v>Durante el mes de junio se avanzó en los ajustes sugeridos por la Oficina Asesora Jurídica con respecto a las licencias de uso de la Universidad Central y la Universidad del Valle.  Además,  se cargo la información más reciente y validada para el año 2017 para ser incluida en las consultas (SIMAT y SNIES) y se planteó iniciar el funcionamiento de las licencias de uso en el mes de julio de 2018.</v>
          </cell>
          <cell r="AW63">
            <v>0.35</v>
          </cell>
          <cell r="AX63" t="str">
            <v>Durante el mes de Julio se avanzó en recolección de vistos buenos para trámite de firma por parte de la Ministra para las licencias y anexos técnicos de las universidades del Valle y del Rosario. Además, se gestionó con el área de tecnología las actividades a realizar para el protocolo de conexión con universidades.
De igual manera, se incorporó  información adicional a la contemplada inicialmente como la provenientes del SPADIES (serie 2010-2017) y a los Graduados de SINES y graduados de SIMAT (serie 2010-2017).</v>
          </cell>
          <cell r="AY63">
            <v>0</v>
          </cell>
          <cell r="AZ63">
            <v>0</v>
          </cell>
          <cell r="BA63">
            <v>0</v>
          </cell>
          <cell r="BB63">
            <v>0</v>
          </cell>
          <cell r="BC63">
            <v>0</v>
          </cell>
          <cell r="BD63">
            <v>0</v>
          </cell>
          <cell r="BE63">
            <v>0</v>
          </cell>
          <cell r="BF63">
            <v>0</v>
          </cell>
          <cell r="BG63">
            <v>0</v>
          </cell>
          <cell r="BH63">
            <v>0</v>
          </cell>
          <cell r="BI63">
            <v>0.05</v>
          </cell>
          <cell r="BJ63">
            <v>0.1</v>
          </cell>
          <cell r="BK63" t="str">
            <v xml:space="preserve">Los documentos de las licencias de uso y sus anexos para las universidades, están en ajustes finales por parte de la Oficina Jurídica. </v>
          </cell>
          <cell r="BL63">
            <v>0.10666666666666666</v>
          </cell>
          <cell r="BM63">
            <v>0.1</v>
          </cell>
          <cell r="BN63" t="str">
            <v xml:space="preserve">Se generó el diseño de registro de investigadores y estudiantes. Falta la firma de las licencias de uso de los datos. Se realizó la solicitud para la codificación y publicación en el SIG de la licencia. Por ultimo, se cuenta con las condiciones técnicas óptimas del equipo del MEN. </v>
          </cell>
          <cell r="BO63">
            <v>0.15999999999999998</v>
          </cell>
          <cell r="BP63">
            <v>0.16</v>
          </cell>
          <cell r="BQ63" t="str">
            <v xml:space="preserve">Se elaboró formato de licencia de uso  y se tramitó el registro único  con Desarrollo Organizacional. Actualmente se encuentra en la Oficina Jurídica para su visto bueno y aprobación.
</v>
          </cell>
          <cell r="BR63">
            <v>0.21333333333333332</v>
          </cell>
          <cell r="BS63">
            <v>0.21</v>
          </cell>
          <cell r="BT63" t="str">
            <v>Se logró la firma por parte de la ministra de las licencias de uso y anexos. Se surtió de manera exitosa todo el proceso de revisión y aprobación por parte de la oficina jurídica y secretaría general.</v>
          </cell>
          <cell r="BU63">
            <v>0.26666666666666666</v>
          </cell>
          <cell r="BV63">
            <v>0.26666666666666666</v>
          </cell>
          <cell r="BW63" t="str">
            <v>En el mes de mayo se inició el trámite de firma de las licencias de uso por parte de la universidad Central y  la universidad del Valle, luego de manifestar su  interés en participar en la estrategia de microdatos. Además, se avanzó en la construcción del formulario de registro y encuesta de satisfacción que espera aplicarse a las universidades que tengan las licencias de uso, así como también, en la disponibilidad de la información  para consulta.</v>
          </cell>
          <cell r="BX63">
            <v>0.32</v>
          </cell>
          <cell r="BY63">
            <v>0.3</v>
          </cell>
          <cell r="BZ63" t="str">
            <v xml:space="preserve">Durante el mes de junio se avanzó en los ajustes sugeridos por la Oficina Asesora Jurídica con respecto a las licencias de uso de la Universidad Central y la Universidad del Valle.  Además,  se cargo la información más reciente y validada para el año 2017 para ser incluida en las consultas (SIMAT y SNIES) y se planteó iniciar el funcionamiento de las licencias de uso en el mes de julio de 2018.
La diferencia entre el porcentaje programado y el ejecutado  obedece al alistamiento de bases y pruebas técnicas. Se aprovechó el retraso por parte de la firma de las licencias de uso para tomar la información más reciente disponible de matricula de SIMAT y SNIES que corresponde a 2017. 
</v>
          </cell>
          <cell r="CA63">
            <v>0.40333333333333332</v>
          </cell>
          <cell r="CB63">
            <v>0.35</v>
          </cell>
          <cell r="CC63" t="str">
            <v>Durante el mes de Julio se avanzó en recolección de vistos buenos para trámite de firma por parte de la Ministra para las licencias y anexos técnicos de las universidades del Valle y del Rosario. Además, se gestionó con el área de tecnología las actividades a realizar para el protocolo de conexión con universidades.
De igual manera, se incorporó  información adicional a la contemplada inicialmente como la provenientes del SPADIES (serie 2010-2017) y a los Graduados de SINES y graduados de SIMAT (serie 2010-2017).</v>
          </cell>
        </row>
        <row r="64">
          <cell r="I64" t="str">
            <v>I-403-0-1324901</v>
          </cell>
          <cell r="J64" t="str">
            <v xml:space="preserve">Plan Institucional </v>
          </cell>
          <cell r="K64" t="str">
            <v xml:space="preserve">Direccionamiento estratégico y planeación </v>
          </cell>
          <cell r="L64" t="str">
            <v>Transformar y fortalecer la gestión y la cultura institucional</v>
          </cell>
          <cell r="M64">
            <v>0</v>
          </cell>
          <cell r="N64" t="str">
            <v>N/A</v>
          </cell>
          <cell r="O64" t="str">
            <v>Oficina Asesora de Planeación y Finanzas</v>
          </cell>
          <cell r="P64" t="str">
            <v>Claudia Díaz Hernández</v>
          </cell>
          <cell r="Q64" t="str">
            <v>NO</v>
          </cell>
          <cell r="R64" t="str">
            <v>Reportes de estadísticas sectoriales</v>
          </cell>
          <cell r="S64" t="str">
            <v>(Avance en  la generación y difusión de reportes / Total de reportes a generar)*100</v>
          </cell>
          <cell r="T64">
            <v>1</v>
          </cell>
          <cell r="U64" t="str">
            <v>Porcentaje</v>
          </cell>
          <cell r="V64">
            <v>1</v>
          </cell>
          <cell r="W64" t="str">
            <v>SI</v>
          </cell>
          <cell r="X64">
            <v>43157</v>
          </cell>
          <cell r="Y64" t="str">
            <v>Desarrollar la Estrategia REPÓRTATE 2018 incluyendo indicadores de Plan Nacional de Desarrollo, Plan Nacional Decenal de Educación, Plan Marco de Implementación y Seguimiento cualitativo a indicadores</v>
          </cell>
          <cell r="Z64">
            <v>43115</v>
          </cell>
          <cell r="AA64">
            <v>43465</v>
          </cell>
          <cell r="AB64" t="str">
            <v>enero</v>
          </cell>
          <cell r="AC64">
            <v>350</v>
          </cell>
          <cell r="AD64">
            <v>365</v>
          </cell>
          <cell r="AE64">
            <v>0</v>
          </cell>
          <cell r="AF64">
            <v>0</v>
          </cell>
          <cell r="AG64">
            <v>0</v>
          </cell>
          <cell r="AH64">
            <v>0</v>
          </cell>
          <cell r="AI64" t="str">
            <v>1 Técnico administrativo
1 Profesional Especializado
1 Coordinador</v>
          </cell>
          <cell r="AJ64" t="str">
            <v>Plataforma Repórtate actualizada, con mejoras para el seguimiento cualitativo</v>
          </cell>
          <cell r="AK64">
            <v>0.05</v>
          </cell>
          <cell r="AL64" t="str">
            <v>Se radicaron las mesas de ayuda de ajustes en la herramienta de cargue para el seguimiento cualitativo de los indicadores del Plan Nacional de Desarrollo</v>
          </cell>
          <cell r="AM64">
            <v>9.7500000000000003E-2</v>
          </cell>
          <cell r="AN64" t="str">
            <v>Dentro de las principales actividades realizadas para el período de febrero se tienen: Cargue de los indicadores de cobertura y deserción del año 2017 en REPORTATE, alistamiento de los archivos para cargar en el portal de datos abiertos,  realización de las pruebas en el portal O3 para la publicación de estadísticas, solicitud de la consolidación del corte de enero, y generación de los respectivos reportes</v>
          </cell>
          <cell r="AO64">
            <v>0.16</v>
          </cell>
          <cell r="AP64" t="str">
            <v>Los avances en este indicador se centran en: a) Se realizó la solicitud para incluir en el plan de la Oficina de Comunicaciones el lanzamiento de "Repórtate en tu celular".  b) Se crearon 2 nuevos indicadores del PND 2014-2018. c) Se realizó el cargue de nuevos estudiantes en el link de pruebas de SIMAT dispuesto por la Oficina de Tecnología. El cargue de estudiantes inexistentes no se pudo realizar debido a fallas técnicas, las cuales están siendo revisadas por la OTSI.</v>
          </cell>
          <cell r="AQ64">
            <v>0.2</v>
          </cell>
          <cell r="AR64" t="str">
            <v>La generación de reportes y estadísticas sectoriales, generó los siguientes resultados en el mes de abril de 2018:
- Consolidación de la matrícula definitiva del año 2017 incorporando los resultados de auditoría
- A partir de la matrícula consolidada defintiva del año 2017 se generaron y divulgaron los reportes de matrícula, sedes, establecimientos,  indicadores de cobertura, deserción y repitencia.
- Se plantearon nuevas estrategias de difusión a nivel interno como la de acceso a estadísticas publicadas en REPORTATE por medio del celular
- Para los usuarios externos, se actualizó el conjunto de datos de docentes en la plataforma de datos abiertos</v>
          </cell>
          <cell r="AS64">
            <v>0.26</v>
          </cell>
          <cell r="AT64" t="str">
            <v>La generación de reportes y estadísticas sectoriales, generó los siguientes resultados en el mes de mayo de 2018:
- Consolidación de la matrícula del corte de abril del año 2018
- Socialización con las secretarias de educación de los resultados del proceso de calidad de los registros de SIMAT
- Se avanzó en la producción de indicadores definitivos de la vigencia 2018 (eficiencia, extraedad, analfabetismo, población por fuera del sistema, supervivencia)
- Se realizaron las configuraciones requeridas para acceder a  REPORTATE desde dispositivos móviles
- Para los usuarios externos, se actualizó el conjunto de datos de matrícula en la plataforma de datos abiertos</v>
          </cell>
          <cell r="AU64">
            <v>0.28000000000000003</v>
          </cell>
          <cell r="AV64" t="str">
            <v>Para la producción de reportes y estadísticas sectoriales, durante el mes de junio se avanzó en:
* Gestión de validación y aprobación para los indicadores internos a través de Repórtate.
* Diseño y generación de la encuesta de satisfacción para los usuarios de Repórtate.
* Consolidación de la matrícula de educación preescolar, básica y media con corte a mayo 31 de 2018.
* Generación de los principales indicadores por género en educación preescolar, básica y media.
* Atención a las inquietudes de las entidades territoriales que están gestionando la depuración de la información de SIMAT con base en el reporte enviado.</v>
          </cell>
          <cell r="AW64">
            <v>0.36</v>
          </cell>
          <cell r="AX64" t="str">
            <v xml:space="preserve">Para la generación y difusión de estadísticas sectoriales, durante el mes de julio se avanzó en:
- Gestión de validación y aprobación de indicadores en REPORTATE
- Consolidación de la matrícula de educación preescolar, básica y media con corte a junio 30 de 2018
- Construcción, documentación y difusión interna de indicadores de tránsito inmediato entre niveles educativos
- Actualización de los 3 dataset de estadísticas de educación preescolar, básica y media en el portal de datos abiertos y del dataset de programas de EDTH
- Pruebas al portal de estadísticas O3
</v>
          </cell>
          <cell r="AY64">
            <v>0</v>
          </cell>
          <cell r="AZ64">
            <v>0</v>
          </cell>
          <cell r="BA64">
            <v>0</v>
          </cell>
          <cell r="BB64">
            <v>0</v>
          </cell>
          <cell r="BC64">
            <v>0</v>
          </cell>
          <cell r="BD64">
            <v>0</v>
          </cell>
          <cell r="BE64">
            <v>0</v>
          </cell>
          <cell r="BF64">
            <v>0</v>
          </cell>
          <cell r="BG64">
            <v>0</v>
          </cell>
          <cell r="BH64">
            <v>0</v>
          </cell>
          <cell r="BI64">
            <v>5.333333333333333E-2</v>
          </cell>
          <cell r="BJ64">
            <v>0</v>
          </cell>
          <cell r="BK64">
            <v>0</v>
          </cell>
          <cell r="BL64">
            <v>0.10666666666666666</v>
          </cell>
          <cell r="BM64">
            <v>0</v>
          </cell>
          <cell r="BN64">
            <v>0</v>
          </cell>
          <cell r="BO64">
            <v>0.15999999999999998</v>
          </cell>
          <cell r="BP64">
            <v>0.16</v>
          </cell>
          <cell r="BQ64" t="str">
            <v xml:space="preserve">Se solicitó a las áreas del MEN la actualización de indicadores en la herramienta REPÓRTATE. Además, se avanzó en el manual de navegación para la herramienta Repórtate en tu celular con plataformas IOS y Android. </v>
          </cell>
          <cell r="BR64">
            <v>0.21333333333333332</v>
          </cell>
          <cell r="BS64">
            <v>0.17</v>
          </cell>
          <cell r="BT64" t="str">
            <v>En el mes de abril, se continua con la capacitación a usuarios, en este periodo igualmente se gestiona el cargue de nuevos indicadores como los de conexión total . En cuanto a la estrategia de difusión,  se culminó el manual de usuario para descargar la aplicación que permite el acceso a REPORTATE desde celulares ya sean con sistema operativo  iOS o Android, que para su consolidación contó con una prueba piloto de desacarga con los funcionarios de la OAPF. La OAC realizará el lanzamiento de la estrategia en Radio MEN el día 2 de Mayo y en El Pregonero el día 4 de Mayo.</v>
          </cell>
          <cell r="BU64">
            <v>0.26666666666666666</v>
          </cell>
          <cell r="BV64">
            <v>0.24</v>
          </cell>
          <cell r="BW64" t="str">
            <v>Se realizaron las configuraciones y se publicó en el Pregonero los instructivos paro descargar la app que permite visualizar REPORTATE en dispositivos móviles ya sea con sistema operativo Android o IOS. La diferencia respecto al avance programado, obedece a que el levantamiento de requerimientos para el seguimiento cualitativo y nuevas funcionalidades de la herramienta ha tomado más tiempo del esperado. No obstante, ya se cuenta con la mayor parte de los ajustes requeridos para desarrollarlo en junio.</v>
          </cell>
          <cell r="BX64">
            <v>0.32</v>
          </cell>
          <cell r="BY64">
            <v>0.28000000000000003</v>
          </cell>
          <cell r="BZ64" t="str">
            <v xml:space="preserve">Se avanzó en las fichas de indicadores del plan decenal las cuales estarán listas una vez se cuente con la batería final de indicadores. Por lo pronto se ajustaron las herramientas de cargue que posibiliten subir estos nuevos indicadores, además, se diseñó y realizó la encuesta de satisfacción a los usuarios de la plataforma. Se continua con la capacitación a nuevos usuarios y en la gestión de validación y aprobación con los que se cargan actualmente.
Por el tiempo requerido en el levantamiento de requerimientos para la fase de seguimiento cualitativo en la herramienta, considerando las nuevas necesidades que se están validando y documentando, no se logró cumplir con el cronograma establecido.
</v>
          </cell>
          <cell r="CA64">
            <v>0.40333333333333332</v>
          </cell>
          <cell r="CB64">
            <v>0.37</v>
          </cell>
          <cell r="CC64" t="str">
            <v>Durante el mes de julio  siguió evolucionando la plataforma  REPORTATE, en cuanto a funcionalidades, validación de indicadores, en especial se realizaron las siguientes actividades:
* Gestión de validación y aprobación para los indicadores internos a través de Repórtate.
*Envío de requerimientos de ajuste y desarrollo en la herramienta de cargue de REPÓRTATE para el módulo de seguimiento que hace parte de la segunda FASE de implementación.
*Solicitud de ajuste de ficha indicador con la inclusión de indicadores del PND, PMI, PNDE y ODS con la opción de consolidación de metas.
* Capacitación y acompañamiento a los usuarios de la herramienta de cargue Repórtate.
* Solicitud de ajustes generales a la herramienta por mesa de ayuda.</v>
          </cell>
        </row>
        <row r="65">
          <cell r="I65" t="str">
            <v>I-403-0-1324902</v>
          </cell>
          <cell r="J65" t="str">
            <v xml:space="preserve">Plan Institucional </v>
          </cell>
          <cell r="K65" t="str">
            <v xml:space="preserve">Direccionamiento estratégico y planeación </v>
          </cell>
          <cell r="L65" t="str">
            <v>Transformar y fortalecer la gestión y la cultura institucional</v>
          </cell>
          <cell r="M65">
            <v>0</v>
          </cell>
          <cell r="N65" t="str">
            <v>N/A</v>
          </cell>
          <cell r="O65" t="str">
            <v>Oficina Asesora de Planeación y Finanzas</v>
          </cell>
          <cell r="P65" t="str">
            <v>Claudia Díaz Hernández</v>
          </cell>
          <cell r="Q65" t="str">
            <v>NO</v>
          </cell>
          <cell r="R65" t="str">
            <v>Reportes de estadísticas sectoriales</v>
          </cell>
          <cell r="S65" t="str">
            <v>(Avance en  la generación y difusión de reportes / Total de reportes a generar)*100</v>
          </cell>
          <cell r="T65">
            <v>1</v>
          </cell>
          <cell r="U65" t="str">
            <v>Porcentaje</v>
          </cell>
          <cell r="V65">
            <v>1</v>
          </cell>
          <cell r="W65" t="str">
            <v>SI</v>
          </cell>
          <cell r="X65">
            <v>43157</v>
          </cell>
          <cell r="Y65" t="str">
            <v>Generar reportes de consistencia en la calidad de  la información de matrícula de educación preescolar, básica y media</v>
          </cell>
          <cell r="Z65">
            <v>43235</v>
          </cell>
          <cell r="AA65">
            <v>43465</v>
          </cell>
          <cell r="AB65" t="str">
            <v>mayo</v>
          </cell>
          <cell r="AC65">
            <v>230</v>
          </cell>
          <cell r="AD65">
            <v>244</v>
          </cell>
          <cell r="AE65">
            <v>0</v>
          </cell>
          <cell r="AF65">
            <v>0</v>
          </cell>
          <cell r="AG65">
            <v>0</v>
          </cell>
          <cell r="AH65">
            <v>0</v>
          </cell>
          <cell r="AI65">
            <v>0</v>
          </cell>
          <cell r="AJ65" t="str">
            <v>Tres (3) reportes de calidad de los registros de matrícula</v>
          </cell>
          <cell r="AK65">
            <v>0</v>
          </cell>
          <cell r="AL65">
            <v>0</v>
          </cell>
          <cell r="AM65">
            <v>9.7500000000000003E-2</v>
          </cell>
          <cell r="AN65" t="str">
            <v>Dentro de las principales actividades realizadas para el período de febrero se tienen: Cargue de los indicadores de cobertura y deserción del año 2017 en REPORTATE, alistamiento de los archivos para cargar en el portal de datos abiertos,  realización de las pruebas en el portal O3 para la publicación de estadísticas, solicitud de la consolidación del corte de enero, y generación de los respectivos reportes</v>
          </cell>
          <cell r="AO65">
            <v>0</v>
          </cell>
          <cell r="AP65">
            <v>0</v>
          </cell>
          <cell r="AQ65">
            <v>0</v>
          </cell>
          <cell r="AR65">
            <v>0</v>
          </cell>
          <cell r="AS65">
            <v>0.26</v>
          </cell>
          <cell r="AT65" t="str">
            <v>La generación de reportes y estadísticas sectoriales, generó los siguientes resultados en el mes de mayo de 2018:
- Consolidación de la matrícula del corte de abril del año 2018
- Socialización con las secretarias de educación de los resultados del proceso de calidad de los registros de SIMAT
- Se avanzó en la producción de indicadores definitivos de la vigencia 2018 (eficiencia, extraedad, analfabetismo, población por fuera del sistema, supervivencia)
- Se realizaron las configuraciones requeridas para acceder a  REPORTATE desde dispositivos móviles
- Para los usuarios externos, se actualizó el conjunto de datos de matrícula en la plataforma de datos abiertos</v>
          </cell>
          <cell r="AU65">
            <v>0.28000000000000003</v>
          </cell>
          <cell r="AV65" t="str">
            <v>Para la producción de reportes y estadísticas sectoriales, durante el mes de junio se avanzó en:
* Gestión de validación y aprobación para los indicadores internos a través de Repórtate.
* Diseño y generación de la encuesta de satisfacción para los usuarios de Repórtate.
* Consolidación de la matrícula de educación preescolar, básica y media con corte a mayo 31 de 2018.
* Generación de los principales indicadores por género en educación preescolar, básica y media.
* Atención a las inquietudes de las entidades territoriales que están gestionando la depuración de la información de SIMAT con base en el reporte enviado.</v>
          </cell>
          <cell r="AW65">
            <v>0.36</v>
          </cell>
          <cell r="AX65" t="str">
            <v xml:space="preserve">Para la generación y difusión de estadísticas sectoriales, durante el mes de julio se avanzó en:
- Gestión de validación y aprobación de indicadores en REPORTATE
- Consolidación de la matrícula de educación preescolar, básica y media con corte a junio 30 de 2018
- Construcción, documentación y difusión interna de indicadores de tránsito inmediato entre niveles educativos
- Actualización de los 3 dataset de estadísticas de educación preescolar, básica y media en el portal de datos abiertos y del dataset de programas de EDTH
- Pruebas al portal de estadísticas O3
</v>
          </cell>
          <cell r="AY65">
            <v>0</v>
          </cell>
          <cell r="AZ65">
            <v>0</v>
          </cell>
          <cell r="BA65">
            <v>0</v>
          </cell>
          <cell r="BB65">
            <v>0</v>
          </cell>
          <cell r="BC65">
            <v>0</v>
          </cell>
          <cell r="BD65">
            <v>0</v>
          </cell>
          <cell r="BE65">
            <v>0</v>
          </cell>
          <cell r="BF65">
            <v>0</v>
          </cell>
          <cell r="BG65">
            <v>0</v>
          </cell>
          <cell r="BH65">
            <v>0</v>
          </cell>
          <cell r="BI65">
            <v>0</v>
          </cell>
          <cell r="BJ65">
            <v>0</v>
          </cell>
          <cell r="BK65">
            <v>0</v>
          </cell>
          <cell r="BL65">
            <v>0</v>
          </cell>
          <cell r="BM65">
            <v>0</v>
          </cell>
          <cell r="BN65">
            <v>0</v>
          </cell>
          <cell r="BO65">
            <v>0</v>
          </cell>
          <cell r="BP65">
            <v>0</v>
          </cell>
          <cell r="BQ65">
            <v>0</v>
          </cell>
          <cell r="BR65">
            <v>0</v>
          </cell>
          <cell r="BS65">
            <v>0</v>
          </cell>
          <cell r="BT65">
            <v>0</v>
          </cell>
          <cell r="BU65">
            <v>0.27</v>
          </cell>
          <cell r="BV65">
            <v>0.27</v>
          </cell>
          <cell r="BW65" t="str">
            <v>Con los resultados entregados en el mes de abril, en este periodo la Subdirección de Acceso remitió la información a las Secretarias de Educación para iniciar la gestión en la depuración de los registros. De igual manera, se realizó reunión con la Subdirección de Acceso y el Grupo de Auditorías de la Oficina de Planeación para definir próximo corte y gestión a realizar.</v>
          </cell>
          <cell r="BX65">
            <v>0.32</v>
          </cell>
          <cell r="BY65">
            <v>0.32</v>
          </cell>
          <cell r="BZ65" t="str">
            <v>Como los reportes de calidad de la matrícula se generan de forma trimestral, el siguiente informe se realizará con el corte de junio 30 en el mes de julio. En el periodo se atendieron algunas inquietudes de las Secretarias de Educación que han iniciado en el proceso de depuración con base en el informe enviado.</v>
          </cell>
          <cell r="CA65">
            <v>0.34857142857142853</v>
          </cell>
          <cell r="CB65">
            <v>0.33</v>
          </cell>
          <cell r="CC65" t="str">
            <v xml:space="preserve">Se inició el proceso del segundo informe de calidad con corte a junio 30, se avanzó en la ejecución de las reglas, a excepción de las relacionadas con la correcta identificación en Registraduría conforme a la solicitud de revisión de algunas Secretarias de Educación (Bogotá y Medellín)  para lo cual se realizó reunión con la Registraduría el 27 de julio. A partir de las orientaciones, se realizaron algunos ajustes en la ruta.
De igual manera se inició el desarrollo del reporte de seguimiento por ETC y por registro inconsistente. La diferencia entre lo programado y lo ejecutado obedece al ajuste que se debió hacer en la regla 5o, y a un mayor tiempo requerido para los nuevos reportes </v>
          </cell>
        </row>
        <row r="66">
          <cell r="I66" t="str">
            <v>I-403-0-1324903</v>
          </cell>
          <cell r="J66" t="str">
            <v xml:space="preserve">Plan Institucional </v>
          </cell>
          <cell r="K66" t="str">
            <v xml:space="preserve">Direccionamiento estratégico y planeación </v>
          </cell>
          <cell r="L66" t="str">
            <v>Transformar y fortalecer la gestión y la cultura institucional</v>
          </cell>
          <cell r="M66">
            <v>0</v>
          </cell>
          <cell r="N66" t="str">
            <v>N/A</v>
          </cell>
          <cell r="O66" t="str">
            <v>Oficina Asesora de Planeación y Finanzas</v>
          </cell>
          <cell r="P66" t="str">
            <v>Claudia Díaz Hernández</v>
          </cell>
          <cell r="Q66" t="str">
            <v>NO</v>
          </cell>
          <cell r="R66" t="str">
            <v>Reportes de estadísticas sectoriales</v>
          </cell>
          <cell r="S66" t="str">
            <v>(Avance en  la generación y difusión de reportes / Total de reportes a generar)*100</v>
          </cell>
          <cell r="T66">
            <v>1</v>
          </cell>
          <cell r="U66" t="str">
            <v>Porcentaje</v>
          </cell>
          <cell r="V66">
            <v>1</v>
          </cell>
          <cell r="W66" t="str">
            <v>SI</v>
          </cell>
          <cell r="X66">
            <v>43157</v>
          </cell>
          <cell r="Y66" t="str">
            <v>Suministrar información estadística oportuna a la ciudadanía por los canales de difusión definidos (Portal WEB y datos abiertos)</v>
          </cell>
          <cell r="Z66">
            <v>43191</v>
          </cell>
          <cell r="AA66">
            <v>43434</v>
          </cell>
          <cell r="AB66" t="str">
            <v>abril</v>
          </cell>
          <cell r="AC66">
            <v>243</v>
          </cell>
          <cell r="AD66">
            <v>244</v>
          </cell>
          <cell r="AE66">
            <v>0</v>
          </cell>
          <cell r="AF66">
            <v>0</v>
          </cell>
          <cell r="AG66">
            <v>0</v>
          </cell>
          <cell r="AH66">
            <v>0</v>
          </cell>
          <cell r="AI66">
            <v>0</v>
          </cell>
          <cell r="AJ66" t="str">
            <v>Portales de difusión estadística actualizados</v>
          </cell>
          <cell r="AK66">
            <v>0</v>
          </cell>
          <cell r="AL66">
            <v>0</v>
          </cell>
          <cell r="AM66">
            <v>9.7500000000000003E-2</v>
          </cell>
          <cell r="AN66" t="str">
            <v>Dentro de las principales actividades realizadas para el período de febrero se tienen: Cargue de los indicadores de cobertura y deserción del año 2017 en REPORTATE, alistamiento de los archivos para cargar en el portal de datos abiertos,  realización de las pruebas en el portal O3 para la publicación de estadísticas, solicitud de la consolidación del corte de enero, y generación de los respectivos reportes</v>
          </cell>
          <cell r="AO66">
            <v>0</v>
          </cell>
          <cell r="AP66">
            <v>0</v>
          </cell>
          <cell r="AQ66">
            <v>0</v>
          </cell>
          <cell r="AR66">
            <v>0</v>
          </cell>
          <cell r="AS66">
            <v>0.26</v>
          </cell>
          <cell r="AT66" t="str">
            <v>La generación de reportes y estadísticas sectoriales, generó los siguientes resultados en el mes de mayo de 2018:
- Consolidación de la matrícula del corte de abril del año 2018
- Socialización con las secretarias de educación de los resultados del proceso de calidad de los registros de SIMAT
- Se avanzó en la producción de indicadores definitivos de la vigencia 2018 (eficiencia, extraedad, analfabetismo, población por fuera del sistema, supervivencia)
- Se realizaron las configuraciones requeridas para acceder a  REPORTATE desde dispositivos móviles
- Para los usuarios externos, se actualizó el conjunto de datos de matrícula en la plataforma de datos abiertos</v>
          </cell>
          <cell r="AU66">
            <v>0.28000000000000003</v>
          </cell>
          <cell r="AV66" t="str">
            <v>Para la producción de reportes y estadísticas sectoriales, durante el mes de junio se avanzó en:
* Gestión de validación y aprobación para los indicadores internos a través de Repórtate.
* Diseño y generación de la encuesta de satisfacción para los usuarios de Repórtate.
* Consolidación de la matrícula de educación preescolar, básica y media con corte a mayo 31 de 2018.
* Generación de los principales indicadores por género en educación preescolar, básica y media.
* Atención a las inquietudes de las entidades territoriales que están gestionando la depuración de la información de SIMAT con base en el reporte enviado.</v>
          </cell>
          <cell r="AW66">
            <v>0.36</v>
          </cell>
          <cell r="AX66" t="str">
            <v xml:space="preserve">Para la generación y difusión de estadísticas sectoriales, durante el mes de julio se avanzó en:
- Gestión de validación y aprobación de indicadores en REPORTATE
- Consolidación de la matrícula de educación preescolar, básica y media con corte a junio 30 de 2018
- Construcción, documentación y difusión interna de indicadores de tránsito inmediato entre niveles educativos
- Actualización de los 3 dataset de estadísticas de educación preescolar, básica y media en el portal de datos abiertos y del dataset de programas de EDTH
- Pruebas al portal de estadísticas O3
</v>
          </cell>
          <cell r="AY66">
            <v>0</v>
          </cell>
          <cell r="AZ66">
            <v>0</v>
          </cell>
          <cell r="BA66">
            <v>0</v>
          </cell>
          <cell r="BB66">
            <v>0</v>
          </cell>
          <cell r="BC66">
            <v>0</v>
          </cell>
          <cell r="BD66">
            <v>0</v>
          </cell>
          <cell r="BE66">
            <v>0</v>
          </cell>
          <cell r="BF66">
            <v>0</v>
          </cell>
          <cell r="BG66">
            <v>0</v>
          </cell>
          <cell r="BH66">
            <v>0</v>
          </cell>
          <cell r="BI66">
            <v>0</v>
          </cell>
          <cell r="BJ66">
            <v>0</v>
          </cell>
          <cell r="BK66">
            <v>0</v>
          </cell>
          <cell r="BL66">
            <v>0</v>
          </cell>
          <cell r="BM66">
            <v>0</v>
          </cell>
          <cell r="BN66">
            <v>0</v>
          </cell>
          <cell r="BO66">
            <v>0</v>
          </cell>
          <cell r="BP66">
            <v>0</v>
          </cell>
          <cell r="BQ66">
            <v>0</v>
          </cell>
          <cell r="BR66">
            <v>0.21</v>
          </cell>
          <cell r="BS66">
            <v>0.21</v>
          </cell>
          <cell r="BT66" t="str">
            <v>Una vez obtenida la matrícula definitiva, se ha procedido al cálculo de indicadores de cobertura, deserción, repitencia, sedes y establecimientos y reportes de matrícula para la difusión a nivel interno por medio de correo electrónico.
Para la difusión a nivel externo se realizaron las siguientes actividades:
- Actualización del conjunto de datos de docentes 2012-2016 en el portal de datos abiertos
- Rediseño de página web enviado a la OAC para fortalecer aspectos de usabilidad y perfilamiento de usuarios por tipo de información
- Generación de archivos de matrícula e indicadores para cargar en ambiente de pruebas del portal de estadísticas O3</v>
          </cell>
          <cell r="BU66">
            <v>0.27</v>
          </cell>
          <cell r="BV66">
            <v>0.27</v>
          </cell>
          <cell r="BW66" t="str">
            <v>En el período se continuaron produciendo indicadores definitivos de la vigencia 2017 como la tasa de supervivencia, la tasa de extraedad, indicadores de Eficiencia, analfabetismo y años promedio de educación. Para los usuarios externos, se actualizó la serie de matrícula de educación preescolar, básica y media desde el año 2010 en el portal de datos abiertos y se incorporó el año 2017.
Para mejorar la usabilidad del sitio web, la Oficina Asesora de Comunicaciones continua con los desarrollos propuestos.</v>
          </cell>
          <cell r="BX66">
            <v>0.32</v>
          </cell>
          <cell r="BY66">
            <v>0.32</v>
          </cell>
          <cell r="BZ66" t="str">
            <v>Se construyeron los indicadores por género de las tasas de cobertura, población por fuera del sistema, y los indicadores de eficiencia. Para el portal de estadísticas en O3, se remitió la base de docentes y establecimientos del año 2017, para que sean cargados en el ambiente de certificación y realizar las pruebas.</v>
          </cell>
          <cell r="CA66">
            <v>0.33999999999999997</v>
          </cell>
          <cell r="CB66">
            <v>0.34</v>
          </cell>
          <cell r="CC66" t="str">
            <v>Se avanzó con el ciclo de pruebas del Portal de Estadísticas O3, y se espera liberar la página en ambiente de producción en el mes de agosto de 2018.
Para datos abiertos, se actualizaron los dataset de estadísticas de EPBM, a nivel municipal, departamental y Secretaria de Educación hasta el año 2017, así como los programas de SIET con corte a julio de 2018.
Se realizaron además, pruebas al desarrollo de la oficina de Comunicaciones para la visualización de la página web, la cual se liberará al público en el mes de agosto.
Se construyeron y documentaron nuevos indicadores de tránsito entre niveles educativos y se difundieron por correo electrónico</v>
          </cell>
        </row>
        <row r="67">
          <cell r="I67" t="str">
            <v>I-403-0-1324904</v>
          </cell>
          <cell r="J67" t="str">
            <v xml:space="preserve">Plan Institucional </v>
          </cell>
          <cell r="K67" t="str">
            <v xml:space="preserve">Direccionamiento estratégico y planeación </v>
          </cell>
          <cell r="L67" t="str">
            <v>Transformar y fortalecer la gestión y la cultura institucional</v>
          </cell>
          <cell r="M67">
            <v>0</v>
          </cell>
          <cell r="N67" t="str">
            <v>N/A</v>
          </cell>
          <cell r="O67" t="str">
            <v>Oficina Asesora de Planeación y Finanzas</v>
          </cell>
          <cell r="P67" t="str">
            <v>Claudia Díaz Hernández</v>
          </cell>
          <cell r="Q67" t="str">
            <v>NO</v>
          </cell>
          <cell r="R67" t="str">
            <v>Reportes de estadísticas sectoriales</v>
          </cell>
          <cell r="S67" t="str">
            <v>(Avance en  la generación y difusión de reportes / Total de reportes a generar)*100</v>
          </cell>
          <cell r="T67">
            <v>1</v>
          </cell>
          <cell r="U67" t="str">
            <v>Porcentaje</v>
          </cell>
          <cell r="V67">
            <v>1</v>
          </cell>
          <cell r="W67" t="str">
            <v>SI</v>
          </cell>
          <cell r="X67">
            <v>43157</v>
          </cell>
          <cell r="Y67" t="str">
            <v>Realizar el proceso de consolidación y automatización de Matrícula consolidada entre abril y noviembre junto con la generación de reportes.</v>
          </cell>
          <cell r="Z67">
            <v>43221</v>
          </cell>
          <cell r="AA67">
            <v>43465</v>
          </cell>
          <cell r="AB67" t="str">
            <v>mayo</v>
          </cell>
          <cell r="AC67">
            <v>244</v>
          </cell>
          <cell r="AD67">
            <v>244</v>
          </cell>
          <cell r="AE67">
            <v>0</v>
          </cell>
          <cell r="AF67">
            <v>0</v>
          </cell>
          <cell r="AG67">
            <v>0</v>
          </cell>
          <cell r="AH67">
            <v>0</v>
          </cell>
          <cell r="AI67">
            <v>0</v>
          </cell>
          <cell r="AJ67" t="str">
            <v>Proceso de consolidación de matrícula automatizado en SIMAT</v>
          </cell>
          <cell r="AK67">
            <v>0</v>
          </cell>
          <cell r="AL67">
            <v>0</v>
          </cell>
          <cell r="AM67">
            <v>9.7500000000000003E-2</v>
          </cell>
          <cell r="AN67" t="str">
            <v>Dentro de las principales actividades realizadas para el período de febrero se tienen: Cargue de los indicadores de cobertura y deserción del año 2017 en REPORTATE, alistamiento de los archivos para cargar en el portal de datos abiertos,  realización de las pruebas en el portal O3 para la publicación de estadísticas, solicitud de la consolidación del corte de enero, y generación de los respectivos reportes</v>
          </cell>
          <cell r="AO67">
            <v>0</v>
          </cell>
          <cell r="AP67">
            <v>0</v>
          </cell>
          <cell r="AQ67">
            <v>0</v>
          </cell>
          <cell r="AR67">
            <v>0</v>
          </cell>
          <cell r="AS67">
            <v>0.26</v>
          </cell>
          <cell r="AT67" t="str">
            <v>La generación de reportes y estadísticas sectoriales, generó los siguientes resultados en el mes de mayo de 2018:
- Consolidación de la matrícula del corte de abril del año 2018
- Socialización con las secretarias de educación de los resultados del proceso de calidad de los registros de SIMAT
- Se avanzó en la producción de indicadores definitivos de la vigencia 2018 (eficiencia, extraedad, analfabetismo, población por fuera del sistema, supervivencia)
- Se realizaron las configuraciones requeridas para acceder a  REPORTATE desde dispositivos móviles
- Para los usuarios externos, se actualizó el conjunto de datos de matrícula en la plataforma de datos abiertos</v>
          </cell>
          <cell r="AU67">
            <v>0.28000000000000003</v>
          </cell>
          <cell r="AV67" t="str">
            <v>Para la producción de reportes y estadísticas sectoriales, durante el mes de junio se avanzó en:
* Gestión de validación y aprobación para los indicadores internos a través de Repórtate.
* Diseño y generación de la encuesta de satisfacción para los usuarios de Repórtate.
* Consolidación de la matrícula de educación preescolar, básica y media con corte a mayo 31 de 2018.
* Generación de los principales indicadores por género en educación preescolar, básica y media.
* Atención a las inquietudes de las entidades territoriales que están gestionando la depuración de la información de SIMAT con base en el reporte enviado.</v>
          </cell>
          <cell r="AW67">
            <v>0.36</v>
          </cell>
          <cell r="AX67" t="str">
            <v xml:space="preserve">Para la generación y difusión de estadísticas sectoriales, durante el mes de julio se avanzó en:
- Gestión de validación y aprobación de indicadores en REPORTATE
- Consolidación de la matrícula de educación preescolar, básica y media con corte a junio 30 de 2018
- Construcción, documentación y difusión interna de indicadores de tránsito inmediato entre niveles educativos
- Actualización de los 3 dataset de estadísticas de educación preescolar, básica y media en el portal de datos abiertos y del dataset de programas de EDTH
- Pruebas al portal de estadísticas O3
</v>
          </cell>
          <cell r="AY67">
            <v>0</v>
          </cell>
          <cell r="AZ67">
            <v>0</v>
          </cell>
          <cell r="BA67">
            <v>0</v>
          </cell>
          <cell r="BB67">
            <v>0</v>
          </cell>
          <cell r="BC67">
            <v>0</v>
          </cell>
          <cell r="BD67">
            <v>0</v>
          </cell>
          <cell r="BE67">
            <v>0</v>
          </cell>
          <cell r="BF67">
            <v>0</v>
          </cell>
          <cell r="BG67">
            <v>0</v>
          </cell>
          <cell r="BH67">
            <v>0</v>
          </cell>
          <cell r="BI67">
            <v>0</v>
          </cell>
          <cell r="BJ67">
            <v>0</v>
          </cell>
          <cell r="BK67">
            <v>0</v>
          </cell>
          <cell r="BL67">
            <v>0</v>
          </cell>
          <cell r="BM67">
            <v>0</v>
          </cell>
          <cell r="BN67">
            <v>0</v>
          </cell>
          <cell r="BO67">
            <v>0</v>
          </cell>
          <cell r="BP67">
            <v>0</v>
          </cell>
          <cell r="BQ67">
            <v>0</v>
          </cell>
          <cell r="BR67">
            <v>0</v>
          </cell>
          <cell r="BS67">
            <v>0</v>
          </cell>
          <cell r="BT67">
            <v>0</v>
          </cell>
          <cell r="BU67">
            <v>0.27</v>
          </cell>
          <cell r="BV67">
            <v>0.27</v>
          </cell>
          <cell r="BW67" t="str">
            <v>La matrícula con corte al 30 de abril de 2018, se consolidó,  se generaron y difundieron los reportes y la base en los tiempos establecidos. Para la consolidación de matrícula automática, se reportó a la Oficina de Tecnología las diferencias encontradas con la consolidación que realiza la Oficina para continuar con los ajustes requeridos.</v>
          </cell>
          <cell r="BX67">
            <v>0.32</v>
          </cell>
          <cell r="BY67">
            <v>0.32</v>
          </cell>
          <cell r="BZ67" t="str">
            <v>La matrícula con corte a mayo 31 se realiza en los tiempos establecidos en el mes de junio, implementando las reglas de validación en la herramienta de Modeler.
Se continúan con las pruebas del proceso de consolidación automático directamente en SIMAT y se reportan las novedades a la Oficina de Tecnología.</v>
          </cell>
          <cell r="CA67">
            <v>0.34857142857142853</v>
          </cell>
          <cell r="CB67">
            <v>0.35</v>
          </cell>
          <cell r="CC67" t="str">
            <v>La matrícula con corte a junio 30 se realizó en los tiempos establecidos en el mes de julio, implementando las reglas de validación en la herramienta de Modeler. Para este mes se incluyó en la base, el reporte de la variable país de origen.
De otro lado, se continúa con las pruebas del proceso de consolidación automático directamente en SIMAT y se reportaron las novedades a la Oficina de Tecnología. Para el mes de junio, se encontraron algunos casos inconsistentes los cuales debe revisar la oficina de tecnología.</v>
          </cell>
        </row>
        <row r="68">
          <cell r="I68" t="str">
            <v>I-403-0-1325001</v>
          </cell>
          <cell r="J68" t="str">
            <v xml:space="preserve">Plan Institucional </v>
          </cell>
          <cell r="K68" t="str">
            <v xml:space="preserve">Gestión del Conocimiento y la Innovación </v>
          </cell>
          <cell r="L68" t="str">
            <v>Transformar y fortalecer la gestión y la cultura institucional</v>
          </cell>
          <cell r="M68">
            <v>0</v>
          </cell>
          <cell r="N68" t="str">
            <v>N/A</v>
          </cell>
          <cell r="O68" t="str">
            <v>Oficina Asesora de Planeación y Finanzas</v>
          </cell>
          <cell r="P68" t="str">
            <v>Claudia Díaz Hernández</v>
          </cell>
          <cell r="Q68" t="str">
            <v>NO</v>
          </cell>
          <cell r="R68" t="str">
            <v>Convocatoria para retos en investigación y/o innovación en educación desarrollada</v>
          </cell>
          <cell r="S68" t="str">
            <v>(Avance en la convocatoria /Convocatoria para retos en investigación y/o innovación en educación desarrollada)*100</v>
          </cell>
          <cell r="T68">
            <v>1</v>
          </cell>
          <cell r="U68" t="str">
            <v>Porcentaje</v>
          </cell>
          <cell r="V68">
            <v>1</v>
          </cell>
          <cell r="W68" t="str">
            <v>SI</v>
          </cell>
          <cell r="X68">
            <v>43157</v>
          </cell>
          <cell r="Y68" t="str">
            <v>Definir conjuntamente con COLCIENCIAS los términos de referencia de la convocatoria; realizar seguimiento a las actividades de la convocatoría; prestar apoyo técnico a los equipos seleccionados y validar las propuestas generadas</v>
          </cell>
          <cell r="Z68">
            <v>43115</v>
          </cell>
          <cell r="AA68">
            <v>43465</v>
          </cell>
          <cell r="AB68" t="str">
            <v>enero</v>
          </cell>
          <cell r="AC68">
            <v>350</v>
          </cell>
          <cell r="AD68">
            <v>365</v>
          </cell>
          <cell r="AE68">
            <v>0</v>
          </cell>
          <cell r="AF68">
            <v>0</v>
          </cell>
          <cell r="AG68">
            <v>0</v>
          </cell>
          <cell r="AH68">
            <v>0</v>
          </cell>
          <cell r="AI68" t="str">
            <v>2 Profesionales Especializados
1 Coordinador</v>
          </cell>
          <cell r="AJ68" t="str">
            <v>Convocatoria ejecutada</v>
          </cell>
          <cell r="AK68">
            <v>0.05</v>
          </cell>
          <cell r="AL68" t="str">
            <v>Se realizó la reunión con Colciencias y se definieron los temas de las próximas dos reuniones y actividades, en las cuales se definirá el cronograma de trabajo.</v>
          </cell>
          <cell r="AM68">
            <v>0.09</v>
          </cell>
          <cell r="AN68" t="str">
            <v xml:space="preserve">Al interior del Ministerio se definieron los retos, los cuales fueron comunicados a COLCIENCIAS, quien hizo unos ajustes y definió los responsables temáticos, se acordó el cronograma para su divulgación y convocatoria y de igual modo, se definió la necesidad de crear un nuevo reto para ES                               </v>
          </cell>
          <cell r="AO68">
            <v>0.16</v>
          </cell>
          <cell r="AP68" t="str">
            <v>Se definió el reto de EPBM: "Construcción de una ruta de formación docente para fortalecer los procesos de comunicación de la ciencia, a través de la radio escolar" para desarrollarse en la Escuela Normal Superior de Saboyá (Boyacá)</v>
          </cell>
          <cell r="AQ68">
            <v>0.21</v>
          </cell>
          <cell r="AR68" t="str">
            <v>Se generó el documento técnico para la convocatoría y la invitación para el reto de EPBM.  Se realizó la visita a la Escuela Normal Superior de Saboyá (Boyacá) donde se presentó el proyecto a la comunidad, se realizó un reconocimientos de las condiciones del terreno y de la emisora y se establecieron acuerdos entre las partes.Para el reto de Educación Superior se definió el objetivo y productos del mismo y se consolidará el documento técnico en el mes de mayo.</v>
          </cell>
          <cell r="AS68">
            <v>0.27</v>
          </cell>
          <cell r="AT68" t="str">
            <v>Se realizó reunión con Colciencias y funcionarios del MEN para dialogar acerca de los términos de la convocatoria, de los retos tanto de Básica como de Superior. Para ello se emplearon:  El modelo de invitación al reto, la presentación y criterios de aprobación del comité, los requerimientos técnicos y el documento de invitación a participar en el reto.  Para el mes de junio se tiene programado presentar los retos en los comités técnicos de Colciencias.</v>
          </cell>
          <cell r="AU68">
            <v>0.3</v>
          </cell>
          <cell r="AV68" t="str">
            <v>En comité técnico de Colciencias del 1 de junio de 2018 se solicita delimitar los retos a un reto de EPBM con dos Escuelas Normales Superiores, considerando que el reto de Ed. Superior no cumplió los requisitos de proyectos de apropiación Social del Conocimiento. En este sentido en el mes de junio se trabaja en ajustar la propuesta y los diferentes documentos asociados e identificar la ENS con los mismos criterios tomados para la ENS de Saboyá.
En el segundo comité del 26 de junio se aprueba en comité la propuesta ajustada del reto de apropiación social para EPBM.
La diferencia entre el porcentaje proyectado y el ejecutado obedece al ajuste mencionado.</v>
          </cell>
          <cell r="AW68">
            <v>0.4</v>
          </cell>
          <cell r="AX68" t="str">
            <v>El 30 de Julio se publicó en la página de Colciencias la Invitación pública a los grupos y centros de investigación a presentar propuestas para la solución del reto de EPBM relacionado con el fortalecimiento de la formación docente en las 2 Escuelas Normales Superiores (ENS) seleccionadas mediante el uso de TIC. Posterior a esta publicación, se remitieron a la Oficina Asesora de Comunicaciones, las piezas gráficas enviadas por Colciencias para que se divulgue la convocatoria por los medios oficiales de comunicación del Ministerio.</v>
          </cell>
          <cell r="AY68">
            <v>0</v>
          </cell>
          <cell r="AZ68">
            <v>0</v>
          </cell>
          <cell r="BA68">
            <v>0</v>
          </cell>
          <cell r="BB68">
            <v>0</v>
          </cell>
          <cell r="BC68">
            <v>0</v>
          </cell>
          <cell r="BD68">
            <v>0</v>
          </cell>
          <cell r="BE68">
            <v>0</v>
          </cell>
          <cell r="BF68">
            <v>0</v>
          </cell>
          <cell r="BG68">
            <v>0</v>
          </cell>
          <cell r="BH68">
            <v>0</v>
          </cell>
          <cell r="BI68">
            <v>5.333333333333333E-2</v>
          </cell>
          <cell r="BJ68">
            <v>0</v>
          </cell>
          <cell r="BK68">
            <v>0</v>
          </cell>
          <cell r="BL68">
            <v>0.10666666666666666</v>
          </cell>
          <cell r="BM68">
            <v>0.09</v>
          </cell>
          <cell r="BN68" t="str">
            <v xml:space="preserve">Al interior del Ministerio se definieron los retos los cuales fueron comunicados a COLCIENCIAS, quien hizo unos ajustes y definió los responsables temáticos, luego se acordó el cronograma para su divulgación y convocatoria, también se definió la necesidad de crear un nuevo reto para ES                               </v>
          </cell>
          <cell r="BO68">
            <v>0.15999999999999998</v>
          </cell>
          <cell r="BP68">
            <v>0.16</v>
          </cell>
          <cell r="BQ68" t="str">
            <v>Se realizó el comité de aprobación para el reto de EPBM y se encuentra en discusión el de ES. La Convocatoria se realizará por medio de invitación directa por temas de tiempo.</v>
          </cell>
          <cell r="BR68">
            <v>0.21333333333333332</v>
          </cell>
          <cell r="BS68">
            <v>0.21333333333333332</v>
          </cell>
          <cell r="BT68" t="str">
            <v>Se realizó la visita a la Escuela Normal Superior de Saboyá (Boyacá) donde se presentó el proyecto a la comunidad, se realizó un reconocimientos de las condiciones del terreno y de la emisora y se establecieron acuerdos entre las partes.</v>
          </cell>
          <cell r="BU68">
            <v>0.26666666666666666</v>
          </cell>
          <cell r="BV68">
            <v>0.26666666666666666</v>
          </cell>
          <cell r="BW68" t="str">
            <v>Se realizó reunión con Colciencias y funcionarios del MEN para dialogar acerca de los términos de la convocatoria, de los retos tanto de Básica como de Superior. Para ello se emplearon:  El modelo de invitación al reto, la presentación y criterios de aprobación del comité, los requerimientos técnicos y el documento de invitación a participar en el reto.</v>
          </cell>
          <cell r="BX68">
            <v>0.32</v>
          </cell>
          <cell r="BY68">
            <v>0.3</v>
          </cell>
          <cell r="BZ68" t="str">
            <v>En comité técnico de Colciencias del 1 de junio de 2018 se solicitó delimitar los retos de educación preescolar, básica y media (EPBM) a un reto de EPBM con dos Escuelas Normales Superiores. En el segundo comité del 26 de junio se aprobó  la propuesta ajustada del reto de EPBM "apropiación social para EPBM".
Por otra parte, y considerando que el reto de Educación Superior no cumplió los requisitos para su aprobación, se trabajó en ajustar la propuesta y los diferentes documentos asociados, identificando la ENS con los mismos criterios tomados para la ENS de Saboyá.  Este ajusté ocasionó un rezago en el cronograma establecido, el cual será subsanado en el mes de julio.</v>
          </cell>
          <cell r="CA68">
            <v>0.40333333333333332</v>
          </cell>
          <cell r="CB68">
            <v>0.40333333333333332</v>
          </cell>
          <cell r="CC68" t="str">
            <v>El 30 de Julio se publicó en la página de Colciencias la Invitación pública a los grupos y centros de investigación a presentar propuestas para la solución del reto de EPBM relacionado con el fortalecimiento de la formación docente en las 2 Escuelas Normales Superiores (ENS) seleccionadas mediante el uso de TIC. Posterior a esta publicación, se remitieron a la Oficina Asesora de Comunicaciones, las piezas gráficas enviadas por Colciencias para que se divulgue la convocatoria por los medios oficiales de comunicación del Ministerio.</v>
          </cell>
        </row>
        <row r="69">
          <cell r="I69" t="str">
            <v>I-403-0-1325101</v>
          </cell>
          <cell r="J69" t="str">
            <v xml:space="preserve">Plan Institucional </v>
          </cell>
          <cell r="K69" t="str">
            <v xml:space="preserve">Información y comunicación </v>
          </cell>
          <cell r="L69" t="str">
            <v>Transformar y fortalecer la gestión y la cultura institucional</v>
          </cell>
          <cell r="M69">
            <v>0</v>
          </cell>
          <cell r="N69" t="str">
            <v>N/A</v>
          </cell>
          <cell r="O69" t="str">
            <v>Oficina Asesora de Planeación y Finanzas</v>
          </cell>
          <cell r="P69" t="str">
            <v>Claudia Díaz Hernández</v>
          </cell>
          <cell r="Q69" t="str">
            <v>NO</v>
          </cell>
          <cell r="R69" t="str">
            <v>Estrategia de socialización de las nuevas funcionalidades de SICOLE</v>
          </cell>
          <cell r="S69" t="str">
            <v>(Avance en la implementación de la estrategia de socialización de las nuevas funcionalidades de SICOLE/ Estrategia de implementación socialización de las nuevas funcionalidades de SICOLE)*100</v>
          </cell>
          <cell r="T69">
            <v>1</v>
          </cell>
          <cell r="U69" t="str">
            <v>Porcentaje</v>
          </cell>
          <cell r="V69">
            <v>1</v>
          </cell>
          <cell r="W69" t="str">
            <v>SI</v>
          </cell>
          <cell r="X69">
            <v>43157</v>
          </cell>
          <cell r="Y69" t="str">
            <v xml:space="preserve">Definir de la estrategia de socialización, hacer seguimiento al reporte de información por las fuentes primarias; validar de la calidad de la información; y, definir y formular indicadores
</v>
          </cell>
          <cell r="Z69">
            <v>43115</v>
          </cell>
          <cell r="AA69">
            <v>43465</v>
          </cell>
          <cell r="AB69" t="str">
            <v>enero</v>
          </cell>
          <cell r="AC69">
            <v>350</v>
          </cell>
          <cell r="AD69">
            <v>365</v>
          </cell>
          <cell r="AE69">
            <v>0</v>
          </cell>
          <cell r="AF69">
            <v>0</v>
          </cell>
          <cell r="AG69">
            <v>0</v>
          </cell>
          <cell r="AH69">
            <v>0</v>
          </cell>
          <cell r="AI69" t="str">
            <v>1 Profesional Especializado
1 Coordinador</v>
          </cell>
          <cell r="AJ69" t="str">
            <v>Mejoras de la plataforma SICOLE socializadas en territorio para gestionar la captura de información</v>
          </cell>
          <cell r="AK69">
            <v>0.05</v>
          </cell>
          <cell r="AL69" t="str">
            <v>Se elaboró el Plan de Trabajo preliminar de la Estrategia de Socialización SICOLE</v>
          </cell>
          <cell r="AM69">
            <v>0.08</v>
          </cell>
          <cell r="AN69" t="str">
            <v>Se realizó reunión del convenio marco 106 en el que se planteó la necesidad de pasar a producción los desarrollos de SICOLE para iniciar la socialización para la captura de datos.</v>
          </cell>
          <cell r="AO69">
            <v>0.16</v>
          </cell>
          <cell r="AP69" t="str">
            <v>Se avanzó en el ambiente de producción SICOLE, actualmente se encuentra en fase de prueba y licencia de uso.</v>
          </cell>
          <cell r="AQ69">
            <v>0.19</v>
          </cell>
          <cell r="AR69" t="str">
            <v>Se remite correo electrónico con los desarrollos realizados a la Dirección de Calidad para la encuesta de ambiente escolar. Se realiza igualmente reunión con el coordinador del grupo de infraestructura para concertar actividades en territorio del registro. El DANE continua con el proceso de implementación en producción de los desarrollos obtenidos</v>
          </cell>
          <cell r="AS69">
            <v>0.24</v>
          </cell>
          <cell r="AT69" t="str">
            <v>Con la Dirección de Calidad se definieron las instancias de articulación para socializar la encuesta de ambiente escolar de SICOLE, el cual requerirá de una prueba piloto. Se continua igualmente con la implementación en producción de los desarrollos de SICOLE.</v>
          </cell>
          <cell r="AU69">
            <v>0.28000000000000003</v>
          </cell>
          <cell r="AV69" t="str">
            <v>Se cuenta con el formato de paso a paso para la encuesta de ambiente escolar con los ajustes de la Dirección de Calidad. Se está avanzando en el diseño del mismo formato para la encuesta de infraestructura. La Dirección de Calidad propone realizar la prueba piloto en un colegio de Bogotá y la socialización del SICOLE en el marco de la socialización del SICSE. El DANE continua con la implementación en producción, se encuentran ya liberadas la encuesta de infraestructura y ambiente escolar que permitrá hacer el pilotaje y se encuentran en los ajustes finales para liberar el desarrollo relacionado con la georeferenciación.</v>
          </cell>
          <cell r="AW69">
            <v>0.37</v>
          </cell>
          <cell r="AX69" t="str">
            <v>Durante el mes de julio se logró en conjunto con el DANE incorporar en producción la encuesta de ambiente escolar e infraestructura. Se cuenta con los dos formatos paso a paso de las encuestas de Ambienta Escolar e Infraestructura y en construcción, el formato de análisis de la prueba piloto. Se reprograma la reunión de definición del pilotaje en un colegio de Bogotá para la primera semana de agosto.</v>
          </cell>
          <cell r="AY69">
            <v>0</v>
          </cell>
          <cell r="AZ69">
            <v>0</v>
          </cell>
          <cell r="BA69">
            <v>0</v>
          </cell>
          <cell r="BB69">
            <v>0</v>
          </cell>
          <cell r="BC69">
            <v>0</v>
          </cell>
          <cell r="BD69">
            <v>0</v>
          </cell>
          <cell r="BE69">
            <v>0</v>
          </cell>
          <cell r="BF69">
            <v>0</v>
          </cell>
          <cell r="BG69">
            <v>0</v>
          </cell>
          <cell r="BH69">
            <v>0</v>
          </cell>
          <cell r="BI69">
            <v>5.333333333333333E-2</v>
          </cell>
          <cell r="BJ69">
            <v>0.05</v>
          </cell>
          <cell r="BK69" t="str">
            <v>Se elaboró el Plan de Trabajo preliminar de la Estrategia de Socialización SICOLE</v>
          </cell>
          <cell r="BL69">
            <v>0.10666666666666666</v>
          </cell>
          <cell r="BM69">
            <v>0.08</v>
          </cell>
          <cell r="BN69" t="str">
            <v>Se realizó reunión del convenio Marco 106  en la que se planteó la necesidad de pasar a producción los desarrollos de SICOLE para iniciar la socialización para la captura de datos</v>
          </cell>
          <cell r="BO69">
            <v>0.15999999999999998</v>
          </cell>
          <cell r="BP69">
            <v>0.16</v>
          </cell>
          <cell r="BQ69" t="str">
            <v>Se avanzó en el ambiente de producción SICOLE, actualmente se encuentra en fase de prueba y licencia de uso. Por otra parte, se realizaron sesiones con las áreas del MEN como estrategia de socialización de SICOLE.</v>
          </cell>
          <cell r="BR69">
            <v>0.21333333333333332</v>
          </cell>
          <cell r="BS69">
            <v>0.19</v>
          </cell>
          <cell r="BT69" t="str">
            <v>Se remite correo electrónico con los desarrollos realizados a la Dirección de Calidad para la encuesta de ambiente escolar. Se realiza igualmente reunión con el coordinador del grupo de infraestructura para concertar actividades en territorio del registro. El DANE continua con el proceso de implementación en producción de los desarrollos obtenidos</v>
          </cell>
          <cell r="BU69">
            <v>0.26666666666666666</v>
          </cell>
          <cell r="BV69">
            <v>0.24</v>
          </cell>
          <cell r="BW69" t="str">
            <v>Se sostuvo reunión con la Dirección de Calidad para definir la estrategia de socialización de SICOLE, además, se definió la prueba piloto de formularios en un colegio de Bogotá, por lo cual se realizó la primera versión del paso a paso de Ambiente Escolar para revisión de la Dir. Calidad.  Por su parte, el DANE avanzó en los ajustes de sincronización en ambiente de producción de SICOLE. Para cumplir con el cronograma propuesto, es necesario que el DANE culmine con la implementación en producción para poder realizar el pilotaje, para ello el MEN avanzó en la gestión con dicha entidad y   avanzó en la definición del piloto.</v>
          </cell>
          <cell r="BX69">
            <v>0.32</v>
          </cell>
          <cell r="BY69">
            <v>0.28000000000000003</v>
          </cell>
          <cell r="BZ69" t="str">
            <v>Se cuenta con el formato de paso a paso para la encuesta de ambiente escolar con los ajustes de la Dirección de Calidad. Se avanzó en el diseño del formato para la encuesta de infraestructura. La Dirección de Calidad propone realizar la prueba piloto en un colegio de Bogotá y la socialización del SICOLE en el marco de la socialización del SICSE. El DANE continua con la implementación en producción. Se cuenta con las encuestas de infraestructura y ambiente escolar liberadas para iniciar el pilotaje y se encuentra en ajustes finales el desarrollo relacionado con la georreferenciación para su liberación. No se alcanzó el porcentaje programado, por el  tiempo tomado por el DANE en la liberación de los desarrollos en ambiente de producción.</v>
          </cell>
          <cell r="CA69">
            <v>0.40333333333333332</v>
          </cell>
          <cell r="CB69">
            <v>0.37</v>
          </cell>
          <cell r="CC69" t="str">
            <v>Durante el mes de julio se logró en conjunto con el DANE incorporar en producción la encuesta de ambiente escolar e infraestructura. Se cuenta con los dos formatos paso a paso de las encuestas de Ambienta Escolar e Infraestructura y en construcción, el formato de análisis de la prueba piloto. Se reprograma la reunión de definición del pilotaje en un colegio de Bogotá para la primera semana de agosto.</v>
          </cell>
        </row>
        <row r="70">
          <cell r="I70" t="str">
            <v>I-403-0-1325201</v>
          </cell>
          <cell r="J70" t="str">
            <v xml:space="preserve">Plan Institucional </v>
          </cell>
          <cell r="K70" t="str">
            <v xml:space="preserve">Información y comunicación </v>
          </cell>
          <cell r="L70" t="str">
            <v>Transformar y fortalecer la gestión y la cultura institucional</v>
          </cell>
          <cell r="M70">
            <v>0</v>
          </cell>
          <cell r="N70" t="str">
            <v>N/A</v>
          </cell>
          <cell r="O70" t="str">
            <v>Oficina Asesora de Planeación y Finanzas</v>
          </cell>
          <cell r="P70" t="str">
            <v>Claudia Díaz Hernández</v>
          </cell>
          <cell r="Q70" t="str">
            <v>NO</v>
          </cell>
          <cell r="R70" t="str">
            <v>Acuerdos de intercambio de información con entidades públicas</v>
          </cell>
          <cell r="S70" t="str">
            <v>(Avance en la entrega de información conforme a lo definido en los acuerdos de intercambio con entidades públicas/ Acuerdos de intercambio de información con entidades públicas)*100</v>
          </cell>
          <cell r="T70">
            <v>1</v>
          </cell>
          <cell r="U70" t="str">
            <v>Porcentaje</v>
          </cell>
          <cell r="V70">
            <v>1</v>
          </cell>
          <cell r="W70" t="str">
            <v>SI</v>
          </cell>
          <cell r="X70">
            <v>43157</v>
          </cell>
          <cell r="Y70" t="str">
            <v>Preparar archivos en las estructuras definidas en los acuerdos; disponer de las bases de datos del MEN en las fechas indicadas y en los mecanismos de intercambio definidos; gestionar la entrega de las bases externas del MEN; y, hacer seguimiento a los acuerdos de intercambio</v>
          </cell>
          <cell r="Z70">
            <v>43191</v>
          </cell>
          <cell r="AA70">
            <v>43465</v>
          </cell>
          <cell r="AB70" t="str">
            <v>abril</v>
          </cell>
          <cell r="AC70">
            <v>274</v>
          </cell>
          <cell r="AD70">
            <v>274</v>
          </cell>
          <cell r="AE70">
            <v>0</v>
          </cell>
          <cell r="AF70">
            <v>0</v>
          </cell>
          <cell r="AG70">
            <v>0</v>
          </cell>
          <cell r="AH70">
            <v>0</v>
          </cell>
          <cell r="AI70" t="str">
            <v>2 Profesionales Especializados
1 Coordinador</v>
          </cell>
          <cell r="AJ70" t="str">
            <v>Información entregada acorde a lo definido en los acuerdos de intercambio de información vigentes</v>
          </cell>
          <cell r="AK70">
            <v>0</v>
          </cell>
          <cell r="AL70">
            <v>0</v>
          </cell>
          <cell r="AM70">
            <v>0.03</v>
          </cell>
          <cell r="AN70" t="str">
            <v>Se ajustó el acuerdo con el Comando de Reclutamiento - COREC de acuerdo a las observaciones de la Oficina Jurídica y se elaboró el acuerdo para envío a ICBF. 
De otra parte, con el Departamento Administrativo de la Función Pública se realizó la primera reunión en la cual se definió la información que se puede intercambiar y se determinó realizar la primera mesa de trabajo para finales de febrero 2018.
Se envió solicitud de cruce de docentes a la Registraduría Nacional del Estado Civil</v>
          </cell>
          <cell r="AO70">
            <v>0</v>
          </cell>
          <cell r="AP70">
            <v>0</v>
          </cell>
          <cell r="AQ70">
            <v>0.08</v>
          </cell>
          <cell r="AR70" t="str">
            <v>En el proceso de regularización de intercambio con otras entidades públicas, se realizaron las siguientes actividades:
- Se firmo el acuerdo de COREC por la Sra. Ministra
- Se remitió la propuesta de Acuerdo al ICBF para observaciones
- Para el  protocolo técnico  MEN - ICFES se envió el último diccionario de datos de SNIES para que revisen las variables. 
- Se recibió por parte de la Subdirección de Fortalecimiento las observaciones a la solicitud de varibales por parte de DAFP en el acuerdo DAFP y
- Se hizo la actualización del convenio con ACR (ARN),  se conviene finiquitar y liquidar el convenio  para realizar un acuerdo de Colaboración y facilitar el intercambio entre las entidades.</v>
          </cell>
          <cell r="AS70">
            <v>0.16</v>
          </cell>
          <cell r="AT70" t="str">
            <v>El proceso de intercambio se realizó conforme a lo definido en el acuerdo  con  ICFES, Unidad para las Víctimas y Prosperidad Social. Se inició igualmente actualización del anexo técnico del acuerdo con ICETEX y se continua gestionando el acuerdo con el Comando de Reclutamiento e ICBF.</v>
          </cell>
          <cell r="AU70">
            <v>0.24333333333333332</v>
          </cell>
          <cell r="AV70" t="str">
            <v xml:space="preserve">Se cumple con los tiempos para la entrega de información de SIMAT a Prosperidad Social y de SNIES y SIET para la UARIV (Unidad de Víctimas. 
</v>
          </cell>
          <cell r="AW70">
            <v>0.32</v>
          </cell>
          <cell r="AX70" t="str">
            <v>Se entregó en los tiempos establecidos  el Acuerdo de Intercambio de la información de los graduados de SNIES a Prosperidad Social.  En cuanto a protección de datos personales, se ajusta  el formato de ACUERDO DE COLABORACIÓN para el intercambio de información con entidades públicas y se cargará en agosto en el SIG.
En este mismo tema, se envió a la OAJ comunicación sobre el concepto en la actualización de la Política de Tratamiento de Datos personales del MEN, a fin de ser actualizada en la página Web acorde con lo definido en la Ley 1581 de 2012 y el Decreto Único Reglamentario del Sector Industria y Comercio 1074 de 2015, Capítulo 25</v>
          </cell>
          <cell r="AY70">
            <v>0</v>
          </cell>
          <cell r="AZ70">
            <v>0</v>
          </cell>
          <cell r="BA70">
            <v>0</v>
          </cell>
          <cell r="BB70">
            <v>0</v>
          </cell>
          <cell r="BC70">
            <v>0</v>
          </cell>
          <cell r="BD70">
            <v>0</v>
          </cell>
          <cell r="BE70">
            <v>0</v>
          </cell>
          <cell r="BF70">
            <v>0</v>
          </cell>
          <cell r="BG70">
            <v>0</v>
          </cell>
          <cell r="BH70">
            <v>0</v>
          </cell>
          <cell r="BI70">
            <v>0</v>
          </cell>
          <cell r="BJ70">
            <v>0</v>
          </cell>
          <cell r="BK70">
            <v>0</v>
          </cell>
          <cell r="BL70">
            <v>0</v>
          </cell>
          <cell r="BM70">
            <v>0.03</v>
          </cell>
          <cell r="BN70" t="str">
            <v>Se ajustó el acuerdo con el Comando de Reclutamiento - COREC de acuerdo a las observaciones de la Oficina Jurídica y se elaboró el acuerdo para envío a ICBF. 
Con el Departamento Administrativo de la Función Pública se realizó la primera reunión en la cual se definió la información que se puede intercambiar y se determinó realizar la primera mesa de trabajo para finales de febrero 2018.
Se envió solicitud de cruce de docentes a la Registraduría Nacional del Estado Civil</v>
          </cell>
          <cell r="BO70">
            <v>0</v>
          </cell>
          <cell r="BP70">
            <v>0</v>
          </cell>
          <cell r="BQ70">
            <v>0</v>
          </cell>
          <cell r="BR70">
            <v>8.1111111111111106E-2</v>
          </cell>
          <cell r="BS70">
            <v>8.1111111111111106E-2</v>
          </cell>
          <cell r="BT70" t="str">
            <v>En el proceso de regularización de intercambio con otras entidades públicas, se realizaron las siguientes actividades:
- Se firmo el acuerdo de COREC por la Sra. Ministra
- Se remitió la propuesta de Acuerdo al ICBF para observaciones
- Para el  protocolo técnico  MEN - ICFES se envió el último diccionario de datos de SNIES para que revisen las variables. 
- Se recibió por parte de la Subdirección de Fortalecimiento las observaciones a la solicitud de varibales por parte de DAFP en el acuerdo DAFP y
- Se hizo la actualización del convenio con ACR (ARN),  se conviene finiquitar y liquidar el convenio  para realizar un acuerdo de Colaboración y facilitar el intercambio entre las entidades.</v>
          </cell>
          <cell r="BU70">
            <v>0.16222222222222221</v>
          </cell>
          <cell r="BV70">
            <v>0.16222222222222221</v>
          </cell>
          <cell r="BW70" t="str">
            <v>En el proceso de regularización de intercambio con otras entidades públicas, se realizaron las siguientes actividades:  i) Se recibió el Acuerdo de Colaboración firmado por el Director de Reclutamiento del COREC, ii) Para el protocolo MEN-ICFES se enviaron las bases definidas en el acuerdo de SIMAT y Docentes, iii) Para el protocolo con el ICETEX se realizó reunión para identificar ajustes que permitan un óptimo intercambio lo que conllevó a la actualización del anexo técnico, iv) Para Prosperidad Social y Unidad para las Víctimas se dispuso de la información definida en los acuerdos en los tiempos indicados .</v>
          </cell>
          <cell r="BX70">
            <v>0.24</v>
          </cell>
          <cell r="BY70">
            <v>0.24</v>
          </cell>
          <cell r="BZ70" t="str">
            <v xml:space="preserve">
Se cumplió con los tiempos para la entrega de información de SIMAT a Prosperidad Social y de SNIES y SIET para la UARIV (Unidad de Víctimas).  Para los nuevos acuerdos de intercambio programados se trabajó en el anexo técnico para ICBF. Adicionalmente, 
se remitió a la Oficina Jurídica la solicitud de concepto para ajustar el formato de acuerdo de intercambio con entidades públicas</v>
          </cell>
          <cell r="CA70">
            <v>0.32444444444444442</v>
          </cell>
          <cell r="CB70">
            <v>0.32444444444444442</v>
          </cell>
          <cell r="CC70" t="str">
            <v>Se entregó en los tiempos establecidos  el Acuerdo de Intercambio de la información de los graduados de SNIES a Prosperidad Social.  En cuanto a protección de datos personales, se ajusta  el formato de ACUERDO DE COLABORACIÓN para el intercambio de información con entidades públicas y se cargará en agosto en el SIG.
En este mismo tema, se envió a la OAJ comunicación sobre el concepto en la actualización de la Política de Tratamiento de Datos personales del MEN, a fin de ser actualizada en la página Web acorde con lo definido en la Ley 1581 de 2012 y el Decreto Único Reglamentario del Sector Industria y Comercio 1074 de 2015, Capítulo 25</v>
          </cell>
        </row>
        <row r="71">
          <cell r="I71" t="str">
            <v>I-403-0-1325301</v>
          </cell>
          <cell r="J71" t="str">
            <v xml:space="preserve">Plan Institucional </v>
          </cell>
          <cell r="K71" t="str">
            <v xml:space="preserve">Información y comunicación </v>
          </cell>
          <cell r="L71" t="str">
            <v>Transformar y fortalecer la gestión y la cultura institucional</v>
          </cell>
          <cell r="M71">
            <v>0</v>
          </cell>
          <cell r="N71" t="str">
            <v>N/A</v>
          </cell>
          <cell r="O71" t="str">
            <v>Oficina Asesora de Planeación y Finanzas</v>
          </cell>
          <cell r="P71" t="str">
            <v>Claudia Díaz Hernández</v>
          </cell>
          <cell r="Q71" t="str">
            <v>NO</v>
          </cell>
          <cell r="R71" t="str">
            <v>Mejoras e incorporación de nuevos registros en la maestra de personas</v>
          </cell>
          <cell r="S71" t="str">
            <v>Avance en el desarrollo de mejoras e incorporación de nuevos registros en la maestra de personas</v>
          </cell>
          <cell r="T71">
            <v>1</v>
          </cell>
          <cell r="U71" t="str">
            <v>Porcentaje</v>
          </cell>
          <cell r="V71">
            <v>1</v>
          </cell>
          <cell r="W71" t="str">
            <v>SI</v>
          </cell>
          <cell r="X71">
            <v>43157</v>
          </cell>
          <cell r="Y71" t="str">
            <v xml:space="preserve">Diseñar las mejoras (reportes, trazabilidad en el historial académico, identificación de núcleo familiar); desarrollar y documentar las mejoras; desarrollar para la entrega de información a la maestra de estudiantes de los sistemas de información; definir y desarrollar reportes; actualizar información
</v>
          </cell>
          <cell r="Z71">
            <v>43115</v>
          </cell>
          <cell r="AA71">
            <v>43465</v>
          </cell>
          <cell r="AB71" t="str">
            <v>enero</v>
          </cell>
          <cell r="AC71">
            <v>350</v>
          </cell>
          <cell r="AD71">
            <v>365</v>
          </cell>
          <cell r="AE71">
            <v>0</v>
          </cell>
          <cell r="AF71">
            <v>0</v>
          </cell>
          <cell r="AG71">
            <v>0</v>
          </cell>
          <cell r="AH71">
            <v>0</v>
          </cell>
          <cell r="AI71" t="str">
            <v>1 Profesional Especializado
1 Coordinador</v>
          </cell>
          <cell r="AJ71" t="str">
            <v>Base maestra de personas con mejoras desarrolladas e implementadas</v>
          </cell>
          <cell r="AK71">
            <v>0.05</v>
          </cell>
          <cell r="AL71" t="str">
            <v>Presentación de propuesta de procedimiento para ajuste de calidad en nombres y apellidos de las nuevas bases de datos</v>
          </cell>
          <cell r="AM71">
            <v>0.11</v>
          </cell>
          <cell r="AN71" t="str">
            <v xml:space="preserve">Se realizaron mejoras en los procedimientos de mejoramiento de la calidad en las nuevas bases y se logró que el procedimiento de separación de nombres y apellidos funcione correctamente. Por último, se hizo la carga de la información histórica del SIET para el año 2017, dejando la salvedad que la del 2018 está siendo corregida al  formato predeterminado. 
También se generó el procedimiento para cargar la información del censo Indígena de Min. Interior </v>
          </cell>
          <cell r="AO71">
            <v>0.15466666666666667</v>
          </cell>
          <cell r="AP71" t="str">
            <v>Se incorporó registro de UARIV  en la Maestra de Personas.</v>
          </cell>
          <cell r="AQ71">
            <v>0.18</v>
          </cell>
          <cell r="AR71" t="str">
            <v>Para la maestra de personas se actualizaron y cargaron a la base de datos los siguientes archivos:
- SISBEN Corte febrero de 2018
- UARIV corte definitivo 2017
- SIMAT corte marzo de 2018
De igual manera se gestionó el cruce de la base de docentes con Registraduría .
A partir de la información cargada se espera contar con la base de estudiantes desescolarizados entre 5 y 16 años en el mes de mayo, para que la Subdirección de Acceso pueda realizar gestión con las Secretarías de Educación para la búsqueda activa</v>
          </cell>
          <cell r="AS71">
            <v>0.24</v>
          </cell>
          <cell r="AT71" t="str">
            <v>A partir de la información cargada de SISBEN, de la Unidad para la Víctimas y Prosperidad Social, se generó el reporte de estudiantes desescolarizados de dichas bases que no se encuentran en SIMAT. La base de datos fue remitida a la Subdirección de Acceso el 24 de mayo de 2018, para iniciar el proceso de socialización con Secretarias de Educación para apoyar las actividades de búsqueda activa de población por fuera del sistema.</v>
          </cell>
          <cell r="AU71">
            <v>0.32</v>
          </cell>
          <cell r="AV71" t="str">
            <v xml:space="preserve">
En junio se carga la base actualizada de SNIES 2017, y se carga y generan de los fonéticos, cruce de la base de datos de SIET.</v>
          </cell>
          <cell r="AW71">
            <v>0.4</v>
          </cell>
          <cell r="AX71" t="str">
            <v>Se cargaron y ajustaron las Bases de Graduados de SNIES y SIMAT de las vigencias a partir de 2010 y la base de SPADIES. Además, se generaron los fonéticos y se realizó el cruce contra la maestra de personas para incorporar la información actualizada de esta base.
Se inició el proceso de generación de las vistas materializadas para Investigadores relacionados con las bases de datos de SPADIES y Graduados de SNIES y SIMAT</v>
          </cell>
          <cell r="AY71">
            <v>0</v>
          </cell>
          <cell r="AZ71">
            <v>0</v>
          </cell>
          <cell r="BA71">
            <v>0</v>
          </cell>
          <cell r="BB71">
            <v>0</v>
          </cell>
          <cell r="BC71">
            <v>0</v>
          </cell>
          <cell r="BD71">
            <v>0</v>
          </cell>
          <cell r="BE71">
            <v>0</v>
          </cell>
          <cell r="BF71">
            <v>0</v>
          </cell>
          <cell r="BG71">
            <v>0</v>
          </cell>
          <cell r="BH71">
            <v>0</v>
          </cell>
          <cell r="BI71">
            <v>5.333333333333333E-2</v>
          </cell>
          <cell r="BJ71">
            <v>0.05</v>
          </cell>
          <cell r="BK71" t="str">
            <v>Presentación de propuesta de procedimiento para ajuste de calidad en nombres y apellidos de las nuevas bases de datos</v>
          </cell>
          <cell r="BL71">
            <v>0.10666666666666666</v>
          </cell>
          <cell r="BM71">
            <v>0.10666666666666666</v>
          </cell>
          <cell r="BN71" t="str">
            <v xml:space="preserve">Se realizaron mejoras en los procedimientos de mejoramiento de la calidad en las nuevas bases y se logró que el procedimiento de separación de nombres y apellidos funcione correctamente. Por último, se hizo la carga de la información histórica del SIET para el año 2017, dejando la salvedad que la del 2018 está siendo corregida al  formato predeterminado. 
También se generó el procedimiento para cargar la información del censo Indígena de Min. Interior </v>
          </cell>
          <cell r="BO71">
            <v>0.15999999999999998</v>
          </cell>
          <cell r="BP71">
            <v>0.15466666666666667</v>
          </cell>
          <cell r="BQ71" t="str">
            <v>Se cargó la base de UARIV en la base de insumos de la Maestra de personas y se generando los respectivos fonéticos. Además, se realizó el cruce contra los datos  de la Maestra de personas y se descargó la base del SISBEN de febrero de 2017 para ser cargada en los insumos de la maestra.  Se están realizando las pruebas y los ajustes sobre las bases de datos.</v>
          </cell>
          <cell r="BR71">
            <v>0.21333333333333332</v>
          </cell>
          <cell r="BS71">
            <v>0.18</v>
          </cell>
          <cell r="BT71" t="str">
            <v>Para la maestra de personas se actualizaron y cargaron a la base de datos los siguientes archivos:
- SISBEN Corte febrero de 2018
- UARIV corte definitivo 2017
- SIMAT corte marzo de 2018
De igual manera se gestionó el cruce de la base de docentes con Registraduría .
A partir de la información cargada se espera contar con la base de estudiantes desescolarizados entre 5 y 16 años en el mes de mayo, para que la Subdirección de Acceso pueda realizar gestión con las Secretarías de Educación para la búsqueda activa</v>
          </cell>
          <cell r="BU71">
            <v>0.26666666666666666</v>
          </cell>
          <cell r="BV71">
            <v>0.24</v>
          </cell>
          <cell r="BW71" t="str">
            <v>A partir de la información cargada de SISBEN, de la Unidad para la Víctimas y Prosperidad Social, se generó el reporte de estudiantes desescolarizados de dichas bases que no se encuentran en SIMAT. La base de datos fue remitida a la Subdirección de Acceso el 24 de mayo de 2018, para iniciar el proceso de socialización con Secretarias de Educación para apoyar las actividades de búsqueda activa de población por fuera del sistema.
La diferencia respecto al avance programado se sustenta en la disponibilidad de nuevas bases que se deben incorporar o bases históricas  y del proceso de migración a un nuevo servidor de acuerdo a lo dispuesto por la Oficina de Tecnología. No obstante, se esta gestionando la información para el mes de junio.</v>
          </cell>
          <cell r="BX71">
            <v>0.32</v>
          </cell>
          <cell r="BY71">
            <v>0.32</v>
          </cell>
          <cell r="BZ71" t="str">
            <v>Al realizar un análisis de las bases relacionadas con Educación Superior (SNIES) y el impacto que pueden tener dentro de la maestra de personas, se acordó solo integrar la base de Matriculados y de Graduados, para lo cual se realizaron las siguientes acciones:
Se cargó la última actualización recibida de la base de datos de SNIES Matriculados 2017 y se generaron los fonéticos y cruce contra la maestra de personas para incorporar la información actualizada de esta base.
Se solicitó al área funcional la base de Graduados de SNIES 2017 con el objeto de realizar el alistamiento y cargue en la maestra de personas y
Se procedió con el cargue, la generaron de fonéticos y posterior cruce de la base de datos de SIET en la base maestra de personas logrando incorporar la información del año 2017.</v>
          </cell>
          <cell r="CA71">
            <v>0.40333333333333332</v>
          </cell>
          <cell r="CB71">
            <v>0.40333333333333332</v>
          </cell>
          <cell r="CC71" t="str">
            <v>Se cargaron y ajustaron las Bases de Graduados de SNIES y SIMAT de las vigencias a partir de 2010 y la base de SPADIES. Además, se generaron los fonéticos y se realizó el cruce contra la maestra de personas para incorporar la información actualizada de esta base.
Se inició el proceso de generación de las vistas materializadas para Investigadores relacionados con las bases de datos de SPADIES y Graduados de SNIES y SIMAT</v>
          </cell>
        </row>
        <row r="72">
          <cell r="I72" t="str">
            <v>I-403-0-1325401</v>
          </cell>
          <cell r="J72" t="str">
            <v xml:space="preserve">Plan Institucional </v>
          </cell>
          <cell r="K72" t="str">
            <v xml:space="preserve">Información y comunicación </v>
          </cell>
          <cell r="L72" t="str">
            <v>Transformar y fortalecer la gestión y la cultura institucional</v>
          </cell>
          <cell r="M72">
            <v>0</v>
          </cell>
          <cell r="N72" t="str">
            <v>N/A</v>
          </cell>
          <cell r="O72" t="str">
            <v>Oficina Asesora de Planeación y Finanzas</v>
          </cell>
          <cell r="P72" t="str">
            <v>Claudia Díaz Hernández</v>
          </cell>
          <cell r="Q72" t="str">
            <v>NO</v>
          </cell>
          <cell r="R72" t="str">
            <v>Plan de acción de la mesa de educación del Plan Estadístico Nacional a cargo del Ministerio</v>
          </cell>
          <cell r="S72" t="str">
            <v>(Avance del plan de acción de la mesa de educación del Plan Estadístico Nacional a cargo del Ministerio/Total de compromisos del plan de acción de la mesa de educación del Plan Estadístico Nacional a cargo del Ministerio)*100</v>
          </cell>
          <cell r="T72">
            <v>1</v>
          </cell>
          <cell r="U72" t="str">
            <v>Porcentaje</v>
          </cell>
          <cell r="V72">
            <v>1</v>
          </cell>
          <cell r="W72" t="str">
            <v>SI</v>
          </cell>
          <cell r="X72">
            <v>43157</v>
          </cell>
          <cell r="Y72" t="str">
            <v>Ejercer la Secretaria Técnica del plan de acción de la mesa de educación del Plan Estadístico Nacional; realizar seguimiento a las actividades; coordinar la consolidación del catalogo de indicadores sectoriales; coordinar la identificación de necesidades de información del sector; e identificar y proponer estandares de clasificación para el sector</v>
          </cell>
          <cell r="Z72">
            <v>43132</v>
          </cell>
          <cell r="AA72">
            <v>43465</v>
          </cell>
          <cell r="AB72" t="str">
            <v>febrero</v>
          </cell>
          <cell r="AC72">
            <v>333</v>
          </cell>
          <cell r="AD72">
            <v>333</v>
          </cell>
          <cell r="AE72">
            <v>0</v>
          </cell>
          <cell r="AF72">
            <v>0</v>
          </cell>
          <cell r="AG72">
            <v>0</v>
          </cell>
          <cell r="AH72">
            <v>0</v>
          </cell>
          <cell r="AI72" t="str">
            <v>1 Profesional Especializado
1 Coordinador</v>
          </cell>
          <cell r="AJ72" t="str">
            <v xml:space="preserve">Plan de acción Mesa Educación, ciencia y tecnología - Plan Estadístico Nacional </v>
          </cell>
          <cell r="AK72">
            <v>0</v>
          </cell>
          <cell r="AL72">
            <v>0</v>
          </cell>
          <cell r="AM72">
            <v>0.06</v>
          </cell>
          <cell r="AN72" t="str">
            <v>Se realizó la mesa técnica en la que se discutió el  Plan de Acción Anual. Se realizaron y enviaron los ajustes que resultaron de la mes técnica. Está pendiente  que el DANE envíe los formatos de actualización para las OOEE.</v>
          </cell>
          <cell r="AO72">
            <v>6.0900000000000003E-2</v>
          </cell>
          <cell r="AP72" t="str">
            <v>No fue posible realizar la mesa técnica prevista para el mes de marzo, como resultado de la actualización de los formatos para el inventario de operaciones estadística por parte del DANE. Una vez se termine con dicha actualización, se iniciarán las gestiones para su realización.</v>
          </cell>
          <cell r="AQ72">
            <v>0.15</v>
          </cell>
          <cell r="AR72" t="str">
            <v>Se consolidó el Inventario de Operaciones Estadísticas por el DANE, en los temas de educación, ciencia y tecnología, junto con el formulario de oferta estadística para realizar la actualizacion de cada entidad. para la Propuesta metadatos sectoriales se decidió enviar junto con los formatos del DANE, la propuesta de ficha de indicadores para que antes de la proxima mesa técnica se envien las observaciones. La mesa tecnica 4, se realizará en la ultima semana del mes de mayo, debido a los retrazos del DANE con los formatos.</v>
          </cell>
          <cell r="AS72">
            <v>0.22</v>
          </cell>
          <cell r="AT72" t="str">
            <v xml:space="preserve">Se actualizaron los formularios (F1) de caracterización de las operaciones de Matrícula y Planta Docente, de acuerdo al formato enviado por el DANE y se propusieron observaciones sobre la ficha de metadato para documentar los principales indicadores del tema de educación, ciencia y tecnología.
El 31 de mayo de 2018 se realizó la mesa 4 de educación y se obtuvieron las observaciones de la ficha de metadatos de los indicadores. Se espera que con los ajustes que se realicen en junio de 2018 se empiecen a documentar los indicadores.
</v>
          </cell>
          <cell r="AU72">
            <v>0.28000000000000003</v>
          </cell>
          <cell r="AV72" t="str">
            <v>Se pactaron las fechas definitivas para el envío de los formularios completos (F1) y se priorizaron los principales indicadores sectoriales para documentarlos.</v>
          </cell>
          <cell r="AW72">
            <v>0.37</v>
          </cell>
          <cell r="AX72" t="str">
            <v>Por cronograma establecido y ajustado frente al inicial, en la mesa realizada en mayo, el mes de julio estuvo destinado a diligenciar el formulario (F1). Además, se envió la ficha técnica o metadatos de los indicadores, para el diligenciamiento de los principales indicadores sectoriales por operación estadísticas, de acuerdo a unos criterios definidos por el DANE.</v>
          </cell>
          <cell r="AY72">
            <v>0</v>
          </cell>
          <cell r="AZ72">
            <v>0</v>
          </cell>
          <cell r="BA72">
            <v>0</v>
          </cell>
          <cell r="BB72">
            <v>0</v>
          </cell>
          <cell r="BC72">
            <v>0</v>
          </cell>
          <cell r="BD72">
            <v>0</v>
          </cell>
          <cell r="BE72">
            <v>0</v>
          </cell>
          <cell r="BF72">
            <v>0</v>
          </cell>
          <cell r="BG72">
            <v>0</v>
          </cell>
          <cell r="BH72">
            <v>0</v>
          </cell>
          <cell r="BI72">
            <v>0</v>
          </cell>
          <cell r="BJ72">
            <v>0</v>
          </cell>
          <cell r="BK72">
            <v>0</v>
          </cell>
          <cell r="BL72">
            <v>6.0909090909090913E-2</v>
          </cell>
          <cell r="BM72">
            <v>6.0909090909090913E-2</v>
          </cell>
          <cell r="BN72" t="str">
            <v>Se realizó la mesa técnica en la que se discutió el  Plan de Acción Anual. Se realizaron y enviaron los ajustes que resultaron de la mes técnica. Está pendiente  que el DANE envíe los formatos de actualización para las OOEE.</v>
          </cell>
          <cell r="BO72">
            <v>0.12181818181818183</v>
          </cell>
          <cell r="BP72">
            <v>6.0900000000000003E-2</v>
          </cell>
          <cell r="BQ72" t="str">
            <v>No fue posible realizar la mesa técnica prevista para el mes de marzo, como resultado de la actualización de los formatos para el inventario de operaciones estadística por parte del DANE. Una vez se termine con dicha actualización, se iniciarán las gestiones para su realización.</v>
          </cell>
          <cell r="BR72">
            <v>0.18272727272727274</v>
          </cell>
          <cell r="BS72">
            <v>0.15</v>
          </cell>
          <cell r="BT72" t="str">
            <v>Se consolidaron los formatos del inventario de operaciones estadísticas de educación, ciencia y tecnología para actualización de las entidades que componen la mesa y se diseño la propuesta de ficha técnica de indicadores que se consolidará a partir de la información registrada en los formatos de las operaciones estadísticas</v>
          </cell>
          <cell r="BU72">
            <v>0.24363636363636365</v>
          </cell>
          <cell r="BV72">
            <v>0.22</v>
          </cell>
          <cell r="BW72" t="str">
            <v>Se actualizaron los formularios (F1) de caracterización de las operaciones de Matrícula y Planta Docente, de acuerdo al formato enviado por el DANE y se propusieron observaciones sobre la ficha de metadato para documentar los principales indicadores del tema de educación, ciencia y tecnología.
El 31 de mayo de 2018 se realizó la mesa 4 de educación y se obtuvieron las observaciones de la ficha de metadatos de los indicadores. Se espera que con los ajustes que se realicen en junio de 2018 se empiecen a documentar los indicadores.
La diferencia con respecto al avance programado se origina por el retraso que tuvo el DANE en la entrega de la información requerida para actualizar el formulario F1. Sin embargo,  al contar con la información, en el siguiente mes se adelantarán acciones para el cumplimiento.</v>
          </cell>
          <cell r="BX72">
            <v>0.30454545454545456</v>
          </cell>
          <cell r="BY72">
            <v>0.28000000000000003</v>
          </cell>
          <cell r="BZ72" t="str">
            <v>Una vez realizada la mesa del Plan Estadístico Nacional y debido a los múltiples comentarios y dudas sobre algunos puntos del formularios (F1), se acordaron unas fechas para ir enviando los formularios completos. Estas fechas se establecieron de común acuerdo con las entidades participantes. En el tema de la documentación de los indicadores, se establecieron unos criterios para priorizar los principales y sectoriales para documentarlos y las entidades se encuentran realizando esta tarea.
La demora en la entrega de la información de los formularios F1 por parte del DANE en los meses anteriores, afectó todo el cronograma de ejecución programado.</v>
          </cell>
          <cell r="CA72">
            <v>0.3954545454545455</v>
          </cell>
          <cell r="CB72">
            <v>0.37</v>
          </cell>
          <cell r="CC72" t="str">
            <v>Por cronograma establecido y ajustado frente al inicial, en la mesa realizada en mayo, el mes de julio estuvo destinado a diligenciar el formulario (F1). Además, se envió la ficha técnica o metadatos de los indicadores, para el diligenciamiento de los principales indicadores sectoriales por operación estadísticas, de acuerdo a unos criterios definidos por el DANE.</v>
          </cell>
        </row>
        <row r="73">
          <cell r="I73" t="str">
            <v>I-403-0-1325501</v>
          </cell>
          <cell r="J73" t="str">
            <v xml:space="preserve">Plan Institucional </v>
          </cell>
          <cell r="K73" t="str">
            <v xml:space="preserve">Información y comunicación </v>
          </cell>
          <cell r="L73" t="str">
            <v>Transformar y fortalecer la gestión y la cultura institucional</v>
          </cell>
          <cell r="M73">
            <v>0</v>
          </cell>
          <cell r="N73" t="str">
            <v>N/A</v>
          </cell>
          <cell r="O73" t="str">
            <v>Oficina Asesora de Planeación y Finanzas</v>
          </cell>
          <cell r="P73" t="str">
            <v>Claudia Díaz Hernández</v>
          </cell>
          <cell r="Q73" t="str">
            <v>NO</v>
          </cell>
          <cell r="R73" t="str">
            <v>Sistema de Información geográfico Implementación en el Ministerio de Educación Nacional</v>
          </cell>
          <cell r="S73" t="str">
            <v>(Avance en la implementación del Sistema de Información geográfico en el MEN/100% del Sistema de Información geográfico implementado en el MEN)*100</v>
          </cell>
          <cell r="T73">
            <v>1</v>
          </cell>
          <cell r="U73" t="str">
            <v>Porcentaje</v>
          </cell>
          <cell r="V73">
            <v>1</v>
          </cell>
          <cell r="W73" t="str">
            <v>SI</v>
          </cell>
          <cell r="X73">
            <v>43157</v>
          </cell>
          <cell r="Y73" t="str">
            <v>Realizar Planeación del Proyecto
Identificar información existente y coberturas geograficas a producir 
Diseñar y desarrollar la base de datos geografica
Implementar desarrollos y productos</v>
          </cell>
          <cell r="Z73">
            <v>43115</v>
          </cell>
          <cell r="AA73">
            <v>43465</v>
          </cell>
          <cell r="AB73" t="str">
            <v>enero</v>
          </cell>
          <cell r="AC73">
            <v>350</v>
          </cell>
          <cell r="AD73">
            <v>365</v>
          </cell>
          <cell r="AE73">
            <v>0</v>
          </cell>
          <cell r="AF73">
            <v>0</v>
          </cell>
          <cell r="AG73">
            <v>0</v>
          </cell>
          <cell r="AH73">
            <v>0</v>
          </cell>
          <cell r="AI73">
            <v>0</v>
          </cell>
          <cell r="AJ73" t="str">
            <v>Sistema de Información Geográfico del MEN (versión inicial)</v>
          </cell>
          <cell r="AK73">
            <v>0.05</v>
          </cell>
          <cell r="AL73" t="str">
            <v>Se elaboró el plan de trabajo y diligenciamiento de las especificaciones de la máquina para instalar el ArcGIS Enterprise</v>
          </cell>
          <cell r="AM73">
            <v>0.1</v>
          </cell>
          <cell r="AN73" t="str">
            <v>Se generó el RFC parea instalar el servidor de ArcGIS y se realizó reunión para conformar el grupo de trabajo. Además se definió el cronograma de capacitación y el instrumento para identificar las temáticas geográficas a producir.</v>
          </cell>
          <cell r="AO73">
            <v>0.115</v>
          </cell>
          <cell r="AP73" t="str">
            <v>La programación y desarrollo de las capacitaciones de ArcGIS con los participantes no fue posible realizarlas, debido a los múltiples eventos  que se llevaron a cabo en el mes de marzo en el MEN. Se agendó la cita para  la instalación de ArcGIS Desktop en los equipos de los funcionarios que participan en el proyecto.  Se iniciarán actividades en el mes de abril.</v>
          </cell>
          <cell r="AQ73">
            <v>0.16</v>
          </cell>
          <cell r="AR73" t="str">
            <v>Durante el mes de abril se avanzó en la disposición de los medios tecnológicos y humanos, para lo cual se desarrollaron las siguientes actividades:
- Instalación de licencias desktop en 4 equipos
- Instalación del servidor de aplicaciones de ArcGIS Server
- Aprovisionamiento del servidor de base de datos para ArcGIS
- Realización de las capacitaciones de los primeros dos módulos</v>
          </cell>
          <cell r="AS73">
            <v>0.24</v>
          </cell>
          <cell r="AT73" t="str">
            <v>Se gestionó con la Oficina de Tecnología la generación y configuración de los servidores para aplicaciones y base de datos de la herramienta ArcGIS, adicionalmente se gestionó con el proveedor ESRI la instalación de la herramienta de escritorio en los equipos de 6 funcionarios del MEN y adicionalmente se configuró unos de los equipos para el acceso a la base de datos.
Si bien no se han cargado las coberturas geográficas en la Geodatabase, si se identifico y descargaron las que se van a utilizar que corresponden a las del Marco Geoestadístico Nacional del DANE.</v>
          </cell>
          <cell r="AU73">
            <v>0.28000000000000003</v>
          </cell>
          <cell r="AV73" t="str">
            <v>Durante el mes de Junio, se obtuvieron las capas geográficas de municipio y departamento, se construyó igualmente la capa geográfica de Entidad Territorial Certificada y se cargaron en la Geodatabase. Además, se construyen  las tablas de matrícula a los diferentes niveles geográficos, y se realizó el cruce con la información geográfica para obtener la capa. A partir de estas se avanzó en la construcción de la visualización en ArcGis on line.</v>
          </cell>
          <cell r="AW73">
            <v>0.38</v>
          </cell>
          <cell r="AX73" t="str">
            <v xml:space="preserve">Durante el mes de julio se gestionaron las nuevas georreferenciaciones del aplicativo SISE del DANE y se construyó la capa de sedes.
A partir de las capas geográficas, se construyeron shapefiles con las principales estadísticas de Ed. Preescolar, Básica y Media.
A partir de los shapefile construidos se diseñó una propuesta de visualización en ArcGIS online. Se espera en agosto generar una aplicación a partir de la visualización y difundirla por medio de la plataforma Repórtate.
</v>
          </cell>
          <cell r="AY73">
            <v>0</v>
          </cell>
          <cell r="AZ73">
            <v>0</v>
          </cell>
          <cell r="BA73">
            <v>0</v>
          </cell>
          <cell r="BB73">
            <v>0</v>
          </cell>
          <cell r="BC73">
            <v>0</v>
          </cell>
          <cell r="BD73">
            <v>0</v>
          </cell>
          <cell r="BE73">
            <v>0</v>
          </cell>
          <cell r="BF73">
            <v>0</v>
          </cell>
          <cell r="BG73">
            <v>0</v>
          </cell>
          <cell r="BH73">
            <v>0</v>
          </cell>
          <cell r="BI73">
            <v>5.333333333333333E-2</v>
          </cell>
          <cell r="BJ73">
            <v>0</v>
          </cell>
          <cell r="BK73">
            <v>0</v>
          </cell>
          <cell r="BL73">
            <v>0.10666666666666666</v>
          </cell>
          <cell r="BM73">
            <v>0.1</v>
          </cell>
          <cell r="BN73" t="str">
            <v>Se generó el RFC parea instalar el servidor de ArcGIS y se realizó reunión para conformar el grupo de trabajo. Además se definió el cronograma de capacitación y el instrumento para identificar las temáticas geográficas a producir.</v>
          </cell>
          <cell r="BO73">
            <v>0.15999999999999998</v>
          </cell>
          <cell r="BP73">
            <v>0.115</v>
          </cell>
          <cell r="BQ73" t="str">
            <v>La programación y desarrollo de las capacitaciones de ArcGIS con los participantes no fue posible realizarlas, debido a los múltiples eventos  que se llevaron a cabo en el mes de marzo en el MEN. Se iniciarán actividades en el mes de abril.</v>
          </cell>
          <cell r="BR73">
            <v>0.21333333333333332</v>
          </cell>
          <cell r="BS73">
            <v>0.16</v>
          </cell>
          <cell r="BT73" t="str">
            <v>Durante el mes de abril se avanzó en la disposición de los medios tecnológicos y humanos, para lo cual se desarrollaron las siguientes actividades:
- Instalación de licencias desktop en 4 equipos
- Instalación del servidor de aplicaciones de ArcGIS Server
- Aprovisionamiento del servidor de base de datos para ArcGIS
- Realización de las capacitaciones de los primeros dos módulos</v>
          </cell>
          <cell r="BU73">
            <v>0.26666666666666666</v>
          </cell>
          <cell r="BV73">
            <v>0.24</v>
          </cell>
          <cell r="BW73" t="str">
            <v>Se gestionó con la Oficina de Tecnología la generación y configuración de los servidores para aplicaciones y base de datos de la herramienta ArcGIS, adicionalmente se gestionó con el proveedor ESRI la instalación de la herramienta de escritorio en los equipos de 6 funcionarios del MEN y adicionalmente se configuró unos de los equipos para el acceso a la base de datos.
Si bien no se han cargado las coberturas geográficas en la Geodatabase, si se identificaron y descargaron las bases que se van a utilizar, correspondientes a las del Marco Geoestadístico Nacional del DANE.  La diferencia con respecto al avance programado está dada por los mayores tiempos que se presentaron para configurar el servidor. No obstante, al contar con las herramientas tecnológicas, se adelantarán acciones para lograr el cumplimiento en el mes de junio y julio.</v>
          </cell>
          <cell r="BX73">
            <v>0.32</v>
          </cell>
          <cell r="BY73">
            <v>0.28000000000000003</v>
          </cell>
          <cell r="BZ73" t="str">
            <v>Durante el mes de Junio, se obtuvieron las capas geográficas de municipio y departamento, se construyó igualmente la capa geográfica de Entidad Territorial Certificada y se cargaron en la Geodatabase. Además, se construyen  las tablas de matrícula a los diferentes niveles geográficos, y se realizó el cruce con la información geográfica para obtener la capa. A partir de estas se avanzó en la construcción de la visualización en ArcGIS on line.
La diferencia entre lo proyectado y lo ejecutado obedece al rezago obtenido inicialmente con los problemas presentados al instalar el ArcGIS Server Enterprise.</v>
          </cell>
          <cell r="CA73">
            <v>0.40333333333333332</v>
          </cell>
          <cell r="CB73">
            <v>0.38</v>
          </cell>
          <cell r="CC73" t="str">
            <v xml:space="preserve">Durante el mes de julio se gestionaron las nuevas georreferenciaciones del aplicativo SISE del DANE y se construyó la capa de sedes.
A partir de las capas geográficas, se construyeron shapefiles con las principales estadísticas de Ed. Preescolar, Básica y Media.
A partir de los shapefile construidos se diseñó una propuesta de visualización en ArcGIS online. Se espera en agosto generar una aplicación a partir de la visualización y difundirla por medio de la plataforma Repórtate.
</v>
          </cell>
        </row>
      </sheetData>
      <sheetData sheetId="1" refreshError="1"/>
      <sheetData sheetId="2" refreshError="1"/>
      <sheetData sheetId="3"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Formato de Formulación y Seg"/>
      <sheetName val="Instructivo"/>
      <sheetName val="Matriz de Decisión"/>
      <sheetName val="Categorías"/>
    </sheetNames>
    <sheetDataSet>
      <sheetData sheetId="0" refreshError="1">
        <row r="63">
          <cell r="I63" t="str">
            <v>I-403-0-1324801</v>
          </cell>
          <cell r="J63" t="str">
            <v xml:space="preserve">Plan Institucional </v>
          </cell>
          <cell r="K63" t="str">
            <v xml:space="preserve">Información y comunicación </v>
          </cell>
          <cell r="L63" t="str">
            <v>Transformar y fortalecer la gestión y la cultura institucional</v>
          </cell>
          <cell r="M63">
            <v>0</v>
          </cell>
          <cell r="N63" t="str">
            <v>N/A</v>
          </cell>
          <cell r="O63" t="str">
            <v>Oficina Asesora de Planeación y Finanzas</v>
          </cell>
          <cell r="P63" t="str">
            <v>Claudia Díaz Hernández</v>
          </cell>
          <cell r="Q63" t="str">
            <v>NO</v>
          </cell>
          <cell r="R63" t="str">
            <v>Estrategia de acceso a microdatos anonimizados por parte de las universidades implementada</v>
          </cell>
          <cell r="S63" t="str">
            <v>(Avance en la estrategia/ Estrategia de acceso a microdatos anonimizados por parte de las universidades implementada)*100</v>
          </cell>
          <cell r="T63">
            <v>1</v>
          </cell>
          <cell r="U63" t="str">
            <v>Porcentaje</v>
          </cell>
          <cell r="V63">
            <v>1</v>
          </cell>
          <cell r="W63">
            <v>0</v>
          </cell>
          <cell r="X63">
            <v>0</v>
          </cell>
          <cell r="Y63" t="str">
            <v>Realizar licencias de uso con las universidades que realicen la solicitud, hacer la gestión y operación de licencias de uso existentes, actualizar con datos 2017 la información liberada; y, verificar aleatoriamente las condiciones de acceso</v>
          </cell>
          <cell r="Z63">
            <v>43115</v>
          </cell>
          <cell r="AA63">
            <v>43465</v>
          </cell>
          <cell r="AB63" t="str">
            <v>enero</v>
          </cell>
          <cell r="AC63">
            <v>350</v>
          </cell>
          <cell r="AD63">
            <v>365</v>
          </cell>
          <cell r="AE63">
            <v>0</v>
          </cell>
          <cell r="AF63">
            <v>0</v>
          </cell>
          <cell r="AG63">
            <v>0</v>
          </cell>
          <cell r="AH63">
            <v>0</v>
          </cell>
          <cell r="AI63" t="str">
            <v>2 Profesionales Especializados
1 Coordinador</v>
          </cell>
          <cell r="AJ63" t="str">
            <v>Licencias de Uso firmadas por las Universidades y en operación</v>
          </cell>
          <cell r="AK63">
            <v>0</v>
          </cell>
          <cell r="AL63">
            <v>0</v>
          </cell>
          <cell r="AM63">
            <v>0.1</v>
          </cell>
          <cell r="AN63" t="str">
            <v xml:space="preserve">Se generó el diseño de registro de investigadores y estudiantes. </v>
          </cell>
          <cell r="AO63">
            <v>0.16</v>
          </cell>
          <cell r="AP63" t="str">
            <v xml:space="preserve">Se realizó registro y codificación de los formatos definitivos de la licencia de uso y anexo técnico de la misma en el Sistema Gestión de la Calidad . Además, se elaboró memorando interno a la Oficina Jurídica para visto bueno de los  formatos de las licencias de uso de las universidades: Andes, Javeriana, Distrital, Nacional e ICESI, para firma de la Ministra. </v>
          </cell>
          <cell r="AQ63">
            <v>0.2</v>
          </cell>
          <cell r="AR63" t="str">
            <v>Se firmaron las licencias de uso y el anexo técnico de las universidades: Andes, Javeriana, Distrital, Nacional e Icesi. Está en trámite la firma por parte de las universidades. se procederá a revisar las condiciones técnicas en las universidades para poner en marcha el funcionamiento de la sala.</v>
          </cell>
          <cell r="AS63">
            <v>0.27</v>
          </cell>
          <cell r="AT63" t="str">
            <v>En el mes de mayo se inició el trámite de firma de las licencias de uso por parte de la universidad Central y  la universidad del Valle, luego de manifestar su  interés en participar en la estrategia de microdatos. Además, se avanzó en la construcción del formulario de registro y encuesta de satisfacción que espera aplicarse a las universidades que tengan las licencias de uso, así como también, en la disponibilidad de la información  para consulta.</v>
          </cell>
          <cell r="AU63">
            <v>0.3</v>
          </cell>
          <cell r="AV63" t="str">
            <v>Durante el mes de junio se avanzó en los ajustes sugeridos por la Oficina Asesora Jurídica con respecto a las licencias de uso de la Universidad Central y la Universidad del Valle.  Además,  se cargo la información más reciente y validada para el año 2017 para ser incluida en las consultas (SIMAT y SNIES) y se planteó iniciar el funcionamiento de las licencias de uso en el mes de julio de 2018.</v>
          </cell>
          <cell r="AW63">
            <v>0.35</v>
          </cell>
          <cell r="AX63" t="str">
            <v>Durante el mes de Julio se avanzó en recolección de vistos buenos para trámite de firma por parte de la Ministra para las licencias y anexos técnicos de las universidades del Valle y del Rosario. Además, se gestionó con el área de tecnología las actividades a realizar para el protocolo de conexión con universidades.
De igual manera, se incorporó  información adicional a la contemplada inicialmente como la provenientes del SPADIES (serie 2010-2017) y a los Graduados de SINES y graduados de SIMAT (serie 2010-2017).</v>
          </cell>
          <cell r="AY63">
            <v>0.45</v>
          </cell>
          <cell r="AZ63" t="str">
            <v>Durante el mes de agosto se avanzó en la suscripción de las licencias de uso de las Universidades del Valle y Rosario, quedando pendiente  la firma por parte de los directivos. De igual forma, se avanzó en la realización de pruebas sobre el computador dispuesto por el Ministerio para las consultas, quedando validado el acceso a los investigadores que los soliciten. El rezago en el cumplimiento del indicador obedece a las firmas pendientes de las IES.</v>
          </cell>
          <cell r="BA63">
            <v>0</v>
          </cell>
          <cell r="BB63">
            <v>0</v>
          </cell>
          <cell r="BC63">
            <v>0</v>
          </cell>
          <cell r="BD63">
            <v>0</v>
          </cell>
          <cell r="BE63">
            <v>0</v>
          </cell>
          <cell r="BF63">
            <v>0</v>
          </cell>
          <cell r="BG63">
            <v>0</v>
          </cell>
          <cell r="BH63">
            <v>0</v>
          </cell>
          <cell r="BI63">
            <v>0.05</v>
          </cell>
          <cell r="BJ63">
            <v>0.1</v>
          </cell>
          <cell r="BK63" t="str">
            <v xml:space="preserve">Los documentos de las licencias de uso y sus anexos para las universidades, están en ajustes finales por parte de la Oficina Jurídica. </v>
          </cell>
          <cell r="BL63">
            <v>0.10666666666666666</v>
          </cell>
          <cell r="BM63">
            <v>0.1</v>
          </cell>
          <cell r="BN63" t="str">
            <v xml:space="preserve">Se generó el diseño de registro de investigadores y estudiantes. Falta la firma de las licencias de uso de los datos. Se realizó la solicitud para la codificación y publicación en el SIG de la licencia. Por ultimo, se cuenta con las condiciones técnicas óptimas del equipo del MEN. </v>
          </cell>
          <cell r="BO63">
            <v>0.15999999999999998</v>
          </cell>
          <cell r="BP63">
            <v>0.16</v>
          </cell>
          <cell r="BQ63" t="str">
            <v xml:space="preserve">Se elaboró formato de licencia de uso  y se tramitó el registro único  con Desarrollo Organizacional. Actualmente se encuentra en la Oficina Jurídica para su visto bueno y aprobación.
</v>
          </cell>
          <cell r="BR63">
            <v>0.21333333333333332</v>
          </cell>
          <cell r="BS63">
            <v>0.21</v>
          </cell>
          <cell r="BT63" t="str">
            <v>Se logró la firma por parte de la ministra de las licencias de uso y anexos. Se surtió de manera exitosa todo el proceso de revisión y aprobación por parte de la oficina jurídica y secretaría general.</v>
          </cell>
          <cell r="BU63">
            <v>0.26666666666666666</v>
          </cell>
          <cell r="BV63">
            <v>0.26666666666666666</v>
          </cell>
          <cell r="BW63" t="str">
            <v>En el mes de mayo se inició el trámite de firma de las licencias de uso por parte de la universidad Central y  la universidad del Valle, luego de manifestar su  interés en participar en la estrategia de microdatos. Además, se avanzó en la construcción del formulario de registro y encuesta de satisfacción que espera aplicarse a las universidades que tengan las licencias de uso, así como también, en la disponibilidad de la información  para consulta.</v>
          </cell>
          <cell r="BX63">
            <v>0.32</v>
          </cell>
          <cell r="BY63">
            <v>0.3</v>
          </cell>
          <cell r="BZ63" t="str">
            <v xml:space="preserve">Durante el mes de junio se avanzó en los ajustes sugeridos por la Oficina Asesora Jurídica con respecto a las licencias de uso de la Universidad Central y la Universidad del Valle.  Además,  se cargo la información más reciente y validada para el año 2017 para ser incluida en las consultas (SIMAT y SNIES) y se planteó iniciar el funcionamiento de las licencias de uso en el mes de julio de 2018.
La diferencia entre el porcentaje programado y el ejecutado  obedece al alistamiento de bases y pruebas técnicas. Se aprovechó el retraso por parte de la firma de las licencias de uso para tomar la información más reciente disponible de matricula de SIMAT y SNIES que corresponde a 2017. 
</v>
          </cell>
          <cell r="CA63">
            <v>0.40333333333333332</v>
          </cell>
          <cell r="CB63">
            <v>0.35</v>
          </cell>
          <cell r="CC63" t="str">
            <v>Durante el mes de Julio se avanzó en recolección de vistos buenos para trámite de firma por parte de la Ministra para las licencias y anexos técnicos de las universidades del Valle y del Rosario. Además, se gestionó con el área de tecnología las actividades a realizar para el protocolo de conexión con universidades.
De igual manera, se incorporó  información adicional a la contemplada inicialmente como la provenientes del SPADIES (serie 2010-2017) y a los Graduados de SINES y graduados de SIMAT (serie 2010-2017).</v>
          </cell>
          <cell r="CD63">
            <v>0.48666666666666664</v>
          </cell>
          <cell r="CE63">
            <v>0.45</v>
          </cell>
          <cell r="CF63" t="str">
            <v>Durante el mes de agosto se avanzó en la suscripción de las licencias de uso de las Universidades del Valle y Rosario, quedando pendiente  la firma por parte de los directivos. De igual forma, se avanzó en la realización de pruebas sobre el computador dispuesto por el Ministerio para las consultas, quedando validado el acceso a los investigadores que los soliciten. El rezago en el cumplimiento del indicador obedece a las firmas pendientes de las IES.</v>
          </cell>
        </row>
        <row r="64">
          <cell r="I64" t="str">
            <v>I-403-0-1324901</v>
          </cell>
          <cell r="J64" t="str">
            <v xml:space="preserve">Plan Institucional </v>
          </cell>
          <cell r="K64" t="str">
            <v xml:space="preserve">Direccionamiento estratégico y planeación </v>
          </cell>
          <cell r="L64" t="str">
            <v>Transformar y fortalecer la gestión y la cultura institucional</v>
          </cell>
          <cell r="M64">
            <v>0</v>
          </cell>
          <cell r="N64" t="str">
            <v>N/A</v>
          </cell>
          <cell r="O64" t="str">
            <v>Oficina Asesora de Planeación y Finanzas</v>
          </cell>
          <cell r="P64" t="str">
            <v>Claudia Díaz Hernández</v>
          </cell>
          <cell r="Q64" t="str">
            <v>NO</v>
          </cell>
          <cell r="R64" t="str">
            <v>Reportes de estadísticas sectoriales</v>
          </cell>
          <cell r="S64" t="str">
            <v>(Avance en  la generación y difusión de reportes / Total de reportes a generar)*100</v>
          </cell>
          <cell r="T64">
            <v>1</v>
          </cell>
          <cell r="U64" t="str">
            <v>Porcentaje</v>
          </cell>
          <cell r="V64">
            <v>1</v>
          </cell>
          <cell r="W64" t="str">
            <v>SI</v>
          </cell>
          <cell r="X64">
            <v>43157</v>
          </cell>
          <cell r="Y64" t="str">
            <v>Desarrollar la Estrategia REPÓRTATE 2018 incluyendo indicadores de Plan Nacional de Desarrollo, Plan Nacional Decenal de Educación, Plan Marco de Implementación y Seguimiento cualitativo a indicadores</v>
          </cell>
          <cell r="Z64">
            <v>43115</v>
          </cell>
          <cell r="AA64">
            <v>43465</v>
          </cell>
          <cell r="AB64" t="str">
            <v>enero</v>
          </cell>
          <cell r="AC64">
            <v>350</v>
          </cell>
          <cell r="AD64">
            <v>365</v>
          </cell>
          <cell r="AE64">
            <v>0</v>
          </cell>
          <cell r="AF64">
            <v>0</v>
          </cell>
          <cell r="AG64">
            <v>0</v>
          </cell>
          <cell r="AH64">
            <v>0</v>
          </cell>
          <cell r="AI64" t="str">
            <v>1 Técnico administrativo
1 Profesional Especializado
1 Coordinador</v>
          </cell>
          <cell r="AJ64" t="str">
            <v>Plataforma Repórtate actualizada, con mejoras para el seguimiento cualitativo</v>
          </cell>
          <cell r="AK64">
            <v>0.05</v>
          </cell>
          <cell r="AL64" t="str">
            <v>Se radicaron las mesas de ayuda de ajustes en la herramienta de cargue para el seguimiento cualitativo de los indicadores del Plan Nacional de Desarrollo</v>
          </cell>
          <cell r="AM64">
            <v>9.7500000000000003E-2</v>
          </cell>
          <cell r="AN64" t="str">
            <v>Dentro de las principales actividades realizadas para el período de febrero se tienen: Cargue de los indicadores de cobertura y deserción del año 2017 en REPORTATE, alistamiento de los archivos para cargar en el portal de datos abiertos,  realización de las pruebas en el portal O3 para la publicación de estadísticas, solicitud de la consolidación del corte de enero, y generación de los respectivos reportes</v>
          </cell>
          <cell r="AO64">
            <v>0.16</v>
          </cell>
          <cell r="AP64" t="str">
            <v>Los avances en este indicador se centran en: a) Se realizó la solicitud para incluir en el plan de la Oficina de Comunicaciones el lanzamiento de "Repórtate en tu celular".  b) Se crearon 2 nuevos indicadores del PND 2014-2018. c) Se realizó el cargue de nuevos estudiantes en el link de pruebas de SIMAT dispuesto por la Oficina de Tecnología. El cargue de estudiantes inexistentes no se pudo realizar debido a fallas técnicas, las cuales están siendo revisadas por la OTSI.</v>
          </cell>
          <cell r="AQ64">
            <v>0.2</v>
          </cell>
          <cell r="AR64" t="str">
            <v>La generación de reportes y estadísticas sectoriales, generó los siguientes resultados en el mes de abril de 2018:
- Consolidación de la matrícula definitiva del año 2017 incorporando los resultados de auditoría
- A partir de la matrícula consolidada defintiva del año 2017 se generaron y divulgaron los reportes de matrícula, sedes, establecimientos,  indicadores de cobertura, deserción y repitencia.
- Se plantearon nuevas estrategias de difusión a nivel interno como la de acceso a estadísticas publicadas en REPORTATE por medio del celular
- Para los usuarios externos, se actualizó el conjunto de datos de docentes en la plataforma de datos abiertos</v>
          </cell>
          <cell r="AS64">
            <v>0.26</v>
          </cell>
          <cell r="AT64" t="str">
            <v>La generación de reportes y estadísticas sectoriales, generó los siguientes resultados en el mes de mayo de 2018:
- Consolidación de la matrícula del corte de abril del año 2018
- Socialización con las secretarias de educación de los resultados del proceso de calidad de los registros de SIMAT
- Se avanzó en la producción de indicadores definitivos de la vigencia 2018 (eficiencia, extraedad, analfabetismo, población por fuera del sistema, supervivencia)
- Se realizaron las configuraciones requeridas para acceder a  REPORTATE desde dispositivos móviles
- Para los usuarios externos, se actualizó el conjunto de datos de matrícula en la plataforma de datos abiertos</v>
          </cell>
          <cell r="AU64">
            <v>0.28000000000000003</v>
          </cell>
          <cell r="AV64" t="str">
            <v>Para la producción de reportes y estadísticas sectoriales, durante el mes de junio se avanzó en:
* Gestión de validación y aprobación para los indicadores internos a través de Repórtate.
* Diseño y generación de la encuesta de satisfacción para los usuarios de Repórtate.
* Consolidación de la matrícula de educación preescolar, básica y media con corte a mayo 31 de 2018.
* Generación de los principales indicadores por género en educación preescolar, básica y media.
* Atención a las inquietudes de las entidades territoriales que están gestionando la depuración de la información de SIMAT con base en el reporte enviado.</v>
          </cell>
          <cell r="AW64">
            <v>0.36</v>
          </cell>
          <cell r="AX64" t="str">
            <v xml:space="preserve">Para la generación y difusión de estadísticas sectoriales, durante el mes de julio se avanzó en:
- Gestión de validación y aprobación de indicadores en REPORTATE
- Consolidación de la matrícula de educación preescolar, básica y media con corte a junio 30 de 2018
- Construcción, documentación y difusión interna de indicadores de tránsito inmediato entre niveles educativos
- Actualización de los 3 dataset de estadísticas de educación preescolar, básica y media en el portal de datos abiertos y del dataset de programas de EDTH
- Pruebas al portal de estadísticas O3
</v>
          </cell>
          <cell r="AY64">
            <v>0.47</v>
          </cell>
          <cell r="AZ64" t="str">
            <v>Para la generación y difusión de estadísticas sectoriales, durante el mes de agosto se avanzó en:
REPORTATE. Se avanzó en la construcción, documentación y difusión interna de indicadores de tránsito inmediato entre niveles educativos
Consolidación de matrícula. La OTSI revisó los resultados en paralelo de la consolidación automática y los casos de inconsistencias reportados
Portal para difusión. Se abrió un espacio en la Web del MEN, que se encuentra en revisión para pruebas.
Reportes de calidad. Se elaboró la ruta (Modeler) y el análisis del comportamiento de los registros inconsistentes entre  los informes de calidad de la información.</v>
          </cell>
          <cell r="BA64">
            <v>0</v>
          </cell>
          <cell r="BB64">
            <v>0</v>
          </cell>
          <cell r="BC64">
            <v>0</v>
          </cell>
          <cell r="BD64">
            <v>0</v>
          </cell>
          <cell r="BE64">
            <v>0</v>
          </cell>
          <cell r="BF64">
            <v>0</v>
          </cell>
          <cell r="BG64">
            <v>0</v>
          </cell>
          <cell r="BH64">
            <v>0</v>
          </cell>
          <cell r="BI64">
            <v>5.333333333333333E-2</v>
          </cell>
          <cell r="BJ64">
            <v>0</v>
          </cell>
          <cell r="BK64">
            <v>0</v>
          </cell>
          <cell r="BL64">
            <v>0.10666666666666666</v>
          </cell>
          <cell r="BM64">
            <v>0</v>
          </cell>
          <cell r="BN64">
            <v>0</v>
          </cell>
          <cell r="BO64">
            <v>0.15999999999999998</v>
          </cell>
          <cell r="BP64">
            <v>0.16</v>
          </cell>
          <cell r="BQ64" t="str">
            <v xml:space="preserve">Se solicitó a las áreas del MEN la actualización de indicadores en la herramienta REPÓRTATE. Además, se avanzó en el manual de navegación para la herramienta Repórtate en tu celular con plataformas IOS y Android. </v>
          </cell>
          <cell r="BR64">
            <v>0.21333333333333332</v>
          </cell>
          <cell r="BS64">
            <v>0.17</v>
          </cell>
          <cell r="BT64" t="str">
            <v>En el mes de abril, se continua con la capacitación a usuarios, en este periodo igualmente se gestiona el cargue de nuevos indicadores como los de conexión total . En cuanto a la estrategia de difusión,  se culminó el manual de usuario para descargar la aplicación que permite el acceso a REPORTATE desde celulares ya sean con sistema operativo  iOS o Android, que para su consolidación contó con una prueba piloto de desacarga con los funcionarios de la OAPF. La OAC realizará el lanzamiento de la estrategia en Radio MEN el día 2 de Mayo y en El Pregonero el día 4 de Mayo.</v>
          </cell>
          <cell r="BU64">
            <v>0.26666666666666666</v>
          </cell>
          <cell r="BV64">
            <v>0.24</v>
          </cell>
          <cell r="BW64" t="str">
            <v>Se realizaron las configuraciones y se publicó en el Pregonero los instructivos paro descargar la app que permite visualizar REPORTATE en dispositivos móviles ya sea con sistema operativo Android o IOS. La diferencia respecto al avance programado, obedece a que el levantamiento de requerimientos para el seguimiento cualitativo y nuevas funcionalidades de la herramienta ha tomado más tiempo del esperado. No obstante, ya se cuenta con la mayor parte de los ajustes requeridos para desarrollarlo en junio.</v>
          </cell>
          <cell r="BX64">
            <v>0.32</v>
          </cell>
          <cell r="BY64">
            <v>0.28000000000000003</v>
          </cell>
          <cell r="BZ64" t="str">
            <v xml:space="preserve">Se avanzó en las fichas de indicadores del plan decenal las cuales estarán listas una vez se cuente con la batería final de indicadores. Por lo pronto se ajustaron las herramientas de cargue que posibiliten subir estos nuevos indicadores, además, se diseñó y realizó la encuesta de satisfacción a los usuarios de la plataforma. Se continua con la capacitación a nuevos usuarios y en la gestión de validación y aprobación con los que se cargan actualmente.
Por el tiempo requerido en el levantamiento de requerimientos para la fase de seguimiento cualitativo en la herramienta, considerando las nuevas necesidades que se están validando y documentando, no se logró cumplir con el cronograma establecido.
</v>
          </cell>
          <cell r="CA64">
            <v>0.40333333333333332</v>
          </cell>
          <cell r="CB64">
            <v>0.37</v>
          </cell>
          <cell r="CC64" t="str">
            <v>Durante el mes de julio  siguió evolucionando la plataforma  REPORTATE, en cuanto a funcionalidades, validación de indicadores, en especial se realizaron las siguientes actividades:
* Gestión de validación y aprobación para los indicadores internos a través de Repórtate.
*Envío de requerimientos de ajuste y desarrollo en la herramienta de cargue de REPÓRTATE para el módulo de seguimiento que hace parte de la segunda FASE de implementación.
*Solicitud de ajuste de ficha indicador con la inclusión de indicadores del PND, PMI, PNDE y ODS con la opción de consolidación de metas.
* Capacitación y acompañamiento a los usuarios de la herramienta de cargue Repórtate.
* Solicitud de ajustes generales a la herramienta por mesa de ayuda.</v>
          </cell>
          <cell r="CD64">
            <v>0.48666666666666664</v>
          </cell>
          <cell r="CE64">
            <v>0.48</v>
          </cell>
          <cell r="CF64" t="str">
            <v>Durante el mes de agosto se avanzó en:
* Gestión de validación y aprobación para los indicadores internos a través de Repórtate.
* Se elaboró plan de trabajo por parte del líder técnico de la herramienta que contiene el ajuste y desarrollo del módulo de seguimiento.
* Revisión de funcionalidades de la herramienta con lo líderes funcionales y técnicos con el fin de generar la ficha de la Ministra de forma automática.
* Capacitación y acompañamiento a los usuarios de la herramienta de cargue Repórtate.
* Solicitud de ajustes generales a la herramienta por mesa de ayuda.</v>
          </cell>
        </row>
        <row r="65">
          <cell r="I65" t="str">
            <v>I-403-0-1324902</v>
          </cell>
          <cell r="J65" t="str">
            <v xml:space="preserve">Plan Institucional </v>
          </cell>
          <cell r="K65" t="str">
            <v xml:space="preserve">Direccionamiento estratégico y planeación </v>
          </cell>
          <cell r="L65" t="str">
            <v>Transformar y fortalecer la gestión y la cultura institucional</v>
          </cell>
          <cell r="M65">
            <v>0</v>
          </cell>
          <cell r="N65" t="str">
            <v>N/A</v>
          </cell>
          <cell r="O65" t="str">
            <v>Oficina Asesora de Planeación y Finanzas</v>
          </cell>
          <cell r="P65" t="str">
            <v>Claudia Díaz Hernández</v>
          </cell>
          <cell r="Q65" t="str">
            <v>NO</v>
          </cell>
          <cell r="R65" t="str">
            <v>Reportes de estadísticas sectoriales</v>
          </cell>
          <cell r="S65" t="str">
            <v>(Avance en  la generación y difusión de reportes / Total de reportes a generar)*100</v>
          </cell>
          <cell r="T65">
            <v>1</v>
          </cell>
          <cell r="U65" t="str">
            <v>Porcentaje</v>
          </cell>
          <cell r="V65">
            <v>1</v>
          </cell>
          <cell r="W65" t="str">
            <v>SI</v>
          </cell>
          <cell r="X65">
            <v>43157</v>
          </cell>
          <cell r="Y65" t="str">
            <v>Generar reportes de consistencia en la calidad de  la información de matrícula de educación preescolar, básica y media</v>
          </cell>
          <cell r="Z65">
            <v>43235</v>
          </cell>
          <cell r="AA65">
            <v>43465</v>
          </cell>
          <cell r="AB65" t="str">
            <v>mayo</v>
          </cell>
          <cell r="AC65">
            <v>230</v>
          </cell>
          <cell r="AD65">
            <v>244</v>
          </cell>
          <cell r="AE65">
            <v>0</v>
          </cell>
          <cell r="AF65">
            <v>0</v>
          </cell>
          <cell r="AG65">
            <v>0</v>
          </cell>
          <cell r="AH65">
            <v>0</v>
          </cell>
          <cell r="AI65">
            <v>0</v>
          </cell>
          <cell r="AJ65" t="str">
            <v>Tres (3) reportes de calidad de los registros de matrícula</v>
          </cell>
          <cell r="AK65">
            <v>0</v>
          </cell>
          <cell r="AL65">
            <v>0</v>
          </cell>
          <cell r="AM65">
            <v>9.7500000000000003E-2</v>
          </cell>
          <cell r="AN65" t="str">
            <v>Dentro de las principales actividades realizadas para el período de febrero se tienen: Cargue de los indicadores de cobertura y deserción del año 2017 en REPORTATE, alistamiento de los archivos para cargar en el portal de datos abiertos,  realización de las pruebas en el portal O3 para la publicación de estadísticas, solicitud de la consolidación del corte de enero, y generación de los respectivos reportes</v>
          </cell>
          <cell r="AO65">
            <v>0</v>
          </cell>
          <cell r="AP65">
            <v>0</v>
          </cell>
          <cell r="AQ65">
            <v>0</v>
          </cell>
          <cell r="AR65">
            <v>0</v>
          </cell>
          <cell r="AS65">
            <v>0.26</v>
          </cell>
          <cell r="AT65" t="str">
            <v>La generación de reportes y estadísticas sectoriales, generó los siguientes resultados en el mes de mayo de 2018:
- Consolidación de la matrícula del corte de abril del año 2018
- Socialización con las secretarias de educación de los resultados del proceso de calidad de los registros de SIMAT
- Se avanzó en la producción de indicadores definitivos de la vigencia 2018 (eficiencia, extraedad, analfabetismo, población por fuera del sistema, supervivencia)
- Se realizaron las configuraciones requeridas para acceder a  REPORTATE desde dispositivos móviles
- Para los usuarios externos, se actualizó el conjunto de datos de matrícula en la plataforma de datos abiertos</v>
          </cell>
          <cell r="AU65">
            <v>0.28000000000000003</v>
          </cell>
          <cell r="AV65" t="str">
            <v>Para la producción de reportes y estadísticas sectoriales, durante el mes de junio se avanzó en:
* Gestión de validación y aprobación para los indicadores internos a través de Repórtate.
* Diseño y generación de la encuesta de satisfacción para los usuarios de Repórtate.
* Consolidación de la matrícula de educación preescolar, básica y media con corte a mayo 31 de 2018.
* Generación de los principales indicadores por género en educación preescolar, básica y media.
* Atención a las inquietudes de las entidades territoriales que están gestionando la depuración de la información de SIMAT con base en el reporte enviado.</v>
          </cell>
          <cell r="AW65">
            <v>0.36</v>
          </cell>
          <cell r="AX65" t="str">
            <v xml:space="preserve">Para la generación y difusión de estadísticas sectoriales, durante el mes de julio se avanzó en:
- Gestión de validación y aprobación de indicadores en REPORTATE
- Consolidación de la matrícula de educación preescolar, básica y media con corte a junio 30 de 2018
- Construcción, documentación y difusión interna de indicadores de tránsito inmediato entre niveles educativos
- Actualización de los 3 dataset de estadísticas de educación preescolar, básica y media en el portal de datos abiertos y del dataset de programas de EDTH
- Pruebas al portal de estadísticas O3
</v>
          </cell>
          <cell r="AY65">
            <v>0.47</v>
          </cell>
          <cell r="AZ65" t="str">
            <v>Para la generación y difusión de estadísticas sectoriales, durante el mes de agosto se avanzó en:
REPORTATE. Se avanzó en la construcción, documentación y difusión interna de indicadores de tránsito inmediato entre niveles educativos
Consolidación de matrícula. La OTSI revisó los resultados en paralelo de la consolidación automática y los casos de inconsistencias reportados
Portal para difusión. Se abrió un espacio en la Web del MEN, que se encuentra en revisión para pruebas.
Reportes de calidad. Se elaboró la ruta (Modeler) y el análisis del comportamiento de los registros inconsistentes entre  los informes de calidad de la información.</v>
          </cell>
          <cell r="BA65">
            <v>0</v>
          </cell>
          <cell r="BB65">
            <v>0</v>
          </cell>
          <cell r="BC65">
            <v>0</v>
          </cell>
          <cell r="BD65">
            <v>0</v>
          </cell>
          <cell r="BE65">
            <v>0</v>
          </cell>
          <cell r="BF65">
            <v>0</v>
          </cell>
          <cell r="BG65">
            <v>0</v>
          </cell>
          <cell r="BH65">
            <v>0</v>
          </cell>
          <cell r="BI65">
            <v>0</v>
          </cell>
          <cell r="BJ65">
            <v>0</v>
          </cell>
          <cell r="BK65">
            <v>0</v>
          </cell>
          <cell r="BL65">
            <v>0</v>
          </cell>
          <cell r="BM65">
            <v>0</v>
          </cell>
          <cell r="BN65">
            <v>0</v>
          </cell>
          <cell r="BO65">
            <v>0</v>
          </cell>
          <cell r="BP65">
            <v>0</v>
          </cell>
          <cell r="BQ65">
            <v>0</v>
          </cell>
          <cell r="BR65">
            <v>0</v>
          </cell>
          <cell r="BS65">
            <v>0</v>
          </cell>
          <cell r="BT65">
            <v>0</v>
          </cell>
          <cell r="BU65">
            <v>0.27</v>
          </cell>
          <cell r="BV65">
            <v>0.27</v>
          </cell>
          <cell r="BW65" t="str">
            <v>Con los resultados entregados en el mes de abril, en este periodo la Subdirección de Acceso remitió la información a las Secretarias de Educación para iniciar la gestión en la depuración de los registros. De igual manera, se realizó reunión con la Subdirección de Acceso y el Grupo de Auditorías de la Oficina de Planeación para definir próximo corte y gestión a realizar.</v>
          </cell>
          <cell r="BX65">
            <v>0.32</v>
          </cell>
          <cell r="BY65">
            <v>0.32</v>
          </cell>
          <cell r="BZ65" t="str">
            <v>Como los reportes de calidad de la matrícula se generan de forma trimestral, el siguiente informe se realizará con el corte de junio 30 en el mes de julio. En el periodo se atendieron algunas inquietudes de las Secretarias de Educación que han iniciado en el proceso de depuración con base en el informe enviado.</v>
          </cell>
          <cell r="CA65">
            <v>0.33</v>
          </cell>
          <cell r="CB65">
            <v>0.33</v>
          </cell>
          <cell r="CC65" t="str">
            <v xml:space="preserve">Se inició el proceso del segundo informe de calidad con corte a junio 30, se avanzó en la ejecución de las reglas, a excepción de las relacionadas con la correcta identificación en Registraduría conforme a la solicitud de revisión de algunas Secretarias de Educación (Bogotá y Medellín)  para lo cual se realizó reunión con la Registraduría el 27 de julio. A partir de las orientaciones, se realizaron algunos ajustes en la ruta.
De igual manera se inició el desarrollo del reporte de seguimiento por ETC y por registro inconsistente. La diferencia entre lo programado y lo ejecutado obedece al ajuste que se debió hacer en la regla 5o, y a un mayor tiempo requerido para los nuevos reportes </v>
          </cell>
          <cell r="CD65">
            <v>0.49142857142857138</v>
          </cell>
          <cell r="CE65">
            <v>0.49</v>
          </cell>
          <cell r="CF65" t="str">
            <v>Para la generación y difusión de estadísticas sectoriales, durante el mes de agosto se avanzó en la elaboración de la ruta (Modeler) y análisis del comportamiento de los registros inconsistentes entre los informes de calidad de la información del período marzo - junio de 2018.</v>
          </cell>
        </row>
        <row r="66">
          <cell r="I66" t="str">
            <v>I-403-0-1324903</v>
          </cell>
          <cell r="J66" t="str">
            <v xml:space="preserve">Plan Institucional </v>
          </cell>
          <cell r="K66" t="str">
            <v xml:space="preserve">Direccionamiento estratégico y planeación </v>
          </cell>
          <cell r="L66" t="str">
            <v>Transformar y fortalecer la gestión y la cultura institucional</v>
          </cell>
          <cell r="M66">
            <v>0</v>
          </cell>
          <cell r="N66" t="str">
            <v>N/A</v>
          </cell>
          <cell r="O66" t="str">
            <v>Oficina Asesora de Planeación y Finanzas</v>
          </cell>
          <cell r="P66" t="str">
            <v>Claudia Díaz Hernández</v>
          </cell>
          <cell r="Q66" t="str">
            <v>NO</v>
          </cell>
          <cell r="R66" t="str">
            <v>Reportes de estadísticas sectoriales</v>
          </cell>
          <cell r="S66" t="str">
            <v>(Avance en  la generación y difusión de reportes / Total de reportes a generar)*100</v>
          </cell>
          <cell r="T66">
            <v>1</v>
          </cell>
          <cell r="U66" t="str">
            <v>Porcentaje</v>
          </cell>
          <cell r="V66">
            <v>1</v>
          </cell>
          <cell r="W66" t="str">
            <v>SI</v>
          </cell>
          <cell r="X66">
            <v>43157</v>
          </cell>
          <cell r="Y66" t="str">
            <v>Suministrar información estadística oportuna a la ciudadanía por los canales de difusión definidos (Portal WEB y datos abiertos)</v>
          </cell>
          <cell r="Z66">
            <v>43191</v>
          </cell>
          <cell r="AA66">
            <v>43434</v>
          </cell>
          <cell r="AB66" t="str">
            <v>abril</v>
          </cell>
          <cell r="AC66">
            <v>243</v>
          </cell>
          <cell r="AD66">
            <v>244</v>
          </cell>
          <cell r="AE66">
            <v>0</v>
          </cell>
          <cell r="AF66">
            <v>0</v>
          </cell>
          <cell r="AG66">
            <v>0</v>
          </cell>
          <cell r="AH66">
            <v>0</v>
          </cell>
          <cell r="AI66">
            <v>0</v>
          </cell>
          <cell r="AJ66" t="str">
            <v>Portales de difusión estadística actualizados</v>
          </cell>
          <cell r="AK66">
            <v>0</v>
          </cell>
          <cell r="AL66">
            <v>0</v>
          </cell>
          <cell r="AM66">
            <v>9.7500000000000003E-2</v>
          </cell>
          <cell r="AN66" t="str">
            <v>Dentro de las principales actividades realizadas para el período de febrero se tienen: Cargue de los indicadores de cobertura y deserción del año 2017 en REPORTATE, alistamiento de los archivos para cargar en el portal de datos abiertos,  realización de las pruebas en el portal O3 para la publicación de estadísticas, solicitud de la consolidación del corte de enero, y generación de los respectivos reportes</v>
          </cell>
          <cell r="AO66">
            <v>0</v>
          </cell>
          <cell r="AP66">
            <v>0</v>
          </cell>
          <cell r="AQ66">
            <v>0</v>
          </cell>
          <cell r="AR66">
            <v>0</v>
          </cell>
          <cell r="AS66">
            <v>0.26</v>
          </cell>
          <cell r="AT66" t="str">
            <v>La generación de reportes y estadísticas sectoriales, generó los siguientes resultados en el mes de mayo de 2018:
- Consolidación de la matrícula del corte de abril del año 2018
- Socialización con las secretarias de educación de los resultados del proceso de calidad de los registros de SIMAT
- Se avanzó en la producción de indicadores definitivos de la vigencia 2018 (eficiencia, extraedad, analfabetismo, población por fuera del sistema, supervivencia)
- Se realizaron las configuraciones requeridas para acceder a  REPORTATE desde dispositivos móviles
- Para los usuarios externos, se actualizó el conjunto de datos de matrícula en la plataforma de datos abiertos</v>
          </cell>
          <cell r="AU66">
            <v>0.28000000000000003</v>
          </cell>
          <cell r="AV66" t="str">
            <v>Para la producción de reportes y estadísticas sectoriales, durante el mes de junio se avanzó en:
* Gestión de validación y aprobación para los indicadores internos a través de Repórtate.
* Diseño y generación de la encuesta de satisfacción para los usuarios de Repórtate.
* Consolidación de la matrícula de educación preescolar, básica y media con corte a mayo 31 de 2018.
* Generación de los principales indicadores por género en educación preescolar, básica y media.
* Atención a las inquietudes de las entidades territoriales que están gestionando la depuración de la información de SIMAT con base en el reporte enviado.</v>
          </cell>
          <cell r="AW66">
            <v>0.36</v>
          </cell>
          <cell r="AX66" t="str">
            <v xml:space="preserve">Para la generación y difusión de estadísticas sectoriales, durante el mes de julio se avanzó en:
- Gestión de validación y aprobación de indicadores en REPORTATE
- Consolidación de la matrícula de educación preescolar, básica y media con corte a junio 30 de 2018
- Construcción, documentación y difusión interna de indicadores de tránsito inmediato entre niveles educativos
- Actualización de los 3 dataset de estadísticas de educación preescolar, básica y media en el portal de datos abiertos y del dataset de programas de EDTH
- Pruebas al portal de estadísticas O3
</v>
          </cell>
          <cell r="AY66">
            <v>0.47</v>
          </cell>
          <cell r="AZ66" t="str">
            <v>Para la generación y difusión de estadísticas sectoriales, durante el mes de agosto se avanzó en:
REPORTATE. Se avanzó en la construcción, documentación y difusión interna de indicadores de tránsito inmediato entre niveles educativos
Consolidación de matrícula. La OTSI revisó los resultados en paralelo de la consolidación automática y los casos de inconsistencias reportados
Portal para difusión. Se abrió un espacio en la Web del MEN, que se encuentra en revisión para pruebas.
Reportes de calidad. Se elaboró la ruta (Modeler) y el análisis del comportamiento de los registros inconsistentes entre  los informes de calidad de la información.</v>
          </cell>
          <cell r="BA66">
            <v>0</v>
          </cell>
          <cell r="BB66">
            <v>0</v>
          </cell>
          <cell r="BC66">
            <v>0</v>
          </cell>
          <cell r="BD66">
            <v>0</v>
          </cell>
          <cell r="BE66">
            <v>0</v>
          </cell>
          <cell r="BF66">
            <v>0</v>
          </cell>
          <cell r="BG66">
            <v>0</v>
          </cell>
          <cell r="BH66">
            <v>0</v>
          </cell>
          <cell r="BI66">
            <v>0</v>
          </cell>
          <cell r="BJ66">
            <v>0</v>
          </cell>
          <cell r="BK66">
            <v>0</v>
          </cell>
          <cell r="BL66">
            <v>0</v>
          </cell>
          <cell r="BM66">
            <v>0</v>
          </cell>
          <cell r="BN66">
            <v>0</v>
          </cell>
          <cell r="BO66">
            <v>0</v>
          </cell>
          <cell r="BP66">
            <v>0</v>
          </cell>
          <cell r="BQ66">
            <v>0</v>
          </cell>
          <cell r="BR66">
            <v>0.21</v>
          </cell>
          <cell r="BS66">
            <v>0.21</v>
          </cell>
          <cell r="BT66" t="str">
            <v>Una vez obtenida la matrícula definitiva, se ha procedido al cálculo de indicadores de cobertura, deserción, repitencia, sedes y establecimientos y reportes de matrícula para la difusión a nivel interno por medio de correo electrónico.
Para la difusión a nivel externo se realizaron las siguientes actividades:
- Actualización del conjunto de datos de docentes 2012-2016 en el portal de datos abiertos
- Rediseño de página web enviado a la OAC para fortalecer aspectos de usabilidad y perfilamiento de usuarios por tipo de información
- Generación de archivos de matrícula e indicadores para cargar en ambiente de pruebas del portal de estadísticas O3</v>
          </cell>
          <cell r="BU66">
            <v>0.27</v>
          </cell>
          <cell r="BV66">
            <v>0.27</v>
          </cell>
          <cell r="BW66" t="str">
            <v>En el período se continuaron produciendo indicadores definitivos de la vigencia 2017 como la tasa de supervivencia, la tasa de extraedad, indicadores de Eficiencia, analfabetismo y años promedio de educación. Para los usuarios externos, se actualizó la serie de matrícula de educación preescolar, básica y media desde el año 2010 en el portal de datos abiertos y se incorporó el año 2017.
Para mejorar la usabilidad del sitio web, la Oficina Asesora de Comunicaciones continua con los desarrollos propuestos.</v>
          </cell>
          <cell r="BX66">
            <v>0.32</v>
          </cell>
          <cell r="BY66">
            <v>0.32</v>
          </cell>
          <cell r="BZ66" t="str">
            <v>Se construyeron los indicadores por género de las tasas de cobertura, población por fuera del sistema, y los indicadores de eficiencia. Para el portal de estadísticas en O3, se remitió la base de docentes y establecimientos del año 2017, para que sean cargados en el ambiente de certificación y realizar las pruebas.</v>
          </cell>
          <cell r="CA66">
            <v>0.34</v>
          </cell>
          <cell r="CB66">
            <v>0.34</v>
          </cell>
          <cell r="CC66" t="str">
            <v>Se avanzó con el ciclo de pruebas del Portal de Estadísticas O3, y se espera liberar la página en ambiente de producción en el mes de agosto de 2018.
Para datos abiertos, se actualizaron los dataset de estadísticas de EPBM, a nivel municipal, departamental y Secretaria de Educación hasta el año 2017, así como los programas de SIET con corte a julio de 2018.
Se realizaron además, pruebas al desarrollo de la oficina de Comunicaciones para la visualización de la página web, la cual se liberará al público en el mes de agosto.
Se construyeron y documentaron nuevos indicadores de tránsito entre niveles educativos y se difundieron por correo electrónico</v>
          </cell>
          <cell r="CD66">
            <v>0.46499999999999997</v>
          </cell>
          <cell r="CE66">
            <v>0.45</v>
          </cell>
          <cell r="CF66" t="str">
            <v xml:space="preserve">Se avanzó en la construcción del espacio web dispuesto para la difusión de estadísticas. Lo anterior implicó abrir un espacio dentro del portal web del Ministerio el cual aún no esta en funcionamiento, hasta tanto la Oficina de Tecnología no termine de revisar las fallas encontradas. De otra parte, se avanzó en la construcción de indicadores, teniendo como resultado los de relación alumno- docente.
</v>
          </cell>
        </row>
        <row r="67">
          <cell r="I67" t="str">
            <v>I-403-0-1324904</v>
          </cell>
          <cell r="J67" t="str">
            <v xml:space="preserve">Plan Institucional </v>
          </cell>
          <cell r="K67" t="str">
            <v xml:space="preserve">Direccionamiento estratégico y planeación </v>
          </cell>
          <cell r="L67" t="str">
            <v>Transformar y fortalecer la gestión y la cultura institucional</v>
          </cell>
          <cell r="M67">
            <v>0</v>
          </cell>
          <cell r="N67" t="str">
            <v>N/A</v>
          </cell>
          <cell r="O67" t="str">
            <v>Oficina Asesora de Planeación y Finanzas</v>
          </cell>
          <cell r="P67" t="str">
            <v>Claudia Díaz Hernández</v>
          </cell>
          <cell r="Q67" t="str">
            <v>NO</v>
          </cell>
          <cell r="R67" t="str">
            <v>Reportes de estadísticas sectoriales</v>
          </cell>
          <cell r="S67" t="str">
            <v>(Avance en  la generación y difusión de reportes / Total de reportes a generar)*100</v>
          </cell>
          <cell r="T67">
            <v>1</v>
          </cell>
          <cell r="U67" t="str">
            <v>Porcentaje</v>
          </cell>
          <cell r="V67">
            <v>1</v>
          </cell>
          <cell r="W67" t="str">
            <v>SI</v>
          </cell>
          <cell r="X67">
            <v>43157</v>
          </cell>
          <cell r="Y67" t="str">
            <v>Realizar el proceso de consolidación y automatización de Matrícula consolidada entre abril y noviembre junto con la generación de reportes.</v>
          </cell>
          <cell r="Z67">
            <v>43221</v>
          </cell>
          <cell r="AA67">
            <v>43465</v>
          </cell>
          <cell r="AB67" t="str">
            <v>mayo</v>
          </cell>
          <cell r="AC67">
            <v>244</v>
          </cell>
          <cell r="AD67">
            <v>244</v>
          </cell>
          <cell r="AE67">
            <v>0</v>
          </cell>
          <cell r="AF67">
            <v>0</v>
          </cell>
          <cell r="AG67">
            <v>0</v>
          </cell>
          <cell r="AH67">
            <v>0</v>
          </cell>
          <cell r="AI67">
            <v>0</v>
          </cell>
          <cell r="AJ67" t="str">
            <v>Proceso de consolidación de matrícula automatizado en SIMAT</v>
          </cell>
          <cell r="AK67">
            <v>0</v>
          </cell>
          <cell r="AL67">
            <v>0</v>
          </cell>
          <cell r="AM67">
            <v>9.7500000000000003E-2</v>
          </cell>
          <cell r="AN67" t="str">
            <v>Dentro de las principales actividades realizadas para el período de febrero se tienen: Cargue de los indicadores de cobertura y deserción del año 2017 en REPORTATE, alistamiento de los archivos para cargar en el portal de datos abiertos,  realización de las pruebas en el portal O3 para la publicación de estadísticas, solicitud de la consolidación del corte de enero, y generación de los respectivos reportes</v>
          </cell>
          <cell r="AO67">
            <v>0</v>
          </cell>
          <cell r="AP67">
            <v>0</v>
          </cell>
          <cell r="AQ67">
            <v>0</v>
          </cell>
          <cell r="AR67">
            <v>0</v>
          </cell>
          <cell r="AS67">
            <v>0.26</v>
          </cell>
          <cell r="AT67" t="str">
            <v>La generación de reportes y estadísticas sectoriales, generó los siguientes resultados en el mes de mayo de 2018:
- Consolidación de la matrícula del corte de abril del año 2018
- Socialización con las secretarias de educación de los resultados del proceso de calidad de los registros de SIMAT
- Se avanzó en la producción de indicadores definitivos de la vigencia 2018 (eficiencia, extraedad, analfabetismo, población por fuera del sistema, supervivencia)
- Se realizaron las configuraciones requeridas para acceder a  REPORTATE desde dispositivos móviles
- Para los usuarios externos, se actualizó el conjunto de datos de matrícula en la plataforma de datos abiertos</v>
          </cell>
          <cell r="AU67">
            <v>0.28000000000000003</v>
          </cell>
          <cell r="AV67" t="str">
            <v>Para la producción de reportes y estadísticas sectoriales, durante el mes de junio se avanzó en:
* Gestión de validación y aprobación para los indicadores internos a través de Repórtate.
* Diseño y generación de la encuesta de satisfacción para los usuarios de Repórtate.
* Consolidación de la matrícula de educación preescolar, básica y media con corte a mayo 31 de 2018.
* Generación de los principales indicadores por género en educación preescolar, básica y media.
* Atención a las inquietudes de las entidades territoriales que están gestionando la depuración de la información de SIMAT con base en el reporte enviado.</v>
          </cell>
          <cell r="AW67">
            <v>0.36</v>
          </cell>
          <cell r="AX67" t="str">
            <v xml:space="preserve">Para la generación y difusión de estadísticas sectoriales, durante el mes de julio se avanzó en:
- Gestión de validación y aprobación de indicadores en REPORTATE
- Consolidación de la matrícula de educación preescolar, básica y media con corte a junio 30 de 2018
- Construcción, documentación y difusión interna de indicadores de tránsito inmediato entre niveles educativos
- Actualización de los 3 dataset de estadísticas de educación preescolar, básica y media en el portal de datos abiertos y del dataset de programas de EDTH
- Pruebas al portal de estadísticas O3
</v>
          </cell>
          <cell r="AY67">
            <v>0.47</v>
          </cell>
          <cell r="AZ67" t="str">
            <v>Para la generación y difusión de estadísticas sectoriales, durante el mes de agosto se avanzó en:
REPORTATE. Se avanzó en la construcción, documentación y difusión interna de indicadores de tránsito inmediato entre niveles educativos
Consolidación de matrícula. La OTSI revisó los resultados en paralelo de la consolidación automática y los casos de inconsistencias reportados
Portal para difusión. Se abrió un espacio en la Web del MEN, que se encuentra en revisión para pruebas.
Reportes de calidad. Se elaboró la ruta (Modeler) y el análisis del comportamiento de los registros inconsistentes entre  los informes de calidad de la información.</v>
          </cell>
          <cell r="BA67">
            <v>0</v>
          </cell>
          <cell r="BB67">
            <v>0</v>
          </cell>
          <cell r="BC67">
            <v>0</v>
          </cell>
          <cell r="BD67">
            <v>0</v>
          </cell>
          <cell r="BE67">
            <v>0</v>
          </cell>
          <cell r="BF67">
            <v>0</v>
          </cell>
          <cell r="BG67">
            <v>0</v>
          </cell>
          <cell r="BH67">
            <v>0</v>
          </cell>
          <cell r="BI67">
            <v>0</v>
          </cell>
          <cell r="BJ67">
            <v>0</v>
          </cell>
          <cell r="BK67">
            <v>0</v>
          </cell>
          <cell r="BL67">
            <v>0</v>
          </cell>
          <cell r="BM67">
            <v>0</v>
          </cell>
          <cell r="BN67">
            <v>0</v>
          </cell>
          <cell r="BO67">
            <v>0</v>
          </cell>
          <cell r="BP67">
            <v>0</v>
          </cell>
          <cell r="BQ67">
            <v>0</v>
          </cell>
          <cell r="BR67">
            <v>0</v>
          </cell>
          <cell r="BS67">
            <v>0</v>
          </cell>
          <cell r="BT67">
            <v>0</v>
          </cell>
          <cell r="BU67">
            <v>0.27</v>
          </cell>
          <cell r="BV67">
            <v>0.27</v>
          </cell>
          <cell r="BW67" t="str">
            <v>La matrícula con corte al 30 de abril de 2018, se consolidó,  se generaron y difundieron los reportes y la base en los tiempos establecidos. Para la consolidación de matrícula automática, se reportó a la Oficina de Tecnología las diferencias encontradas con la consolidación que realiza la Oficina para continuar con los ajustes requeridos.</v>
          </cell>
          <cell r="BX67">
            <v>0.32</v>
          </cell>
          <cell r="BY67">
            <v>0.32</v>
          </cell>
          <cell r="BZ67" t="str">
            <v>La matrícula con corte a mayo 31 se realiza en los tiempos establecidos en el mes de junio, implementando las reglas de validación en la herramienta de Modeler.
Se continúan con las pruebas del proceso de consolidación automático directamente en SIMAT y se reportan las novedades a la Oficina de Tecnología.</v>
          </cell>
          <cell r="CA67">
            <v>0.35</v>
          </cell>
          <cell r="CB67">
            <v>0.35</v>
          </cell>
          <cell r="CC67" t="str">
            <v>La matrícula con corte a junio 30 se realizó en los tiempos establecidos en el mes de julio, implementando las reglas de validación en la herramienta de Modeler. Para este mes se incluyó en la base, el reporte de la variable país de origen.
De otro lado, se continúa con las pruebas del proceso de consolidación automático directamente en SIMAT y se reportaron las novedades a la Oficina de Tecnología. Para el mes de junio, se encontraron algunos casos inconsistentes los cuales debe revisar la oficina de tecnología.</v>
          </cell>
          <cell r="CD67">
            <v>0.49142857142857138</v>
          </cell>
          <cell r="CE67">
            <v>0.45</v>
          </cell>
          <cell r="CF67" t="str">
            <v>Durante el mes de agosto la Oficina de Tecnología  revisó los resultados en paralelo de la consolidación automática y los casos de inconsistencias reportados. En esta línea, avanzó  en el ajuste del  procedimiento de consolidación automática. Entre las inconsistencias, se detectó que en la metodología de consolidación se están marcando registros válidos que no lo son. Lo anterior, generó un rezago en el cumplimiento de la actividad.</v>
          </cell>
        </row>
        <row r="68">
          <cell r="I68" t="str">
            <v>I-403-0-1325001</v>
          </cell>
          <cell r="J68" t="str">
            <v xml:space="preserve">Plan Institucional </v>
          </cell>
          <cell r="K68" t="str">
            <v xml:space="preserve">Gestión del Conocimiento y la Innovación </v>
          </cell>
          <cell r="L68" t="str">
            <v>Transformar y fortalecer la gestión y la cultura institucional</v>
          </cell>
          <cell r="M68">
            <v>0</v>
          </cell>
          <cell r="N68" t="str">
            <v>N/A</v>
          </cell>
          <cell r="O68" t="str">
            <v>Oficina Asesora de Planeación y Finanzas</v>
          </cell>
          <cell r="P68" t="str">
            <v>Claudia Díaz Hernández</v>
          </cell>
          <cell r="Q68" t="str">
            <v>NO</v>
          </cell>
          <cell r="R68" t="str">
            <v>Convocatoria para retos en investigación y/o innovación en educación desarrollada</v>
          </cell>
          <cell r="S68" t="str">
            <v>(Avance en la convocatoria /Convocatoria para retos en investigación y/o innovación en educación desarrollada)*100</v>
          </cell>
          <cell r="T68">
            <v>1</v>
          </cell>
          <cell r="U68" t="str">
            <v>Porcentaje</v>
          </cell>
          <cell r="V68">
            <v>1</v>
          </cell>
          <cell r="W68" t="str">
            <v>SI</v>
          </cell>
          <cell r="X68">
            <v>43157</v>
          </cell>
          <cell r="Y68" t="str">
            <v>Definir conjuntamente con COLCIENCIAS los términos de referencia de la convocatoria; realizar seguimiento a las actividades de la convocatoría; prestar apoyo técnico a los equipos seleccionados y validar las propuestas generadas</v>
          </cell>
          <cell r="Z68">
            <v>43115</v>
          </cell>
          <cell r="AA68">
            <v>43465</v>
          </cell>
          <cell r="AB68" t="str">
            <v>enero</v>
          </cell>
          <cell r="AC68">
            <v>350</v>
          </cell>
          <cell r="AD68">
            <v>365</v>
          </cell>
          <cell r="AE68">
            <v>0</v>
          </cell>
          <cell r="AF68">
            <v>0</v>
          </cell>
          <cell r="AG68">
            <v>0</v>
          </cell>
          <cell r="AH68">
            <v>0</v>
          </cell>
          <cell r="AI68" t="str">
            <v>2 Profesionales Especializados
1 Coordinador</v>
          </cell>
          <cell r="AJ68" t="str">
            <v>Convocatoria ejecutada</v>
          </cell>
          <cell r="AK68">
            <v>0.05</v>
          </cell>
          <cell r="AL68" t="str">
            <v>Se realizó la reunión con Colciencias y se definieron los temas de las próximas dos reuniones y actividades, en las cuales se definirá el cronograma de trabajo.</v>
          </cell>
          <cell r="AM68">
            <v>0.09</v>
          </cell>
          <cell r="AN68" t="str">
            <v xml:space="preserve">Al interior del Ministerio se definieron los retos, los cuales fueron comunicados a COLCIENCIAS, quien hizo unos ajustes y definió los responsables temáticos, se acordó el cronograma para su divulgación y convocatoria y de igual modo, se definió la necesidad de crear un nuevo reto para ES                               </v>
          </cell>
          <cell r="AO68">
            <v>0.16</v>
          </cell>
          <cell r="AP68" t="str">
            <v>Se definió el reto de EPBM: "Construcción de una ruta de formación docente para fortalecer los procesos de comunicación de la ciencia, a través de la radio escolar" para desarrollarse en la Escuela Normal Superior de Saboyá (Boyacá)</v>
          </cell>
          <cell r="AQ68">
            <v>0.21</v>
          </cell>
          <cell r="AR68" t="str">
            <v>Se generó el documento técnico para la convocatoría y la invitación para el reto de EPBM.  Se realizó la visita a la Escuela Normal Superior de Saboyá (Boyacá) donde se presentó el proyecto a la comunidad, se realizó un reconocimientos de las condiciones del terreno y de la emisora y se establecieron acuerdos entre las partes.Para el reto de Educación Superior se definió el objetivo y productos del mismo y se consolidará el documento técnico en el mes de mayo.</v>
          </cell>
          <cell r="AS68">
            <v>0.27</v>
          </cell>
          <cell r="AT68" t="str">
            <v>Se realizó reunión con Colciencias y funcionarios del MEN para dialogar acerca de los términos de la convocatoria, de los retos tanto de Básica como de Superior. Para ello se emplearon:  El modelo de invitación al reto, la presentación y criterios de aprobación del comité, los requerimientos técnicos y el documento de invitación a participar en el reto.  Para el mes de junio se tiene programado presentar los retos en los comités técnicos de Colciencias.</v>
          </cell>
          <cell r="AU68">
            <v>0.3</v>
          </cell>
          <cell r="AV68" t="str">
            <v>* Diseño y generación de la encuesta de satisfacción para los usuarios de Repórtate.</v>
          </cell>
          <cell r="AW68">
            <v>0.4</v>
          </cell>
          <cell r="AX68" t="str">
            <v>El 30 de Julio se publicó en la página de Colciencias la Invitación pública a los grupos y centros de investigación a presentar propuestas para la solución del reto de EPBM relacionado con el fortalecimiento de la formación docente en las 2 Escuelas Normales Superiores (ENS) seleccionadas mediante el uso de TIC. Posterior a esta publicación, se remitieron a la Oficina Asesora de Comunicaciones, las piezas gráficas enviadas por Colciencias para que se divulgue la convocatoria por los medios oficiales de comunicación del Ministerio.</v>
          </cell>
          <cell r="AY68">
            <v>0.48</v>
          </cell>
          <cell r="AZ68" t="str">
            <v>Para el mes de agosto se avanzó en la elaboración de las comunicaciones dirigidas a las secretarias de educación de Antioquia y Boyacá, informándoles sobre la estrategia RETOS que el MEN viene adelantando. Además, se divulgaron las piezas gráficas oficiales del Ministerio a través de Facebook live, convocando a los grupos de investigación a resolver los retos. Por su parte,  Colciencias recibió y dio  respuesta a las preguntas administrativas de los grupo de investigación interesados en la resolución de los RETOS.</v>
          </cell>
          <cell r="BA68">
            <v>0</v>
          </cell>
          <cell r="BB68">
            <v>0</v>
          </cell>
          <cell r="BC68">
            <v>0</v>
          </cell>
          <cell r="BD68">
            <v>0</v>
          </cell>
          <cell r="BE68">
            <v>0</v>
          </cell>
          <cell r="BF68">
            <v>0</v>
          </cell>
          <cell r="BG68">
            <v>0</v>
          </cell>
          <cell r="BH68">
            <v>0</v>
          </cell>
          <cell r="BI68">
            <v>5.333333333333333E-2</v>
          </cell>
          <cell r="BJ68">
            <v>0</v>
          </cell>
          <cell r="BK68">
            <v>0</v>
          </cell>
          <cell r="BL68">
            <v>0.10666666666666666</v>
          </cell>
          <cell r="BM68">
            <v>0.09</v>
          </cell>
          <cell r="BN68" t="str">
            <v xml:space="preserve">Al interior del Ministerio se definieron los retos los cuales fueron comunicados a COLCIENCIAS, quien hizo unos ajustes y definió los responsables temáticos, luego se acordó el cronograma para su divulgación y convocatoria, también se definió la necesidad de crear un nuevo reto para ES                               </v>
          </cell>
          <cell r="BO68">
            <v>0.15999999999999998</v>
          </cell>
          <cell r="BP68">
            <v>0.16</v>
          </cell>
          <cell r="BQ68" t="str">
            <v>Se realizó el comité de aprobación para el reto de EPBM y se encuentra en discusión el de ES. La Convocatoria se realizará por medio de invitación directa por temas de tiempo.</v>
          </cell>
          <cell r="BR68">
            <v>0.21333333333333332</v>
          </cell>
          <cell r="BS68">
            <v>0.21333333333333332</v>
          </cell>
          <cell r="BT68" t="str">
            <v>Se realizó la visita a la Escuela Normal Superior de Saboyá (Boyacá) donde se presentó el proyecto a la comunidad, se realizó un reconocimientos de las condiciones del terreno y de la emisora y se establecieron acuerdos entre las partes.</v>
          </cell>
          <cell r="BU68">
            <v>0.26666666666666666</v>
          </cell>
          <cell r="BV68">
            <v>0.26666666666666666</v>
          </cell>
          <cell r="BW68" t="str">
            <v>Se realizó reunión con Colciencias y funcionarios del MEN para dialogar acerca de los términos de la convocatoria, de los retos tanto de Básica como de Superior. Para ello se emplearon:  El modelo de invitación al reto, la presentación y criterios de aprobación del comité, los requerimientos técnicos y el documento de invitación a participar en el reto.</v>
          </cell>
          <cell r="BX68">
            <v>0.32</v>
          </cell>
          <cell r="BY68">
            <v>0.3</v>
          </cell>
          <cell r="BZ68" t="str">
            <v>En comité técnico de Colciencias del 1 de junio de 2018 se solicitó delimitar los retos de educación preescolar, básica y media (EPBM) a un reto de EPBM con dos Escuelas Normales Superiores. En el segundo comité del 26 de junio se aprobó  la propuesta ajustada del reto de EPBM "apropiación social para EPBM".
Por otra parte, y considerando que el reto de Educación Superior no cumplió los requisitos para su aprobación, se trabajó en ajustar la propuesta y los diferentes documentos asociados, identificando la ENS con los mismos criterios tomados para la ENS de Saboyá.  Este ajusté ocasionó un rezago en el cronograma establecido, el cual será subsanado en el mes de julio.</v>
          </cell>
          <cell r="CA68">
            <v>0.40333333333333332</v>
          </cell>
          <cell r="CB68">
            <v>0.40333333333333332</v>
          </cell>
          <cell r="CC68" t="str">
            <v>El 30 de Julio se publicó en la página de Colciencias la Invitación pública a los grupos y centros de investigación a presentar propuestas para la solución del reto de EPBM relacionado con el fortalecimiento de la formación docente en las 2 Escuelas Normales Superiores (ENS) seleccionadas mediante el uso de TIC. Posterior a esta publicación, se remitieron a la Oficina Asesora de Comunicaciones, las piezas gráficas enviadas por Colciencias para que se divulgue la convocatoria por los medios oficiales de comunicación del Ministerio.</v>
          </cell>
          <cell r="CD68">
            <v>0.48666666666666664</v>
          </cell>
          <cell r="CE68">
            <v>0.48666666666666664</v>
          </cell>
          <cell r="CF68" t="str">
            <v>Para el mes de agosto se avanzó en la elaboración de las comunicaciones dirigidas a las secretarias de educación de Antioquia y Boyacá, informándoles sobre la estrategia RETOS que el MEN viene adelantando. Además, se divulgaron las piezas gráficas oficiales del Ministerio a través de Facebook live, convocando a los grupos de investigación a resolver los retos. Por su parte,  Colciencias recibió y dio  respuesta a las preguntas administrativas de los grupo de investigación interesados en la resolución de los RETOS.</v>
          </cell>
        </row>
        <row r="69">
          <cell r="I69" t="str">
            <v>I-403-0-1325101</v>
          </cell>
          <cell r="J69" t="str">
            <v xml:space="preserve">Plan Institucional </v>
          </cell>
          <cell r="K69" t="str">
            <v xml:space="preserve">Información y comunicación </v>
          </cell>
          <cell r="L69" t="str">
            <v>Transformar y fortalecer la gestión y la cultura institucional</v>
          </cell>
          <cell r="M69">
            <v>0</v>
          </cell>
          <cell r="N69" t="str">
            <v>N/A</v>
          </cell>
          <cell r="O69" t="str">
            <v>Oficina Asesora de Planeación y Finanzas</v>
          </cell>
          <cell r="P69" t="str">
            <v>Claudia Díaz Hernández</v>
          </cell>
          <cell r="Q69" t="str">
            <v>NO</v>
          </cell>
          <cell r="R69" t="str">
            <v>Estrategia de socialización de las nuevas funcionalidades de SICOLE</v>
          </cell>
          <cell r="S69" t="str">
            <v>(Avance en la implementación de la estrategia de socialización de las nuevas funcionalidades de SICOLE/ Estrategia de implementación socialización de las nuevas funcionalidades de SICOLE)*100</v>
          </cell>
          <cell r="T69">
            <v>1</v>
          </cell>
          <cell r="U69" t="str">
            <v>Porcentaje</v>
          </cell>
          <cell r="V69">
            <v>1</v>
          </cell>
          <cell r="W69" t="str">
            <v>SI</v>
          </cell>
          <cell r="X69">
            <v>43157</v>
          </cell>
          <cell r="Y69" t="str">
            <v xml:space="preserve">Definir de la estrategia de socialización, hacer seguimiento al reporte de información por las fuentes primarias; validar de la calidad de la información; y, definir y formular indicadores
</v>
          </cell>
          <cell r="Z69">
            <v>43115</v>
          </cell>
          <cell r="AA69">
            <v>43465</v>
          </cell>
          <cell r="AB69" t="str">
            <v>enero</v>
          </cell>
          <cell r="AC69">
            <v>350</v>
          </cell>
          <cell r="AD69">
            <v>365</v>
          </cell>
          <cell r="AE69">
            <v>0</v>
          </cell>
          <cell r="AF69">
            <v>0</v>
          </cell>
          <cell r="AG69">
            <v>0</v>
          </cell>
          <cell r="AH69">
            <v>0</v>
          </cell>
          <cell r="AI69" t="str">
            <v>1 Profesional Especializado
1 Coordinador</v>
          </cell>
          <cell r="AJ69" t="str">
            <v>Mejoras de la plataforma SICOLE socializadas en territorio para gestionar la captura de información</v>
          </cell>
          <cell r="AK69">
            <v>0.05</v>
          </cell>
          <cell r="AL69" t="str">
            <v>Se elaboró el Plan de Trabajo preliminar de la Estrategia de Socialización SICOLE</v>
          </cell>
          <cell r="AM69">
            <v>0.08</v>
          </cell>
          <cell r="AN69" t="str">
            <v>Se realizó reunión del convenio marco 106 en el que se planteó la necesidad de pasar a producción los desarrollos de SICOLE para iniciar la socialización para la captura de datos.</v>
          </cell>
          <cell r="AO69">
            <v>0.16</v>
          </cell>
          <cell r="AP69" t="str">
            <v>Se avanzó en el ambiente de producción SICOLE, actualmente se encuentra en fase de prueba y licencia de uso.</v>
          </cell>
          <cell r="AQ69">
            <v>0.19</v>
          </cell>
          <cell r="AR69" t="str">
            <v>Se remite correo electrónico con los desarrollos realizados a la Dirección de Calidad para la encuesta de ambiente escolar. Se realiza igualmente reunión con el coordinador del grupo de infraestructura para concertar actividades en territorio del registro. El DANE continua con el proceso de implementación en producción de los desarrollos obtenidos</v>
          </cell>
          <cell r="AS69">
            <v>0.24</v>
          </cell>
          <cell r="AT69" t="str">
            <v>Con la Dirección de Calidad se definieron las instancias de articulación para socializar la encuesta de ambiente escolar de SICOLE, el cual requerirá de una prueba piloto. Se continua igualmente con la implementación en producción de los desarrollos de SICOLE.</v>
          </cell>
          <cell r="AU69">
            <v>0.28000000000000003</v>
          </cell>
          <cell r="AV69" t="str">
            <v>* Consolidación de la matrícula de educación preescolar, básica y media con corte a mayo 31 de 2018.</v>
          </cell>
          <cell r="AW69">
            <v>0.37</v>
          </cell>
          <cell r="AX69" t="str">
            <v>Durante el mes de julio se logró en conjunto con el DANE incorporar en producción la encuesta de ambiente escolar e infraestructura. Se cuenta con los dos formatos paso a paso de las encuestas de Ambienta Escolar e Infraestructura y en construcción, el formato de análisis de la prueba piloto. Se reprograma la reunión de definición del pilotaje en un colegio de Bogotá para la primera semana de agosto.</v>
          </cell>
          <cell r="AY69">
            <v>0.37</v>
          </cell>
          <cell r="AZ69" t="str">
            <v>Durante el mes  de agosto se presentaron inconvenientes con la estrategia, debido a que aún está pendiente la definición de la prueba piloto de la encuesta de Ambiente Escolar, la cual depende de la delegación del  nuevo funcionario para tal fin.  Posteriormente a este paso, se espera convocar a reunión a la Directora de Calidad, para  coordinar el pilotaje en un colegio de Bogotá en el mes de septiembre. El rezago en el indicador obedece a los cambios en la nueva administración, mientras se cuenta con el personal requerido para continuara con esta estrategia.</v>
          </cell>
          <cell r="BA69">
            <v>0</v>
          </cell>
          <cell r="BB69">
            <v>0</v>
          </cell>
          <cell r="BC69">
            <v>0</v>
          </cell>
          <cell r="BD69">
            <v>0</v>
          </cell>
          <cell r="BE69">
            <v>0</v>
          </cell>
          <cell r="BF69">
            <v>0</v>
          </cell>
          <cell r="BG69">
            <v>0</v>
          </cell>
          <cell r="BH69">
            <v>0</v>
          </cell>
          <cell r="BI69">
            <v>5.333333333333333E-2</v>
          </cell>
          <cell r="BJ69">
            <v>0.05</v>
          </cell>
          <cell r="BK69" t="str">
            <v>Se elaboró el Plan de Trabajo preliminar de la Estrategia de Socialización SICOLE</v>
          </cell>
          <cell r="BL69">
            <v>0.10666666666666666</v>
          </cell>
          <cell r="BM69">
            <v>0.08</v>
          </cell>
          <cell r="BN69" t="str">
            <v>Se realizó reunión del convenio Marco 106  en la que se planteó la necesidad de pasar a producción los desarrollos de SICOLE para iniciar la socialización para la captura de datos</v>
          </cell>
          <cell r="BO69">
            <v>0.15999999999999998</v>
          </cell>
          <cell r="BP69">
            <v>0.16</v>
          </cell>
          <cell r="BQ69" t="str">
            <v>Se avanzó en el ambiente de producción SICOLE, actualmente se encuentra en fase de prueba y licencia de uso. Por otra parte, se realizaron sesiones con las áreas del MEN como estrategia de socialización de SICOLE.</v>
          </cell>
          <cell r="BR69">
            <v>0.21333333333333332</v>
          </cell>
          <cell r="BS69">
            <v>0.19</v>
          </cell>
          <cell r="BT69" t="str">
            <v>Se remite correo electrónico con los desarrollos realizados a la Dirección de Calidad para la encuesta de ambiente escolar. Se realiza igualmente reunión con el coordinador del grupo de infraestructura para concertar actividades en territorio del registro. El DANE continua con el proceso de implementación en producción de los desarrollos obtenidos</v>
          </cell>
          <cell r="BU69">
            <v>0.26666666666666666</v>
          </cell>
          <cell r="BV69">
            <v>0.24</v>
          </cell>
          <cell r="BW69" t="str">
            <v>Se sostuvo reunión con la Dirección de Calidad para definir la estrategia de socialización de SICOLE, además, se definió la prueba piloto de formularios en un colegio de Bogotá, por lo cual se realizó la primera versión del paso a paso de Ambiente Escolar para revisión de la Dir. Calidad.  Por su parte, el DANE avanzó en los ajustes de sincronización en ambiente de producción de SICOLE. Para cumplir con el cronograma propuesto, es necesario que el DANE culmine con la implementación en producción para poder realizar el pilotaje, para ello el MEN avanzó en la gestión con dicha entidad y   avanzó en la definición del piloto.</v>
          </cell>
          <cell r="BX69">
            <v>0.32</v>
          </cell>
          <cell r="BY69">
            <v>0.28000000000000003</v>
          </cell>
          <cell r="BZ69" t="str">
            <v>Se cuenta con el formato de paso a paso para la encuesta de ambiente escolar con los ajustes de la Dirección de Calidad. Se avanzó en el diseño del formato para la encuesta de infraestructura. La Dirección de Calidad propone realizar la prueba piloto en un colegio de Bogotá y la socialización del SICOLE en el marco de la socialización del SICSE. El DANE continua con la implementación en producción. Se cuenta con las encuestas de infraestructura y ambiente escolar liberadas para iniciar el pilotaje y se encuentra en ajustes finales el desarrollo relacionado con la georreferenciación para su liberación. No se alcanzó el porcentaje programado, por el  tiempo tomado por el DANE en la liberación de los desarrollos en ambiente de producción.</v>
          </cell>
          <cell r="CA69">
            <v>0.40333333333333332</v>
          </cell>
          <cell r="CB69">
            <v>0.37</v>
          </cell>
          <cell r="CC69" t="str">
            <v>Durante el mes de julio se logró en conjunto con el DANE incorporar en producción la encuesta de ambiente escolar e infraestructura. Se cuenta con los dos formatos paso a paso de las encuestas de Ambienta Escolar e Infraestructura y en construcción, el formato de análisis de la prueba piloto. Se reprograma la reunión de definición del pilotaje en un colegio de Bogotá para la primera semana de agosto.</v>
          </cell>
          <cell r="CD69">
            <v>0.48666666666666664</v>
          </cell>
          <cell r="CE69">
            <v>0.37</v>
          </cell>
          <cell r="CF69" t="str">
            <v>Durante el mes  de agosto se presentaron inconvenientes con la estrategia, debido a que aún está pendiente la definición de la prueba piloto de la encuesta de Ambiente Escolar, la cual depende de la delegación del  nuevo funcionario para tal fin.  Posteriormente a este paso, se espera convocar a reunión a la Directora de Calidad, para  coordinar el pilotaje en un colegio de Bogotá en el mes de septiembre. El rezago en la actividad obedece a los cambios en la nueva administración, mientras se cuenta con el personal requerido para continuara con esta estrategia.</v>
          </cell>
        </row>
        <row r="70">
          <cell r="I70" t="str">
            <v>I-403-0-1325201</v>
          </cell>
          <cell r="J70" t="str">
            <v xml:space="preserve">Plan Institucional </v>
          </cell>
          <cell r="K70" t="str">
            <v xml:space="preserve">Información y comunicación </v>
          </cell>
          <cell r="L70" t="str">
            <v>Transformar y fortalecer la gestión y la cultura institucional</v>
          </cell>
          <cell r="M70">
            <v>0</v>
          </cell>
          <cell r="N70" t="str">
            <v>N/A</v>
          </cell>
          <cell r="O70" t="str">
            <v>Oficina Asesora de Planeación y Finanzas</v>
          </cell>
          <cell r="P70" t="str">
            <v>Claudia Díaz Hernández</v>
          </cell>
          <cell r="Q70" t="str">
            <v>NO</v>
          </cell>
          <cell r="R70" t="str">
            <v>Acuerdos de intercambio de información con entidades públicas</v>
          </cell>
          <cell r="S70" t="str">
            <v>(Avance en la entrega de información conforme a lo definido en los acuerdos de intercambio con entidades públicas/ Acuerdos de intercambio de información con entidades públicas)*100</v>
          </cell>
          <cell r="T70">
            <v>1</v>
          </cell>
          <cell r="U70" t="str">
            <v>Porcentaje</v>
          </cell>
          <cell r="V70">
            <v>1</v>
          </cell>
          <cell r="W70" t="str">
            <v>SI</v>
          </cell>
          <cell r="X70">
            <v>43157</v>
          </cell>
          <cell r="Y70" t="str">
            <v>Preparar archivos en las estructuras definidas en los acuerdos; disponer de las bases de datos del MEN en las fechas indicadas y en los mecanismos de intercambio definidos; gestionar la entrega de las bases externas del MEN; y, hacer seguimiento a los acuerdos de intercambio</v>
          </cell>
          <cell r="Z70">
            <v>43191</v>
          </cell>
          <cell r="AA70">
            <v>43465</v>
          </cell>
          <cell r="AB70" t="str">
            <v>abril</v>
          </cell>
          <cell r="AC70">
            <v>274</v>
          </cell>
          <cell r="AD70">
            <v>274</v>
          </cell>
          <cell r="AE70">
            <v>0</v>
          </cell>
          <cell r="AF70">
            <v>0</v>
          </cell>
          <cell r="AG70">
            <v>0</v>
          </cell>
          <cell r="AH70">
            <v>0</v>
          </cell>
          <cell r="AI70" t="str">
            <v>2 Profesionales Especializados
1 Coordinador</v>
          </cell>
          <cell r="AJ70" t="str">
            <v>Información entregada acorde a lo definido en los acuerdos de intercambio de información vigentes</v>
          </cell>
          <cell r="AK70">
            <v>0</v>
          </cell>
          <cell r="AL70">
            <v>0</v>
          </cell>
          <cell r="AM70">
            <v>0.03</v>
          </cell>
          <cell r="AN70" t="str">
            <v>Se ajustó el acuerdo con el Comando de Reclutamiento - COREC de acuerdo a las observaciones de la Oficina Jurídica y se elaboró el acuerdo para envío a ICBF. 
De otra parte, con el Departamento Administrativo de la Función Pública se realizó la primera reunión en la cual se definió la información que se puede intercambiar y se determinó realizar la primera mesa de trabajo para finales de febrero 2018.
Se envió solicitud de cruce de docentes a la Registraduría Nacional del Estado Civil</v>
          </cell>
          <cell r="AO70">
            <v>0</v>
          </cell>
          <cell r="AP70">
            <v>0</v>
          </cell>
          <cell r="AQ70">
            <v>0.08</v>
          </cell>
          <cell r="AR70" t="str">
            <v>En el proceso de regularización de intercambio con otras entidades públicas, se realizaron las siguientes actividades:
- Se firmo el acuerdo de COREC por la Sra. Ministra
- Se remitió la propuesta de Acuerdo al ICBF para observaciones
- Para el  protocolo técnico  MEN - ICFES se envió el último diccionario de datos de SNIES para que revisen las variables. 
- Se recibió por parte de la Subdirección de Fortalecimiento las observaciones a la solicitud de varibales por parte de DAFP en el acuerdo DAFP y
- Se hizo la actualización del convenio con ACR (ARN),  se conviene finiquitar y liquidar el convenio  para realizar un acuerdo de Colaboración y facilitar el intercambio entre las entidades.</v>
          </cell>
          <cell r="AS70">
            <v>0.16</v>
          </cell>
          <cell r="AT70" t="str">
            <v>El proceso de intercambio se realizó conforme a lo definido en el acuerdo  con  ICFES, Unidad para las Víctimas y Prosperidad Social. Se inició igualmente actualización del anexo técnico del acuerdo con ICETEX y se continua gestionando el acuerdo con el Comando de Reclutamiento e ICBF.</v>
          </cell>
          <cell r="AU70">
            <v>0.24333333333333332</v>
          </cell>
          <cell r="AV70" t="str">
            <v>* Generación de los principales indicadores por género en educación preescolar, básica y media.</v>
          </cell>
          <cell r="AW70">
            <v>0.32</v>
          </cell>
          <cell r="AX70" t="str">
            <v>Se entregó en los tiempos establecidos  el Acuerdo de Intercambio de la información de los graduados de SNIES a Prosperidad Social.  En cuanto a protección de datos personales, se ajusta  el formato de ACUERDO DE COLABORACIÓN para el intercambio de información con entidades públicas y se cargará en agosto en el SIG.
En este mismo tema, se envió a la OAJ comunicación sobre el concepto en la actualización de la Política de Tratamiento de Datos personales del MEN, a fin de ser actualizada en la página Web acorde con lo definido en la Ley 1581 de 2012 y el Decreto Único Reglamentario del Sector Industria y Comercio 1074 de 2015, Capítulo 25</v>
          </cell>
          <cell r="AY70">
            <v>0.4</v>
          </cell>
          <cell r="AZ70" t="str">
            <v xml:space="preserve">Se revisaron y tipificaron los casos en los que no se cuenta con instrumento o formato para el intercambio o entrega de información, los cuales fueron remitidos a la Oficina Asesora Jurídica (OAJ) para emisión de concepto al respeto.
Así mismo, se convocó a la Mesa Técnica de Tratamiento de Datos Personales, para definir los posibles mecanismo para los casos en que no se cuenta formato alguno. </v>
          </cell>
          <cell r="BA70">
            <v>0</v>
          </cell>
          <cell r="BB70">
            <v>0</v>
          </cell>
          <cell r="BC70">
            <v>0</v>
          </cell>
          <cell r="BD70">
            <v>0</v>
          </cell>
          <cell r="BE70">
            <v>0</v>
          </cell>
          <cell r="BF70">
            <v>0</v>
          </cell>
          <cell r="BG70">
            <v>0</v>
          </cell>
          <cell r="BH70">
            <v>0</v>
          </cell>
          <cell r="BI70">
            <v>0</v>
          </cell>
          <cell r="BJ70">
            <v>0</v>
          </cell>
          <cell r="BK70">
            <v>0</v>
          </cell>
          <cell r="BL70">
            <v>0</v>
          </cell>
          <cell r="BM70">
            <v>0.03</v>
          </cell>
          <cell r="BN70" t="str">
            <v>Se ajustó el acuerdo con el Comando de Reclutamiento - COREC de acuerdo a las observaciones de la Oficina Jurídica y se elaboró el acuerdo para envío a ICBF. 
Con el Departamento Administrativo de la Función Pública se realizó la primera reunión en la cual se definió la información que se puede intercambiar y se determinó realizar la primera mesa de trabajo para finales de febrero 2018.
Se envió solicitud de cruce de docentes a la Registraduría Nacional del Estado Civil</v>
          </cell>
          <cell r="BO70">
            <v>0</v>
          </cell>
          <cell r="BP70">
            <v>0</v>
          </cell>
          <cell r="BQ70">
            <v>0</v>
          </cell>
          <cell r="BR70">
            <v>8.1111111111111106E-2</v>
          </cell>
          <cell r="BS70">
            <v>8.1111111111111106E-2</v>
          </cell>
          <cell r="BT70" t="str">
            <v>En el proceso de regularización de intercambio con otras entidades públicas, se realizaron las siguientes actividades:
- Se firmo el acuerdo de COREC por la Sra. Ministra
- Se remitió la propuesta de Acuerdo al ICBF para observaciones
- Para el  protocolo técnico  MEN - ICFES se envió el último diccionario de datos de SNIES para que revisen las variables. 
- Se recibió por parte de la Subdirección de Fortalecimiento las observaciones a la solicitud de varibales por parte de DAFP en el acuerdo DAFP y
- Se hizo la actualización del convenio con ACR (ARN),  se conviene finiquitar y liquidar el convenio  para realizar un acuerdo de Colaboración y facilitar el intercambio entre las entidades.</v>
          </cell>
          <cell r="BU70">
            <v>0.16222222222222221</v>
          </cell>
          <cell r="BV70">
            <v>0.16222222222222221</v>
          </cell>
          <cell r="BW70" t="str">
            <v>En el proceso de regularización de intercambio con otras entidades públicas, se realizaron las siguientes actividades:  i) Se recibió el Acuerdo de Colaboración firmado por el Director de Reclutamiento del COREC, ii) Para el protocolo MEN-ICFES se enviaron las bases definidas en el acuerdo de SIMAT y Docentes, iii) Para el protocolo con el ICETEX se realizó reunión para identificar ajustes que permitan un óptimo intercambio lo que conllevó a la actualización del anexo técnico, iv) Para Prosperidad Social y Unidad para las Víctimas se dispuso de la información definida en los acuerdos en los tiempos indicados .</v>
          </cell>
          <cell r="BX70">
            <v>0.24</v>
          </cell>
          <cell r="BY70">
            <v>0.24</v>
          </cell>
          <cell r="BZ70" t="str">
            <v xml:space="preserve">
Se cumplió con los tiempos para la entrega de información de SIMAT a Prosperidad Social y de SNIES y SIET para la UARIV (Unidad de Víctimas).  Para los nuevos acuerdos de intercambio programados se trabajó en el anexo técnico para ICBF. Adicionalmente, 
se remitió a la Oficina Jurídica la solicitud de concepto para ajustar el formato de acuerdo de intercambio con entidades públicas</v>
          </cell>
          <cell r="CA70">
            <v>0.41</v>
          </cell>
          <cell r="CB70">
            <v>0.32444444444444442</v>
          </cell>
          <cell r="CC70" t="str">
            <v>Se entregó en los tiempos establecidos  el Acuerdo de Intercambio de la información de los graduados de SNIES a Prosperidad Social.  En cuanto a protección de datos personales, se ajusta  el formato de ACUERDO DE COLABORACIÓN para el intercambio de información con entidades públicas y se cargará en agosto en el SIG.
En este mismo tema, se envió a la OAJ comunicación sobre el concepto en la actualización de la Política de Tratamiento de Datos personales del MEN, a fin de ser actualizada en la página Web acorde con lo definido en la Ley 1581 de 2012 y el Decreto Único Reglamentario del Sector Industria y Comercio 1074 de 2015, Capítulo 25</v>
          </cell>
          <cell r="CD70">
            <v>0.40555555555555556</v>
          </cell>
          <cell r="CE70">
            <v>0.40555555555555556</v>
          </cell>
          <cell r="CF70" t="str">
            <v xml:space="preserve">Se revisaron y tipificaron los casos en los que no se cuenta con instrumento o formato para el intercambio o entrega de información, los cuales fueron remitidos a la Oficina Asesora Jurídica (OAJ) para emisión de concepto al respeto.
Así mismo, se convocó a la Mesa Técnica de Tratamiento de Datos Personales, para definir los posibles mecanismo para los casos en que no se cuenta formato alguno. </v>
          </cell>
        </row>
        <row r="71">
          <cell r="I71" t="str">
            <v>I-403-0-1325301</v>
          </cell>
          <cell r="J71" t="str">
            <v xml:space="preserve">Plan Institucional </v>
          </cell>
          <cell r="K71" t="str">
            <v xml:space="preserve">Información y comunicación </v>
          </cell>
          <cell r="L71" t="str">
            <v>Transformar y fortalecer la gestión y la cultura institucional</v>
          </cell>
          <cell r="M71">
            <v>0</v>
          </cell>
          <cell r="N71" t="str">
            <v>N/A</v>
          </cell>
          <cell r="O71" t="str">
            <v>Oficina Asesora de Planeación y Finanzas</v>
          </cell>
          <cell r="P71" t="str">
            <v>Claudia Díaz Hernández</v>
          </cell>
          <cell r="Q71" t="str">
            <v>NO</v>
          </cell>
          <cell r="R71" t="str">
            <v>Mejoras e incorporación de nuevos registros en la maestra de personas</v>
          </cell>
          <cell r="S71" t="str">
            <v>Avance en el desarrollo de mejoras e incorporación de nuevos registros en la maestra de personas</v>
          </cell>
          <cell r="T71">
            <v>1</v>
          </cell>
          <cell r="U71" t="str">
            <v>Porcentaje</v>
          </cell>
          <cell r="V71">
            <v>1</v>
          </cell>
          <cell r="W71" t="str">
            <v>SI</v>
          </cell>
          <cell r="X71">
            <v>43157</v>
          </cell>
          <cell r="Y71" t="str">
            <v xml:space="preserve">Diseñar las mejoras (reportes, trazabilidad en el historial académico, identificación de núcleo familiar); desarrollar y documentar las mejoras; desarrollar para la entrega de información a la maestra de estudiantes de los sistemas de información; definir y desarrollar reportes; actualizar información
</v>
          </cell>
          <cell r="Z71">
            <v>43115</v>
          </cell>
          <cell r="AA71">
            <v>43465</v>
          </cell>
          <cell r="AB71" t="str">
            <v>enero</v>
          </cell>
          <cell r="AC71">
            <v>350</v>
          </cell>
          <cell r="AD71">
            <v>365</v>
          </cell>
          <cell r="AE71">
            <v>0</v>
          </cell>
          <cell r="AF71">
            <v>0</v>
          </cell>
          <cell r="AG71">
            <v>0</v>
          </cell>
          <cell r="AH71">
            <v>0</v>
          </cell>
          <cell r="AI71" t="str">
            <v>1 Profesional Especializado
1 Coordinador</v>
          </cell>
          <cell r="AJ71" t="str">
            <v>Base maestra de personas con mejoras desarrolladas e implementadas</v>
          </cell>
          <cell r="AK71">
            <v>0.05</v>
          </cell>
          <cell r="AL71" t="str">
            <v>Presentación de propuesta de procedimiento para ajuste de calidad en nombres y apellidos de las nuevas bases de datos</v>
          </cell>
          <cell r="AM71">
            <v>0.11</v>
          </cell>
          <cell r="AN71" t="str">
            <v xml:space="preserve">Se realizaron mejoras en los procedimientos de mejoramiento de la calidad en las nuevas bases y se logró que el procedimiento de separación de nombres y apellidos funcione correctamente. Por último, se hizo la carga de la información histórica del SIET para el año 2017, dejando la salvedad que la del 2018 está siendo corregida al  formato predeterminado. 
También se generó el procedimiento para cargar la información del censo Indígena de Min. Interior </v>
          </cell>
          <cell r="AO71">
            <v>0.15466666666666667</v>
          </cell>
          <cell r="AP71" t="str">
            <v>Se incorporó registro de UARIV  en la Maestra de Personas.</v>
          </cell>
          <cell r="AQ71">
            <v>0.18</v>
          </cell>
          <cell r="AR71" t="str">
            <v>Para la maestra de personas se actualizaron y cargaron a la base de datos los siguientes archivos:
- SISBEN Corte febrero de 2018
- UARIV corte definitivo 2017
- SIMAT corte marzo de 2018
De igual manera se gestionó el cruce de la base de docentes con Registraduría .
A partir de la información cargada se espera contar con la base de estudiantes desescolarizados entre 5 y 16 años en el mes de mayo, para que la Subdirección de Acceso pueda realizar gestión con las Secretarías de Educación para la búsqueda activa</v>
          </cell>
          <cell r="AS71">
            <v>0.24</v>
          </cell>
          <cell r="AT71" t="str">
            <v>A partir de la información cargada de SISBEN, de la Unidad para la Víctimas y Prosperidad Social, se generó el reporte de estudiantes desescolarizados de dichas bases que no se encuentran en SIMAT. La base de datos fue remitida a la Subdirección de Acceso el 24 de mayo de 2018, para iniciar el proceso de socialización con Secretarias de Educación para apoyar las actividades de búsqueda activa de población por fuera del sistema.</v>
          </cell>
          <cell r="AU71">
            <v>0.32</v>
          </cell>
          <cell r="AV71" t="str">
            <v>* Atención a las inquietudes de las entidades territoriales que están gestionando la depuración de la información de SIMAT con base en el reporte enviado.</v>
          </cell>
          <cell r="AW71">
            <v>0.4</v>
          </cell>
          <cell r="AX71" t="str">
            <v>Se cargaron y ajustaron las Bases de Graduados de SNIES y SIMAT de las vigencias a partir de 2010 y la base de SPADIES. Además, se generaron los fonéticos y se realizó el cruce contra la maestra de personas para incorporar la información actualizada de esta base.
Se inició el proceso de generación de las vistas materializadas para Investigadores relacionados con las bases de datos de SPADIES y Graduados de SNIES y SIMAT</v>
          </cell>
          <cell r="AY71">
            <v>0.49</v>
          </cell>
          <cell r="AZ71" t="str">
            <v>Se realizó el proceso de revisión de calidad de la base de SPADIES 2017 y se corrieron los proceso de homologación y estandarización para generar la estructura de fonéticos en la base de datos de insumos de la maestra. Además, se realizó un proceso adicional para la generación de los fonéticos debido a que las columnas nombres y apellidos no se encuentran separadas. Una vez se termine el proceso, se iniciará el proceso de cruce con la maestra.  De otra parte,  se recibió la base de datos de documentos cruzados con RNEC y se inició el proceso de validación de la información recibida.</v>
          </cell>
          <cell r="BA71">
            <v>0</v>
          </cell>
          <cell r="BB71">
            <v>0</v>
          </cell>
          <cell r="BC71">
            <v>0</v>
          </cell>
          <cell r="BD71">
            <v>0</v>
          </cell>
          <cell r="BE71">
            <v>0</v>
          </cell>
          <cell r="BF71">
            <v>0</v>
          </cell>
          <cell r="BG71">
            <v>0</v>
          </cell>
          <cell r="BH71">
            <v>0</v>
          </cell>
          <cell r="BI71">
            <v>5.333333333333333E-2</v>
          </cell>
          <cell r="BJ71">
            <v>0.05</v>
          </cell>
          <cell r="BK71" t="str">
            <v>Presentación de propuesta de procedimiento para ajuste de calidad en nombres y apellidos de las nuevas bases de datos</v>
          </cell>
          <cell r="BL71">
            <v>0.10666666666666666</v>
          </cell>
          <cell r="BM71">
            <v>0.10666666666666666</v>
          </cell>
          <cell r="BN71" t="str">
            <v xml:space="preserve">Se realizaron mejoras en los procedimientos de mejoramiento de la calidad en las nuevas bases y se logró que el procedimiento de separación de nombres y apellidos funcione correctamente. Por último, se hizo la carga de la información histórica del SIET para el año 2017, dejando la salvedad que la del 2018 está siendo corregida al  formato predeterminado. 
También se generó el procedimiento para cargar la información del censo Indígena de Min. Interior </v>
          </cell>
          <cell r="BO71">
            <v>0.15999999999999998</v>
          </cell>
          <cell r="BP71">
            <v>0.15466666666666667</v>
          </cell>
          <cell r="BQ71" t="str">
            <v>Se cargó la base de UARIV en la base de insumos de la Maestra de personas y se generando los respectivos fonéticos. Además, se realizó el cruce contra los datos  de la Maestra de personas y se descargó la base del SISBEN de febrero de 2017 para ser cargada en los insumos de la maestra.  Se están realizando las pruebas y los ajustes sobre las bases de datos.</v>
          </cell>
          <cell r="BR71">
            <v>0.21333333333333332</v>
          </cell>
          <cell r="BS71">
            <v>0.18</v>
          </cell>
          <cell r="BT71" t="str">
            <v>Para la maestra de personas se actualizaron y cargaron a la base de datos los siguientes archivos:
- SISBEN Corte febrero de 2018
- UARIV corte definitivo 2017
- SIMAT corte marzo de 2018
De igual manera se gestionó el cruce de la base de docentes con Registraduría .
A partir de la información cargada se espera contar con la base de estudiantes desescolarizados entre 5 y 16 años en el mes de mayo, para que la Subdirección de Acceso pueda realizar gestión con las Secretarías de Educación para la búsqueda activa</v>
          </cell>
          <cell r="BU71">
            <v>0.26666666666666666</v>
          </cell>
          <cell r="BV71">
            <v>0.24</v>
          </cell>
          <cell r="BW71" t="str">
            <v>A partir de la información cargada de SISBEN, de la Unidad para la Víctimas y Prosperidad Social, se generó el reporte de estudiantes desescolarizados de dichas bases que no se encuentran en SIMAT. La base de datos fue remitida a la Subdirección de Acceso el 24 de mayo de 2018, para iniciar el proceso de socialización con Secretarias de Educación para apoyar las actividades de búsqueda activa de población por fuera del sistema.
La diferencia respecto al avance programado se sustenta en la disponibilidad de nuevas bases que se deben incorporar o bases históricas  y del proceso de migración a un nuevo servidor de acuerdo a lo dispuesto por la Oficina de Tecnología. No obstante, se esta gestionando la información para el mes de junio.</v>
          </cell>
          <cell r="BX71">
            <v>0.32</v>
          </cell>
          <cell r="BY71">
            <v>0.32</v>
          </cell>
          <cell r="BZ71" t="str">
            <v>Al realizar un análisis de las bases relacionadas con Educación Superior (SNIES) y el impacto que pueden tener dentro de la maestra de personas, se acordó solo integrar la base de Matriculados y de Graduados, para lo cual se realizaron las siguientes acciones:
Se cargó la última actualización recibida de la base de datos de SNIES Matriculados 2017 y se generaron los fonéticos y cruce contra la maestra de personas para incorporar la información actualizada de esta base.
Se solicitó al área funcional la base de Graduados de SNIES 2017 con el objeto de realizar el alistamiento y cargue en la maestra de personas y
Se procedió con el cargue, la generaron de fonéticos y posterior cruce de la base de datos de SIET en la base maestra de personas logrando incorporar la información del año 2017.</v>
          </cell>
          <cell r="CA71">
            <v>0.40333333333333332</v>
          </cell>
          <cell r="CB71">
            <v>0.40333333333333332</v>
          </cell>
          <cell r="CC71" t="str">
            <v>Se cargaron y ajustaron las Bases de Graduados de SNIES y SIMAT de las vigencias a partir de 2010 y la base de SPADIES. Además, se generaron los fonéticos y se realizó el cruce contra la maestra de personas para incorporar la información actualizada de esta base.
Se inició el proceso de generación de las vistas materializadas para Investigadores relacionados con las bases de datos de SPADIES y Graduados de SNIES y SIMAT</v>
          </cell>
          <cell r="CD71">
            <v>0.48666666666666664</v>
          </cell>
          <cell r="CE71">
            <v>0.48666666666666664</v>
          </cell>
          <cell r="CF71" t="str">
            <v>Se realizó el proceso de revisión de calidad de la base de SPADIES 2017 y se corrieron los proceso de homologación y estandarización para generar la estructura de fonéticos en la base de datos de insumos de la maestra. Además, se realizó un proceso adicional para la generación de los fonéticos debido a que las columnas nombres y apellidos no se encuentran separadas. Una vez se termine el proceso, se iniciará el proceso de cruce con la maestra.  De otra parte,  se recibió la base de datos de documentos cruzados con RNEC y se inició el proceso de validación de la información recibida.</v>
          </cell>
        </row>
        <row r="72">
          <cell r="I72" t="str">
            <v>I-403-0-1325401</v>
          </cell>
          <cell r="J72" t="str">
            <v xml:space="preserve">Plan Institucional </v>
          </cell>
          <cell r="K72" t="str">
            <v xml:space="preserve">Información y comunicación </v>
          </cell>
          <cell r="L72" t="str">
            <v>Transformar y fortalecer la gestión y la cultura institucional</v>
          </cell>
          <cell r="M72">
            <v>0</v>
          </cell>
          <cell r="N72" t="str">
            <v>N/A</v>
          </cell>
          <cell r="O72" t="str">
            <v>Oficina Asesora de Planeación y Finanzas</v>
          </cell>
          <cell r="P72" t="str">
            <v>Claudia Díaz Hernández</v>
          </cell>
          <cell r="Q72" t="str">
            <v>NO</v>
          </cell>
          <cell r="R72" t="str">
            <v>Plan de acción de la mesa de educación del Plan Estadístico Nacional a cargo del Ministerio</v>
          </cell>
          <cell r="S72" t="str">
            <v>(Avance del plan de acción de la mesa de educación del Plan Estadístico Nacional a cargo del Ministerio/Total de compromisos del plan de acción de la mesa de educación del Plan Estadístico Nacional a cargo del Ministerio)*100</v>
          </cell>
          <cell r="T72">
            <v>1</v>
          </cell>
          <cell r="U72" t="str">
            <v>Porcentaje</v>
          </cell>
          <cell r="V72">
            <v>1</v>
          </cell>
          <cell r="W72" t="str">
            <v>SI</v>
          </cell>
          <cell r="X72">
            <v>43157</v>
          </cell>
          <cell r="Y72" t="str">
            <v>Ejercer la Secretaria Técnica del plan de acción de la mesa de educación del Plan Estadístico Nacional; realizar seguimiento a las actividades; coordinar la consolidación del catalogo de indicadores sectoriales; coordinar la identificación de necesidades de información del sector; e identificar y proponer estandares de clasificación para el sector</v>
          </cell>
          <cell r="Z72">
            <v>43132</v>
          </cell>
          <cell r="AA72">
            <v>43465</v>
          </cell>
          <cell r="AB72" t="str">
            <v>febrero</v>
          </cell>
          <cell r="AC72">
            <v>333</v>
          </cell>
          <cell r="AD72">
            <v>333</v>
          </cell>
          <cell r="AE72">
            <v>0</v>
          </cell>
          <cell r="AF72">
            <v>0</v>
          </cell>
          <cell r="AG72">
            <v>0</v>
          </cell>
          <cell r="AH72">
            <v>0</v>
          </cell>
          <cell r="AI72" t="str">
            <v>1 Profesional Especializado
1 Coordinador</v>
          </cell>
          <cell r="AJ72" t="str">
            <v xml:space="preserve">Plan de acción Mesa Educación, ciencia y tecnología - Plan Estadístico Nacional </v>
          </cell>
          <cell r="AK72">
            <v>0</v>
          </cell>
          <cell r="AL72">
            <v>0</v>
          </cell>
          <cell r="AM72">
            <v>0.06</v>
          </cell>
          <cell r="AN72" t="str">
            <v>Se realizó la mesa técnica en la que se discutió el  Plan de Acción Anual. Se realizaron y enviaron los ajustes que resultaron de la mes técnica. Está pendiente  que el DANE envíe los formatos de actualización para las OOEE.</v>
          </cell>
          <cell r="AO72">
            <v>6.0900000000000003E-2</v>
          </cell>
          <cell r="AP72" t="str">
            <v>No fue posible realizar la mesa técnica prevista para el mes de marzo, como resultado de la actualización de los formatos para el inventario de operaciones estadística por parte del DANE. Una vez se termine con dicha actualización, se iniciarán las gestiones para su realización.</v>
          </cell>
          <cell r="AQ72">
            <v>0.15</v>
          </cell>
          <cell r="AR72" t="str">
            <v>Se consolidó el Inventario de Operaciones Estadísticas por el DANE, en los temas de educación, ciencia y tecnología, junto con el formulario de oferta estadística para realizar la actualizacion de cada entidad. para la Propuesta metadatos sectoriales se decidió enviar junto con los formatos del DANE, la propuesta de ficha de indicadores para que antes de la proxima mesa técnica se envien las observaciones. La mesa tecnica 4, se realizará en la ultima semana del mes de mayo, debido a los retrazos del DANE con los formatos.</v>
          </cell>
          <cell r="AS72">
            <v>0.22</v>
          </cell>
          <cell r="AT72" t="str">
            <v xml:space="preserve">Se actualizaron los formularios (F1) de caracterización de las operaciones de Matrícula y Planta Docente, de acuerdo al formato enviado por el DANE y se propusieron observaciones sobre la ficha de metadato para documentar los principales indicadores del tema de educación, ciencia y tecnología.
El 31 de mayo de 2018 se realizó la mesa 4 de educación y se obtuvieron las observaciones de la ficha de metadatos de los indicadores. Se espera que con los ajustes que se realicen en junio de 2018 se empiecen a documentar los indicadores.
</v>
          </cell>
          <cell r="AU72">
            <v>0.28000000000000003</v>
          </cell>
          <cell r="AV72" t="str">
            <v>Se pactaron las fechas definitivas para el envío de los formularios completos (F1) y se priorizaron los principales indicadores sectoriales para documentarlos.</v>
          </cell>
          <cell r="AW72">
            <v>0.37</v>
          </cell>
          <cell r="AX72" t="str">
            <v>Por cronograma establecido y ajustado frente al inicial, en la mesa realizada en mayo, el mes de julio estuvo destinado a diligenciar el formulario (F1). Además, se envió la ficha técnica o metadatos de los indicadores, para el diligenciamiento de los principales indicadores sectoriales por operación estadísticas, de acuerdo a unos criterios definidos por el DANE.</v>
          </cell>
          <cell r="AY72">
            <v>0.43</v>
          </cell>
          <cell r="AZ72" t="str">
            <v>En el mes de agosto se avanzó en la elaboración del documento de los indicadores educativos para Terridata de DNP, junto con  la elaboración y envío de las fichas técnicas. Quedó  pendiente el envío de la desagregación territorial de los indicadores definidos, por la revisión  interna de la información para definir su alcance.</v>
          </cell>
          <cell r="BA72">
            <v>0</v>
          </cell>
          <cell r="BB72">
            <v>0</v>
          </cell>
          <cell r="BC72">
            <v>0</v>
          </cell>
          <cell r="BD72">
            <v>0</v>
          </cell>
          <cell r="BE72">
            <v>0</v>
          </cell>
          <cell r="BF72">
            <v>0</v>
          </cell>
          <cell r="BG72">
            <v>0</v>
          </cell>
          <cell r="BH72">
            <v>0</v>
          </cell>
          <cell r="BI72">
            <v>0</v>
          </cell>
          <cell r="BJ72">
            <v>0</v>
          </cell>
          <cell r="BK72">
            <v>0</v>
          </cell>
          <cell r="BL72">
            <v>6.0909090909090913E-2</v>
          </cell>
          <cell r="BM72">
            <v>6.0909090909090913E-2</v>
          </cell>
          <cell r="BN72" t="str">
            <v>Se realizó la mesa técnica en la que se discutió el  Plan de Acción Anual. Se realizaron y enviaron los ajustes que resultaron de la mes técnica. Está pendiente  que el DANE envíe los formatos de actualización para las OOEE.</v>
          </cell>
          <cell r="BO72">
            <v>0.12181818181818183</v>
          </cell>
          <cell r="BP72">
            <v>6.0900000000000003E-2</v>
          </cell>
          <cell r="BQ72" t="str">
            <v>No fue posible realizar la mesa técnica prevista para el mes de marzo, como resultado de la actualización de los formatos para el inventario de operaciones estadística por parte del DANE. Una vez se termine con dicha actualización, se iniciarán las gestiones para su realización.</v>
          </cell>
          <cell r="BR72">
            <v>0.18272727272727274</v>
          </cell>
          <cell r="BS72">
            <v>0.15</v>
          </cell>
          <cell r="BT72" t="str">
            <v>Se consolidaron los formatos del inventario de operaciones estadísticas de educación, ciencia y tecnología para actualización de las entidades que componen la mesa y se diseño la propuesta de ficha técnica de indicadores que se consolidará a partir de la información registrada en los formatos de las operaciones estadísticas</v>
          </cell>
          <cell r="BU72">
            <v>0.24363636363636365</v>
          </cell>
          <cell r="BV72">
            <v>0.22</v>
          </cell>
          <cell r="BW72" t="str">
            <v>Se actualizaron los formularios (F1) de caracterización de las operaciones de Matrícula y Planta Docente, de acuerdo al formato enviado por el DANE y se propusieron observaciones sobre la ficha de metadato para documentar los principales indicadores del tema de educación, ciencia y tecnología.
El 31 de mayo de 2018 se realizó la mesa 4 de educación y se obtuvieron las observaciones de la ficha de metadatos de los indicadores. Se espera que con los ajustes que se realicen en junio de 2018 se empiecen a documentar los indicadores.
La diferencia con respecto al avance programado se origina por el retraso que tuvo el DANE en la entrega de la información requerida para actualizar el formulario F1. Sin embargo,  al contar con la información, en el siguiente mes se adelantarán acciones para el cumplimiento.</v>
          </cell>
          <cell r="BX72">
            <v>0.30454545454545456</v>
          </cell>
          <cell r="BY72">
            <v>0.28000000000000003</v>
          </cell>
          <cell r="BZ72" t="str">
            <v>Una vez realizada la mesa del Plan Estadístico Nacional y debido a los múltiples comentarios y dudas sobre algunos puntos del formularios (F1), se acordaron unas fechas para ir enviando los formularios completos. Estas fechas se establecieron de común acuerdo con las entidades participantes. En el tema de la documentación de los indicadores, se establecieron unos criterios para priorizar los principales y sectoriales para documentarlos y las entidades se encuentran realizando esta tarea.
La demora en la entrega de la información de los formularios F1 por parte del DANE en los meses anteriores, afectó todo el cronograma de ejecución programado.</v>
          </cell>
          <cell r="CA72">
            <v>0.3954545454545455</v>
          </cell>
          <cell r="CB72">
            <v>0.37</v>
          </cell>
          <cell r="CC72" t="str">
            <v>Por cronograma establecido y ajustado frente al inicial, en la mesa realizada en mayo, el mes de julio estuvo destinado a diligenciar el formulario (F1). Además, se envió la ficha técnica o metadatos de los indicadores, para el diligenciamiento de los principales indicadores sectoriales por operación estadísticas, de acuerdo a unos criterios definidos por el DANE.</v>
          </cell>
          <cell r="CD72">
            <v>0.48636363636363644</v>
          </cell>
          <cell r="CE72">
            <v>0.43</v>
          </cell>
          <cell r="CF72" t="str">
            <v>En el mes de agosto se avanzó en la elaboración del documento de los indicadores educativos para Teradata de DNP, junto con  la elaboración y envío de las fichas técnicas. Quedó  pendiente el envío de la desagregación territorial de los indicadores definidos, por la revisión  interna de la información para definir su alcance.</v>
          </cell>
        </row>
        <row r="73">
          <cell r="I73" t="str">
            <v>I-403-0-1325501</v>
          </cell>
          <cell r="J73" t="str">
            <v xml:space="preserve">Plan Institucional </v>
          </cell>
          <cell r="K73" t="str">
            <v xml:space="preserve">Información y comunicación </v>
          </cell>
          <cell r="L73" t="str">
            <v>Transformar y fortalecer la gestión y la cultura institucional</v>
          </cell>
          <cell r="M73">
            <v>0</v>
          </cell>
          <cell r="N73" t="str">
            <v>N/A</v>
          </cell>
          <cell r="O73" t="str">
            <v>Oficina Asesora de Planeación y Finanzas</v>
          </cell>
          <cell r="P73" t="str">
            <v>Claudia Díaz Hernández</v>
          </cell>
          <cell r="Q73" t="str">
            <v>NO</v>
          </cell>
          <cell r="R73" t="str">
            <v>Sistema de Información geográfico Implementación en el Ministerio de Educación Nacional</v>
          </cell>
          <cell r="S73" t="str">
            <v>(Avance en la implementación del Sistema de Información geográfico en el MEN/100% del Sistema de Información geográfico implementado en el MEN)*100</v>
          </cell>
          <cell r="T73">
            <v>1</v>
          </cell>
          <cell r="U73" t="str">
            <v>Porcentaje</v>
          </cell>
          <cell r="V73">
            <v>1</v>
          </cell>
          <cell r="W73" t="str">
            <v>SI</v>
          </cell>
          <cell r="X73">
            <v>43157</v>
          </cell>
          <cell r="Y73" t="str">
            <v>Realizar Planeación del Proyecto
Identificar información existente y coberturas geograficas a producir 
Diseñar y desarrollar la base de datos geografica
Implementar desarrollos y productos</v>
          </cell>
          <cell r="Z73">
            <v>43115</v>
          </cell>
          <cell r="AA73">
            <v>43465</v>
          </cell>
          <cell r="AB73" t="str">
            <v>enero</v>
          </cell>
          <cell r="AC73">
            <v>350</v>
          </cell>
          <cell r="AD73">
            <v>365</v>
          </cell>
          <cell r="AE73">
            <v>0</v>
          </cell>
          <cell r="AF73">
            <v>0</v>
          </cell>
          <cell r="AG73">
            <v>0</v>
          </cell>
          <cell r="AH73">
            <v>0</v>
          </cell>
          <cell r="AI73">
            <v>0</v>
          </cell>
          <cell r="AJ73" t="str">
            <v>Sistema de Información Geográfico del MEN (versión inicial)</v>
          </cell>
          <cell r="AK73">
            <v>0.05</v>
          </cell>
          <cell r="AL73" t="str">
            <v>Se elaboró el plan de trabajo y diligenciamiento de las especificaciones de la máquina para instalar el ArcGIS Enterprise</v>
          </cell>
          <cell r="AM73">
            <v>0.1</v>
          </cell>
          <cell r="AN73" t="str">
            <v>Se generó el RFC parea instalar el servidor de ArcGIS y se realizó reunión para conformar el grupo de trabajo. Además se definió el cronograma de capacitación y el instrumento para identificar las temáticas geográficas a producir.</v>
          </cell>
          <cell r="AO73">
            <v>0.115</v>
          </cell>
          <cell r="AP73" t="str">
            <v>La programación y desarrollo de las capacitaciones de ArcGIS con los participantes no fue posible realizarlas, debido a los múltiples eventos  que se llevaron a cabo en el mes de marzo en el MEN. Se agendó la cita para  la instalación de ArcGIS Desktop en los equipos de los funcionarios que participan en el proyecto.  Se iniciarán actividades en el mes de abril.</v>
          </cell>
          <cell r="AQ73">
            <v>0.16</v>
          </cell>
          <cell r="AR73" t="str">
            <v>Durante el mes de abril se avanzó en la disposición de los medios tecnológicos y humanos, para lo cual se desarrollaron las siguientes actividades:
- Instalación de licencias desktop en 4 equipos
- Instalación del servidor de aplicaciones de ArcGIS Server
- Aprovisionamiento del servidor de base de datos para ArcGIS
- Realización de las capacitaciones de los primeros dos módulos</v>
          </cell>
          <cell r="AS73">
            <v>0.24</v>
          </cell>
          <cell r="AT73" t="str">
            <v>Se gestionó con la Oficina de Tecnología la generación y configuración de los servidores para aplicaciones y base de datos de la herramienta ArcGIS, adicionalmente se gestionó con el proveedor ESRI la instalación de la herramienta de escritorio en los equipos de 6 funcionarios del MEN y adicionalmente se configuró unos de los equipos para el acceso a la base de datos.
Si bien no se han cargado las coberturas geográficas en la Geodatabase, si se identifico y descargaron las que se van a utilizar que corresponden a las del Marco Geoestadístico Nacional del DANE.</v>
          </cell>
          <cell r="AU73">
            <v>0.28000000000000003</v>
          </cell>
          <cell r="AV73" t="str">
            <v>Durante el mes de Junio, se obtuvieron las capas geográficas de municipio y departamento, se construyó igualmente la capa geográfica de Entidad Territorial Certificada y se cargaron en la Geodatabase. Además, se construyen  las tablas de matrícula a los diferentes niveles geográficos, y se realizó el cruce con la información geográfica para obtener la capa. A partir de estas se avanzó en la construcción de la visualización en ArcGis on line.</v>
          </cell>
          <cell r="AW73">
            <v>0.38</v>
          </cell>
          <cell r="AX73" t="str">
            <v xml:space="preserve">Durante el mes de julio se gestionaron las nuevas georreferenciaciones del aplicativo SISE del DANE y se construyó la capa de sedes.
A partir de las capas geográficas, se construyeron shapefiles con las principales estadísticas de Ed. Preescolar, Básica y Media.
A partir de los shapefile construidos se diseñó una propuesta de visualización en ArcGIS online. Se espera en agosto generar una aplicación a partir de la visualización y difundirla por medio de la plataforma Repórtate.
</v>
          </cell>
          <cell r="AY73">
            <v>0.47</v>
          </cell>
          <cell r="AZ73" t="str">
            <v>Durante el mes de agosto se avanzó en el desarrollo de las primeras visualizaciones de estadísticas educativas a diferentes niveles territoriales</v>
          </cell>
          <cell r="BA73">
            <v>0</v>
          </cell>
          <cell r="BB73">
            <v>0</v>
          </cell>
          <cell r="BC73">
            <v>0</v>
          </cell>
          <cell r="BD73">
            <v>0</v>
          </cell>
          <cell r="BE73">
            <v>0</v>
          </cell>
          <cell r="BF73">
            <v>0</v>
          </cell>
          <cell r="BG73">
            <v>0</v>
          </cell>
          <cell r="BH73">
            <v>0</v>
          </cell>
          <cell r="BI73">
            <v>5.333333333333333E-2</v>
          </cell>
          <cell r="BJ73">
            <v>0</v>
          </cell>
          <cell r="BK73">
            <v>0</v>
          </cell>
          <cell r="BL73">
            <v>0.10666666666666666</v>
          </cell>
          <cell r="BM73">
            <v>0.1</v>
          </cell>
          <cell r="BN73" t="str">
            <v>Se generó el RFC parea instalar el servidor de ArcGIS y se realizó reunión para conformar el grupo de trabajo. Además se definió el cronograma de capacitación y el instrumento para identificar las temáticas geográficas a producir.</v>
          </cell>
          <cell r="BO73">
            <v>0.15999999999999998</v>
          </cell>
          <cell r="BP73">
            <v>0.115</v>
          </cell>
          <cell r="BQ73" t="str">
            <v>La programación y desarrollo de las capacitaciones de ArcGIS con los participantes no fue posible realizarlas, debido a los múltiples eventos  que se llevaron a cabo en el mes de marzo en el MEN. Se iniciarán actividades en el mes de abril.</v>
          </cell>
          <cell r="BR73">
            <v>0.21333333333333332</v>
          </cell>
          <cell r="BS73">
            <v>0.16</v>
          </cell>
          <cell r="BT73" t="str">
            <v>Durante el mes de abril se avanzó en la disposición de los medios tecnológicos y humanos, para lo cual se desarrollaron las siguientes actividades:
- Instalación de licencias desktop en 4 equipos
- Instalación del servidor de aplicaciones de ArcGIS Server
- Aprovisionamiento del servidor de base de datos para ArcGIS
- Realización de las capacitaciones de los primeros dos módulos</v>
          </cell>
          <cell r="BU73">
            <v>0.26666666666666666</v>
          </cell>
          <cell r="BV73">
            <v>0.24</v>
          </cell>
          <cell r="BW73" t="str">
            <v>Se gestionó con la Oficina de Tecnología la generación y configuración de los servidores para aplicaciones y base de datos de la herramienta ArcGIS, adicionalmente se gestionó con el proveedor ESRI la instalación de la herramienta de escritorio en los equipos de 6 funcionarios del MEN y adicionalmente se configuró unos de los equipos para el acceso a la base de datos.
Si bien no se han cargado las coberturas geográficas en la Geodatabase, si se identificaron y descargaron las bases que se van a utilizar, correspondientes a las del Marco Geoestadístico Nacional del DANE.  La diferencia con respecto al avance programado está dada por los mayores tiempos que se presentaron para configurar el servidor. No obstante, al contar con las herramientas tecnológicas, se adelantarán acciones para lograr el cumplimiento en el mes de junio y julio.</v>
          </cell>
          <cell r="BX73">
            <v>0.32</v>
          </cell>
          <cell r="BY73">
            <v>0.28000000000000003</v>
          </cell>
          <cell r="BZ73" t="str">
            <v>Durante el mes de Junio, se obtuvieron las capas geográficas de municipio y departamento, se construyó igualmente la capa geográfica de Entidad Territorial Certificada y se cargaron en la Geodatabase. Además, se construyen  las tablas de matrícula a los diferentes niveles geográficos, y se realizó el cruce con la información geográfica para obtener la capa. A partir de estas se avanzó en la construcción de la visualización en ArcGIS on line.
La diferencia entre lo proyectado y lo ejecutado obedece al rezago obtenido inicialmente con los problemas presentados al instalar el ArcGIS Server Enterprise.</v>
          </cell>
          <cell r="CA73">
            <v>0.40333333333333332</v>
          </cell>
          <cell r="CB73">
            <v>0.38</v>
          </cell>
          <cell r="CC73" t="str">
            <v xml:space="preserve">Durante el mes de julio se gestionaron las nuevas georreferenciaciones del aplicativo SISE del DANE y se construyó la capa de sedes.
A partir de las capas geográficas, se construyeron shapefiles con las principales estadísticas de Ed. Preescolar, Básica y Media.
A partir de los shapefile construidos se diseñó una propuesta de visualización en ArcGIS online. Se espera en agosto generar una aplicación a partir de la visualización y difundirla por medio de la plataforma Repórtate.
</v>
          </cell>
          <cell r="CD73">
            <v>0.48666666666666664</v>
          </cell>
          <cell r="CE73">
            <v>0.47</v>
          </cell>
          <cell r="CF73" t="str">
            <v xml:space="preserve">Durante el mes de agosto se avanzó en el desarrollo de las primeras visualizaciones de estadísticas educativas a diferentes niveles territoriales. </v>
          </cell>
        </row>
      </sheetData>
      <sheetData sheetId="1" refreshError="1"/>
      <sheetData sheetId="2" refreshError="1"/>
      <sheetData sheetId="3"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Formato de Formulación y Seg"/>
      <sheetName val="Instructivo"/>
      <sheetName val="Matriz de Decisión"/>
      <sheetName val="Categorías"/>
    </sheetNames>
    <sheetDataSet>
      <sheetData sheetId="0" refreshError="1">
        <row r="66">
          <cell r="I66" t="str">
            <v>I-403-0-1324801</v>
          </cell>
          <cell r="J66" t="str">
            <v xml:space="preserve">Plan Institucional </v>
          </cell>
          <cell r="K66" t="str">
            <v xml:space="preserve">Información y comunicación </v>
          </cell>
          <cell r="L66" t="str">
            <v>Transformar y fortalecer la gestión y la cultura institucional</v>
          </cell>
          <cell r="M66"/>
          <cell r="N66" t="str">
            <v>N/A</v>
          </cell>
          <cell r="O66" t="str">
            <v>Oficina Asesora de Planeación y Finanzas</v>
          </cell>
          <cell r="P66" t="str">
            <v>Claudia Díaz Hernández</v>
          </cell>
          <cell r="Q66" t="str">
            <v>NO</v>
          </cell>
          <cell r="R66" t="str">
            <v>Estrategia de acceso a microdatos anonimizados por parte de las universidades implementada</v>
          </cell>
          <cell r="S66" t="str">
            <v>(Avance en la estrategia/ Estrategia de acceso a microdatos anonimizados por parte de las universidades implementada)*100</v>
          </cell>
          <cell r="T66">
            <v>1</v>
          </cell>
          <cell r="U66" t="str">
            <v>Porcentaje</v>
          </cell>
          <cell r="V66">
            <v>1</v>
          </cell>
          <cell r="W66"/>
          <cell r="X66"/>
          <cell r="Y66" t="str">
            <v>Realizar licencias de uso con las universidades que realicen la solicitud, hacer la gestión y operación de licencias de uso existentes, actualizar con datos 2017 la información liberada; y, verificar aleatoriamente las condiciones de acceso</v>
          </cell>
          <cell r="Z66">
            <v>43115</v>
          </cell>
          <cell r="AA66">
            <v>43465</v>
          </cell>
          <cell r="AB66" t="str">
            <v>enero</v>
          </cell>
          <cell r="AC66">
            <v>350</v>
          </cell>
          <cell r="AD66">
            <v>365</v>
          </cell>
          <cell r="AE66">
            <v>0</v>
          </cell>
          <cell r="AF66">
            <v>0</v>
          </cell>
          <cell r="AG66"/>
          <cell r="AH66"/>
          <cell r="AI66" t="str">
            <v>2 Profesionales Especializados
1 Coordinador</v>
          </cell>
          <cell r="AJ66" t="str">
            <v>Licencias de Uso firmadas por las Universidades y en operación</v>
          </cell>
          <cell r="AK66"/>
          <cell r="AL66"/>
          <cell r="AM66">
            <v>0.1</v>
          </cell>
          <cell r="AN66" t="str">
            <v xml:space="preserve">Se generó el diseño de registro de investigadores y estudiantes. </v>
          </cell>
          <cell r="AO66">
            <v>0.16</v>
          </cell>
          <cell r="AP66" t="str">
            <v xml:space="preserve">Se realizó registro y codificación de los formatos definitivos de la licencia de uso y anexo técnico de la misma en el Sistema Gestión de la Calidad . Además, se elaboró memorando interno a la Oficina Jurídica para visto bueno de los  formatos de las licencias de uso de las universidades: Andes, Javeriana, Distrital, Nacional e ICESI, para firma de la Ministra. </v>
          </cell>
          <cell r="AQ66">
            <v>0.2</v>
          </cell>
          <cell r="AR66" t="str">
            <v>Se firmaron las licencias de uso y el anexo técnico de las universidades: Andes, Javeriana, Distrital, Nacional e Icesi. Está en trámite la firma por parte de las universidades. se procederá a revisar las condiciones técnicas en las universidades para poner en marcha el funcionamiento de la sala.</v>
          </cell>
          <cell r="AS66">
            <v>0.27</v>
          </cell>
          <cell r="AT66" t="str">
            <v>En el mes de mayo se inició el trámite de firma de las licencias de uso por parte de la universidad Central y  la universidad del Valle, luego de manifestar su  interés en participar en la estrategia de microdatos. Además, se avanzó en la construcción del formulario de registro y encuesta de satisfacción que espera aplicarse a las universidades que tengan las licencias de uso, así como también, en la disponibilidad de la información  para consulta.</v>
          </cell>
          <cell r="AU66">
            <v>0.3</v>
          </cell>
          <cell r="AV66" t="str">
            <v>Durante el mes de junio se avanzó en los ajustes sugeridos por la Oficina Asesora Jurídica con respecto a las licencias de uso de la Universidad Central y la Universidad del Valle.  Además,  se cargo la información más reciente y validada para el año 2017 para ser incluida en las consultas (SIMAT y SNIES) y se planteó iniciar el funcionamiento de las licencias de uso en el mes de julio de 2018.</v>
          </cell>
          <cell r="AW66">
            <v>0.35</v>
          </cell>
          <cell r="AX66" t="str">
            <v>Durante el mes de Julio se avanzó en recolección de vistos buenos para trámite de firma por parte de la Ministra para las licencias y anexos técnicos de las universidades del Valle y del Rosario. Además, se gestionó con el área de tecnología las actividades a realizar para el protocolo de conexión con universidades.
De igual manera, se incorporó  información adicional a la contemplada inicialmente como la provenientes del SPADIES (serie 2010-2017) y a los Graduados de SINES y graduados de SIMAT (serie 2010-2017).</v>
          </cell>
          <cell r="AY66">
            <v>0.45</v>
          </cell>
          <cell r="AZ66" t="str">
            <v>Durante el mes de agosto se avanzó en la suscripción de las licencias de uso de las Universidades del Valle y Rosario, quedando pendiente  la firma por parte de los directivos. De igual forma, se avanzó en la realización de pruebas sobre el computador dispuesto por el Ministerio para las consultas, quedando validado el acceso a los investigadores que los soliciten. El rezago en el cumplimiento del indicador obedece a las firmas pendientes de las IES.</v>
          </cell>
          <cell r="BA66">
            <v>0.52</v>
          </cell>
          <cell r="BB66" t="str">
            <v>Durante el mes de septiembre se publicó la estrategia de micro datos anonimizados en la página web del MEN, generando las primeras solicitudes para acceder al servicio. En esta línea, se realizaron las primeras asignaciones de turnos.</v>
          </cell>
          <cell r="BC66"/>
          <cell r="BD66"/>
          <cell r="BE66"/>
          <cell r="BF66"/>
          <cell r="BG66"/>
          <cell r="BH66"/>
          <cell r="BI66">
            <v>0.05</v>
          </cell>
          <cell r="BJ66">
            <v>0.1</v>
          </cell>
          <cell r="BK66" t="str">
            <v xml:space="preserve">Los documentos de las licencias de uso y sus anexos para las universidades, están en ajustes finales por parte de la Oficina Jurídica. </v>
          </cell>
          <cell r="BL66">
            <v>0.10666666666666666</v>
          </cell>
          <cell r="BM66">
            <v>0.1</v>
          </cell>
          <cell r="BN66" t="str">
            <v xml:space="preserve">Se generó el diseño de registro de investigadores y estudiantes. Falta la firma de las licencias de uso de los datos. Se realizó la solicitud para la codificación y publicación en el SIG de la licencia. Por ultimo, se cuenta con las condiciones técnicas óptimas del equipo del MEN. </v>
          </cell>
          <cell r="BO66">
            <v>0.15999999999999998</v>
          </cell>
          <cell r="BP66">
            <v>0.16</v>
          </cell>
          <cell r="BQ66" t="str">
            <v xml:space="preserve">Se elaboró formato de licencia de uso  y se tramitó el registro único  con Desarrollo Organizacional. Actualmente se encuentra en la Oficina Jurídica para su visto bueno y aprobación.
</v>
          </cell>
          <cell r="BR66">
            <v>0.21333333333333332</v>
          </cell>
          <cell r="BS66">
            <v>0.21</v>
          </cell>
          <cell r="BT66" t="str">
            <v>Se logró la firma por parte de la ministra de las licencias de uso y anexos. Se surtió de manera exitosa todo el proceso de revisión y aprobación por parte de la oficina jurídica y secretaría general.</v>
          </cell>
          <cell r="BU66">
            <v>0.26666666666666666</v>
          </cell>
          <cell r="BV66">
            <v>0.26666666666666666</v>
          </cell>
          <cell r="BW66" t="str">
            <v>En el mes de mayo se inició el trámite de firma de las licencias de uso por parte de la universidad Central y  la universidad del Valle, luego de manifestar su  interés en participar en la estrategia de microdatos. Además, se avanzó en la construcción del formulario de registro y encuesta de satisfacción que espera aplicarse a las universidades que tengan las licencias de uso, así como también, en la disponibilidad de la información  para consulta.</v>
          </cell>
          <cell r="BX66">
            <v>0.32</v>
          </cell>
          <cell r="BY66">
            <v>0.3</v>
          </cell>
          <cell r="BZ66" t="str">
            <v xml:space="preserve">Durante el mes de junio se avanzó en los ajustes sugeridos por la Oficina Asesora Jurídica con respecto a las licencias de uso de la Universidad Central y la Universidad del Valle.  Además,  se cargo la información más reciente y validada para el año 2017 para ser incluida en las consultas (SIMAT y SNIES) y se planteó iniciar el funcionamiento de las licencias de uso en el mes de julio de 2018.
La diferencia entre el porcentaje programado y el ejecutado  obedece al alistamiento de bases y pruebas técnicas. Se aprovechó el retraso por parte de la firma de las licencias de uso para tomar la información más reciente disponible de matricula de SIMAT y SNIES que corresponde a 2017. 
</v>
          </cell>
          <cell r="CA66">
            <v>0.40333333333333332</v>
          </cell>
          <cell r="CB66">
            <v>0.35</v>
          </cell>
          <cell r="CC66" t="str">
            <v>Durante el mes de Julio se avanzó en recolección de vistos buenos para trámite de firma por parte de la Ministra para las licencias y anexos técnicos de las universidades del Valle y del Rosario. Además, se gestionó con el área de tecnología las actividades a realizar para el protocolo de conexión con universidades.
De igual manera, se incorporó  información adicional a la contemplada inicialmente como la provenientes del SPADIES (serie 2010-2017) y a los Graduados de SINES y graduados de SIMAT (serie 2010-2017).</v>
          </cell>
          <cell r="CD66">
            <v>0.48666666666666664</v>
          </cell>
          <cell r="CE66">
            <v>0.45</v>
          </cell>
          <cell r="CF66" t="str">
            <v>Durante el mes de agosto se avanzó en la suscripción de las licencias de uso de las Universidades del Valle y Rosario, quedando pendiente  la firma por parte de los directivos. De igual forma, se avanzó en la realización de pruebas sobre el computador dispuesto por el Ministerio para las consultas, quedando validado el acceso a los investigadores que los soliciten. El rezago en el cumplimiento del indicador obedece a las firmas pendientes de las IES.</v>
          </cell>
          <cell r="CG66">
            <v>0.56999999999999995</v>
          </cell>
          <cell r="CH66">
            <v>0.52</v>
          </cell>
          <cell r="CI66" t="str">
            <v>Durante el mes de septiembre se publicó la estrategia de micro datos anonomizados en la página web del MEN, generando las primeras solicitudes para acceder al servicio. En esta línea, se realizaron las primeras asignaciones de turnos.</v>
          </cell>
        </row>
        <row r="67">
          <cell r="I67" t="str">
            <v>I-403-0-1324901</v>
          </cell>
          <cell r="J67" t="str">
            <v xml:space="preserve">Plan Institucional </v>
          </cell>
          <cell r="K67" t="str">
            <v xml:space="preserve">Direccionamiento estratégico y planeación </v>
          </cell>
          <cell r="L67" t="str">
            <v>Transformar y fortalecer la gestión y la cultura institucional</v>
          </cell>
          <cell r="M67"/>
          <cell r="N67" t="str">
            <v>N/A</v>
          </cell>
          <cell r="O67" t="str">
            <v>Oficina Asesora de Planeación y Finanzas</v>
          </cell>
          <cell r="P67" t="str">
            <v>Claudia Díaz Hernández</v>
          </cell>
          <cell r="Q67" t="str">
            <v>NO</v>
          </cell>
          <cell r="R67" t="str">
            <v>Reportes de estadísticas sectoriales</v>
          </cell>
          <cell r="S67" t="str">
            <v>(Avance en  la generación y difusión de reportes / Total de reportes a generar)*100</v>
          </cell>
          <cell r="T67">
            <v>1</v>
          </cell>
          <cell r="U67" t="str">
            <v>Porcentaje</v>
          </cell>
          <cell r="V67">
            <v>1</v>
          </cell>
          <cell r="W67" t="str">
            <v>SI</v>
          </cell>
          <cell r="X67">
            <v>43157</v>
          </cell>
          <cell r="Y67" t="str">
            <v>Desarrollar la Estrategia REPÓRTATE 2018 incluyendo indicadores de Plan Nacional de Desarrollo, Plan Nacional Decenal de Educación, Plan Marco de Implementación y Seguimiento cualitativo a indicadores</v>
          </cell>
          <cell r="Z67">
            <v>43115</v>
          </cell>
          <cell r="AA67">
            <v>43465</v>
          </cell>
          <cell r="AB67" t="str">
            <v>enero</v>
          </cell>
          <cell r="AC67">
            <v>350</v>
          </cell>
          <cell r="AD67">
            <v>365</v>
          </cell>
          <cell r="AE67">
            <v>0</v>
          </cell>
          <cell r="AF67">
            <v>0</v>
          </cell>
          <cell r="AG67"/>
          <cell r="AH67"/>
          <cell r="AI67" t="str">
            <v>1 Técnico administrativo
1 Profesional Especializado
1 Coordinador</v>
          </cell>
          <cell r="AJ67" t="str">
            <v>Plataforma Repórtate actualizada, con mejoras para el seguimiento cualitativo</v>
          </cell>
          <cell r="AK67">
            <v>0.05</v>
          </cell>
          <cell r="AL67" t="str">
            <v>Se radicaron las mesas de ayuda de ajustes en la herramienta de cargue para el seguimiento cualitativo de los indicadores del Plan Nacional de Desarrollo</v>
          </cell>
          <cell r="AM67">
            <v>9.7500000000000003E-2</v>
          </cell>
          <cell r="AN67" t="str">
            <v>Dentro de las principales actividades realizadas para el período de febrero se tienen: Cargue de los indicadores de cobertura y deserción del año 2017 en REPORTATE, alistamiento de los archivos para cargar en el portal de datos abiertos,  realización de las pruebas en el portal O3 para la publicación de estadísticas, solicitud de la consolidación del corte de enero, y generación de los respectivos reportes</v>
          </cell>
          <cell r="AO67">
            <v>0.16</v>
          </cell>
          <cell r="AP67" t="str">
            <v>Los avances en este indicador se centran en: a) Se realizó la solicitud para incluir en el plan de la Oficina de Comunicaciones el lanzamiento de "Repórtate en tu celular".  b) Se crearon 2 nuevos indicadores del PND 2014-2018. c) Se realizó el cargue de nuevos estudiantes en el link de pruebas de SIMAT dispuesto por la Oficina de Tecnología. El cargue de estudiantes inexistentes no se pudo realizar debido a fallas técnicas, las cuales están siendo revisadas por la OTSI.</v>
          </cell>
          <cell r="AQ67">
            <v>0.2</v>
          </cell>
          <cell r="AR67" t="str">
            <v>La generación de reportes y estadísticas sectoriales, generó los siguientes resultados en el mes de abril de 2018:
- Consolidación de la matrícula definitiva del año 2017 incorporando los resultados de auditoría
- A partir de la matrícula consolidada defintiva del año 2017 se generaron y divulgaron los reportes de matrícula, sedes, establecimientos,  indicadores de cobertura, deserción y repitencia.
- Se plantearon nuevas estrategias de difusión a nivel interno como la de acceso a estadísticas publicadas en REPORTATE por medio del celular
- Para los usuarios externos, se actualizó el conjunto de datos de docentes en la plataforma de datos abiertos</v>
          </cell>
          <cell r="AS67">
            <v>0.26</v>
          </cell>
          <cell r="AT67" t="str">
            <v>La generación de reportes y estadísticas sectoriales, generó los siguientes resultados en el mes de mayo de 2018:
- Consolidación de la matrícula del corte de abril del año 2018
- Socialización con las secretarias de educación de los resultados del proceso de calidad de los registros de SIMAT
- Se avanzó en la producción de indicadores definitivos de la vigencia 2018 (eficiencia, extraedad, analfabetismo, población por fuera del sistema, supervivencia)
- Se realizaron las configuraciones requeridas para acceder a  REPORTATE desde dispositivos móviles
- Para los usuarios externos, se actualizó el conjunto de datos de matrícula en la plataforma de datos abiertos</v>
          </cell>
          <cell r="AU67">
            <v>0.28000000000000003</v>
          </cell>
          <cell r="AV67" t="str">
            <v>Para la producción de reportes y estadísticas sectoriales, durante el mes de junio se avanzó en:
* Gestión de validación y aprobación para los indicadores internos a través de Repórtate.
* Diseño y generación de la encuesta de satisfacción para los usuarios de Repórtate.
* Consolidación de la matrícula de educación preescolar, básica y media con corte a mayo 31 de 2018.
* Generación de los principales indicadores por género en educación preescolar, básica y media.
* Atención a las inquietudes de las entidades territoriales que están gestionando la depuración de la información de SIMAT con base en el reporte enviado.</v>
          </cell>
          <cell r="AW67">
            <v>0.36</v>
          </cell>
          <cell r="AX67" t="str">
            <v xml:space="preserve">Para la generación y difusión de estadísticas sectoriales, durante el mes de julio se avanzó en:
- Gestión de validación y aprobación de indicadores en REPORTATE
- Consolidación de la matrícula de educación preescolar, básica y media con corte a junio 30 de 2018
- Construcción, documentación y difusión interna de indicadores de tránsito inmediato entre niveles educativos
- Actualización de los 3 dataset de estadísticas de educación preescolar, básica y media en el portal de datos abiertos y del dataset de programas de EDTH
- Pruebas al portal de estadísticas O3
</v>
          </cell>
          <cell r="AY67">
            <v>0.47</v>
          </cell>
          <cell r="AZ67" t="str">
            <v>Para la generación y difusión de estadísticas sectoriales, durante el mes de agosto se avanzó en:
REPORTATE. Se avanzó en la construcción, documentación y difusión interna de indicadores de tránsito inmediato entre niveles educativos
Consolidación de matrícula. La OTSI revisó los resultados en paralelo de la consolidación automática y los casos de inconsistencias reportados
Portal para difusión. Se abrió un espacio en la Web del MEN, que se encuentra en revisión para pruebas.
Reportes de calidad. Se elaboró la ruta (Modeler) y el análisis del comportamiento de los registros inconsistentes entre  los informes de calidad de la información.</v>
          </cell>
          <cell r="BA67">
            <v>0.5</v>
          </cell>
          <cell r="BB67" t="str">
            <v xml:space="preserve">Para la generación y difusión de estadísticas sectoriales, durante el mes de septiembre se avanzó en:
- Gestión de validación y aprobación de indicadores en REPORTATE
- Consolidación de la matrícula de educación preescolar, básica y media con corte a agosto 30 de 2018
- Construcción de las observaciones encontradas en el portal O3
- Actualización de la ruta modeler para el análisis de inconsistencias en la matrícula
- Pruebas al portal de estadísticas O3
- Revisión del resumen de indicadores
</v>
          </cell>
          <cell r="BC67"/>
          <cell r="BD67"/>
          <cell r="BE67"/>
          <cell r="BF67"/>
          <cell r="BG67"/>
          <cell r="BH67"/>
          <cell r="BI67">
            <v>5.333333333333333E-2</v>
          </cell>
          <cell r="BJ67"/>
          <cell r="BK67"/>
          <cell r="BL67">
            <v>0.10666666666666666</v>
          </cell>
          <cell r="BM67"/>
          <cell r="BN67"/>
          <cell r="BO67">
            <v>0.15999999999999998</v>
          </cell>
          <cell r="BP67">
            <v>0.16</v>
          </cell>
          <cell r="BQ67" t="str">
            <v xml:space="preserve">Se solicitó a las áreas del MEN la actualización de indicadores en la herramienta REPÓRTATE. Además, se avanzó en el manual de navegación para la herramienta Repórtate en tu celular con plataformas IOS y Android. </v>
          </cell>
          <cell r="BR67">
            <v>0.21333333333333332</v>
          </cell>
          <cell r="BS67">
            <v>0.17</v>
          </cell>
          <cell r="BT67" t="str">
            <v>En el mes de abril, se continua con la capacitación a usuarios, en este periodo igualmente se gestiona el cargue de nuevos indicadores como los de conexión total . En cuanto a la estrategia de difusión,  se culminó el manual de usuario para descargar la aplicación que permite el acceso a REPORTATE desde celulares ya sean con sistema operativo  iOS o Android, que para su consolidación contó con una prueba piloto de desacarga con los funcionarios de la OAPF. La OAC realizará el lanzamiento de la estrategia en Radio MEN el día 2 de Mayo y en El Pregonero el día 4 de Mayo.</v>
          </cell>
          <cell r="BU67">
            <v>0.26666666666666666</v>
          </cell>
          <cell r="BV67">
            <v>0.24</v>
          </cell>
          <cell r="BW67" t="str">
            <v>Se realizaron las configuraciones y se publicó en el Pregonero los instructivos paro descargar la app que permite visualizar REPORTATE en dispositivos móviles ya sea con sistema operativo Android o IOS. La diferencia respecto al avance programado, obedece a que el levantamiento de requerimientos para el seguimiento cualitativo y nuevas funcionalidades de la herramienta ha tomado más tiempo del esperado. No obstante, ya se cuenta con la mayor parte de los ajustes requeridos para desarrollarlo en junio.</v>
          </cell>
          <cell r="BX67">
            <v>0.32</v>
          </cell>
          <cell r="BY67">
            <v>0.28000000000000003</v>
          </cell>
          <cell r="BZ67" t="str">
            <v xml:space="preserve">Se avanzó en las fichas de indicadores del plan decenal las cuales estarán listas una vez se cuente con la batería final de indicadores. Por lo pronto se ajustaron las herramientas de cargue que posibiliten subir estos nuevos indicadores, además, se diseñó y realizó la encuesta de satisfacción a los usuarios de la plataforma. Se continua con la capacitación a nuevos usuarios y en la gestión de validación y aprobación con los que se cargan actualmente.
Por el tiempo requerido en el levantamiento de requerimientos para la fase de seguimiento cualitativo en la herramienta, considerando las nuevas necesidades que se están validando y documentando, no se logró cumplir con el cronograma establecido.
</v>
          </cell>
          <cell r="CA67">
            <v>0.40333333333333332</v>
          </cell>
          <cell r="CB67">
            <v>0.37</v>
          </cell>
          <cell r="CC67" t="str">
            <v>Durante el mes de julio  siguió evolucionando la plataforma  REPORTATE, en cuanto a funcionalidades, validación de indicadores, en especial se realizaron las siguientes actividades:
* Gestión de validación y aprobación para los indicadores internos a través de Repórtate.
*Envío de requerimientos de ajuste y desarrollo en la herramienta de cargue de REPÓRTATE para el módulo de seguimiento que hace parte de la segunda FASE de implementación.
*Solicitud de ajuste de ficha indicador con la inclusión de indicadores del PND, PMI, PNDE y ODS con la opción de consolidación de metas.
* Capacitación y acompañamiento a los usuarios de la herramienta de cargue Repórtate.
* Solicitud de ajustes generales a la herramienta por mesa de ayuda.</v>
          </cell>
          <cell r="CD67">
            <v>0.48666666666666664</v>
          </cell>
          <cell r="CE67">
            <v>0.48</v>
          </cell>
          <cell r="CF67" t="str">
            <v>Durante el mes de agosto se avanzó en:
* Gestión de validación y aprobación para los indicadores internos a través de Repórtate.
* Se elaboró plan de trabajo por parte del líder técnico de la herramienta que contiene el ajuste y desarrollo del módulo de seguimiento.
* Revisión de funcionalidades de la herramienta con lo líderes funcionales y técnicos con el fin de generar la ficha de la Ministra de forma automática.
* Capacitación y acompañamiento a los usuarios de la herramienta de cargue Repórtate.
* Solicitud de ajustes generales a la herramienta por mesa de ayuda.</v>
          </cell>
          <cell r="CG67">
            <v>0.56999999999999995</v>
          </cell>
          <cell r="CH67">
            <v>0.5</v>
          </cell>
          <cell r="CI67" t="str">
            <v>En el mes de  septiembre se realizó:
* Gestión de validación y aprobación para los indicadores internos a través de Repórtate.
* Seguimiento al plan de trabajo por parte del líder técnico de la herramienta que contiene el ajuste y desarrollo del módulo de seguimiento. Nueva Home Page de la herramienta.
* Revisión de funcionalidades de la herramienta con los líderes funcionales y técnicos con el fin de generar la ficha de la Ministra de forma automática.
* Capacitación y acompañamiento a los usuarios de la herramienta de cargue Repórtate.
- No se logró el cumplimiento de lo proyectado debido a que se requiere la  definición por parte de todas las áreas de los nuevos responsables de cargue y validación de los indicadores.</v>
          </cell>
        </row>
        <row r="68">
          <cell r="I68" t="str">
            <v>I-403-0-1324902</v>
          </cell>
          <cell r="J68" t="str">
            <v xml:space="preserve">Plan Institucional </v>
          </cell>
          <cell r="K68" t="str">
            <v xml:space="preserve">Direccionamiento estratégico y planeación </v>
          </cell>
          <cell r="L68" t="str">
            <v>Transformar y fortalecer la gestión y la cultura institucional</v>
          </cell>
          <cell r="M68"/>
          <cell r="N68" t="str">
            <v>N/A</v>
          </cell>
          <cell r="O68" t="str">
            <v>Oficina Asesora de Planeación y Finanzas</v>
          </cell>
          <cell r="P68" t="str">
            <v>Claudia Díaz Hernández</v>
          </cell>
          <cell r="Q68" t="str">
            <v>NO</v>
          </cell>
          <cell r="R68" t="str">
            <v>Reportes de estadísticas sectoriales</v>
          </cell>
          <cell r="S68" t="str">
            <v>(Avance en  la generación y difusión de reportes / Total de reportes a generar)*100</v>
          </cell>
          <cell r="T68">
            <v>1</v>
          </cell>
          <cell r="U68" t="str">
            <v>Porcentaje</v>
          </cell>
          <cell r="V68">
            <v>1</v>
          </cell>
          <cell r="W68" t="str">
            <v>SI</v>
          </cell>
          <cell r="X68">
            <v>43157</v>
          </cell>
          <cell r="Y68" t="str">
            <v>Generar reportes de consistencia en la calidad de  la información de matrícula de educación preescolar, básica y media</v>
          </cell>
          <cell r="Z68">
            <v>43235</v>
          </cell>
          <cell r="AA68">
            <v>43465</v>
          </cell>
          <cell r="AB68" t="str">
            <v>mayo</v>
          </cell>
          <cell r="AC68">
            <v>230</v>
          </cell>
          <cell r="AD68">
            <v>244</v>
          </cell>
          <cell r="AE68"/>
          <cell r="AF68"/>
          <cell r="AG68"/>
          <cell r="AH68"/>
          <cell r="AI68"/>
          <cell r="AJ68" t="str">
            <v>Tres (3) reportes de calidad de los registros de matrícula</v>
          </cell>
          <cell r="AK68"/>
          <cell r="AL68"/>
          <cell r="AM68">
            <v>9.7500000000000003E-2</v>
          </cell>
          <cell r="AN68" t="str">
            <v>Dentro de las principales actividades realizadas para el período de febrero se tienen: Cargue de los indicadores de cobertura y deserción del año 2017 en REPORTATE, alistamiento de los archivos para cargar en el portal de datos abiertos,  realización de las pruebas en el portal O3 para la publicación de estadísticas, solicitud de la consolidación del corte de enero, y generación de los respectivos reportes</v>
          </cell>
          <cell r="AO68"/>
          <cell r="AP68"/>
          <cell r="AQ68"/>
          <cell r="AR68"/>
          <cell r="AS68">
            <v>0.26</v>
          </cell>
          <cell r="AT68" t="str">
            <v>La generación de reportes y estadísticas sectoriales, generó los siguientes resultados en el mes de mayo de 2018:
- Consolidación de la matrícula del corte de abril del año 2018
- Socialización con las secretarias de educación de los resultados del proceso de calidad de los registros de SIMAT
- Se avanzó en la producción de indicadores definitivos de la vigencia 2018 (eficiencia, extraedad, analfabetismo, población por fuera del sistema, supervivencia)
- Se realizaron las configuraciones requeridas para acceder a  REPORTATE desde dispositivos móviles
- Para los usuarios externos, se actualizó el conjunto de datos de matrícula en la plataforma de datos abiertos</v>
          </cell>
          <cell r="AU68">
            <v>0.28000000000000003</v>
          </cell>
          <cell r="AV68" t="str">
            <v>Para la producción de reportes y estadísticas sectoriales, durante el mes de junio se avanzó en:
* Gestión de validación y aprobación para los indicadores internos a través de Repórtate.
* Diseño y generación de la encuesta de satisfacción para los usuarios de Repórtate.
* Consolidación de la matrícula de educación preescolar, básica y media con corte a mayo 31 de 2018.
* Generación de los principales indicadores por género en educación preescolar, básica y media.
* Atención a las inquietudes de las entidades territoriales que están gestionando la depuración de la información de SIMAT con base en el reporte enviado.</v>
          </cell>
          <cell r="AW68">
            <v>0.36</v>
          </cell>
          <cell r="AX68" t="str">
            <v xml:space="preserve">Para la generación y difusión de estadísticas sectoriales, durante el mes de julio se avanzó en:
- Gestión de validación y aprobación de indicadores en REPORTATE
- Consolidación de la matrícula de educación preescolar, básica y media con corte a junio 30 de 2018
- Construcción, documentación y difusión interna de indicadores de tránsito inmediato entre niveles educativos
- Actualización de los 3 dataset de estadísticas de educación preescolar, básica y media en el portal de datos abiertos y del dataset de programas de EDTH
- Pruebas al portal de estadísticas O3
</v>
          </cell>
          <cell r="AY68">
            <v>0.47</v>
          </cell>
          <cell r="AZ68" t="str">
            <v>Para la generación y difusión de estadísticas sectoriales, durante el mes de agosto se avanzó en:
REPORTATE. Se avanzó en la construcción, documentación y difusión interna de indicadores de tránsito inmediato entre niveles educativos
Consolidación de matrícula. La OTSI revisó los resultados en paralelo de la consolidación automática y los casos de inconsistencias reportados
Portal para difusión. Se abrió un espacio en la Web del MEN, que se encuentra en revisión para pruebas.
Reportes de calidad. Se elaboró la ruta (Modeler) y el análisis del comportamiento de los registros inconsistentes entre  los informes de calidad de la información.</v>
          </cell>
          <cell r="BA68">
            <v>0.56999999999999995</v>
          </cell>
          <cell r="BB68" t="str">
            <v xml:space="preserve">Para la generación y difusión de estadísticas sectoriales, durante el mes de septiembre se avanzó en:
- Gestión de validación y aprobación de indicadores en REPORTATE
- Consolidación de la matrícula de educación preescolar, básica y media con corte a agosto 30 de 2018
- Construcción de las observaciones encontradas en el portal O3
- Actualización de la ruta modeler para el análisis de inconsistencias en la matrícula
- Pruebas al portal de estadísticas O3
- Revisión del resumen de indicadores
</v>
          </cell>
          <cell r="BC68"/>
          <cell r="BD68"/>
          <cell r="BE68"/>
          <cell r="BF68"/>
          <cell r="BG68"/>
          <cell r="BH68"/>
          <cell r="BI68"/>
          <cell r="BJ68"/>
          <cell r="BK68"/>
          <cell r="BL68"/>
          <cell r="BM68"/>
          <cell r="BN68"/>
          <cell r="BO68"/>
          <cell r="BP68"/>
          <cell r="BQ68"/>
          <cell r="BR68"/>
          <cell r="BS68"/>
          <cell r="BT68"/>
          <cell r="BU68">
            <v>0.27</v>
          </cell>
          <cell r="BV68">
            <v>0.27</v>
          </cell>
          <cell r="BW68" t="str">
            <v>Con los resultados entregados en el mes de abril, en este periodo la Subdirección de Acceso remitió la información a las Secretarias de Educación para iniciar la gestión en la depuración de los registros. De igual manera, se realizó reunión con la Subdirección de Acceso y el Grupo de Auditorías de la Oficina de Planeación para definir próximo corte y gestión a realizar.</v>
          </cell>
          <cell r="BX68">
            <v>0.32</v>
          </cell>
          <cell r="BY68">
            <v>0.32</v>
          </cell>
          <cell r="BZ68" t="str">
            <v>Como los reportes de calidad de la matrícula se generan de forma trimestral, el siguiente informe se realizará con el corte de junio 30 en el mes de julio. En el periodo se atendieron algunas inquietudes de las Secretarias de Educación que han iniciado en el proceso de depuración con base en el informe enviado.</v>
          </cell>
          <cell r="CA68">
            <v>0.33</v>
          </cell>
          <cell r="CB68">
            <v>0.33</v>
          </cell>
          <cell r="CC68" t="str">
            <v xml:space="preserve">Se inició el proceso del segundo informe de calidad con corte a junio 30, se avanzó en la ejecución de las reglas, a excepción de las relacionadas con la correcta identificación en Registraduría conforme a la solicitud de revisión de algunas Secretarias de Educación (Bogotá y Medellín)  para lo cual se realizó reunión con la Registraduría el 27 de julio. A partir de las orientaciones, se realizaron algunos ajustes en la ruta.
De igual manera se inició el desarrollo del reporte de seguimiento por ETC y por registro inconsistente. La diferencia entre lo programado y lo ejecutado obedece al ajuste que se debió hacer en la regla 5o, y a un mayor tiempo requerido para los nuevos reportes </v>
          </cell>
          <cell r="CD68">
            <v>0.49</v>
          </cell>
          <cell r="CE68">
            <v>0.49</v>
          </cell>
          <cell r="CF68" t="str">
            <v>Para la generación y difusión de estadísticas sectoriales, durante el mes de agosto se avanzó en la elaboración de la ruta (Modeler) y análisis del comportamiento de los registros inconsistentes entre los informes de calidad de la información del período marzo - junio de 2018.</v>
          </cell>
          <cell r="CG68">
            <v>0.56999999999999995</v>
          </cell>
          <cell r="CH68">
            <v>0.56999999999999995</v>
          </cell>
          <cell r="CI68" t="str">
            <v>En el mes de septiembre se avanzó en la actualización de la ruta (Modeler) y análisis del comportamiento de los registros inconsistentes como insumo para el informes de calidad de la información del período junio - agosto de 2018. La base preliminar de dichas inconsistencias fue entregada al grupo de Auditorías para el seguimiento que las firmas auditoras realizarán a las ETC focalizadas para 2018.</v>
          </cell>
        </row>
        <row r="69">
          <cell r="I69" t="str">
            <v>I-403-0-1324903</v>
          </cell>
          <cell r="J69" t="str">
            <v xml:space="preserve">Plan Institucional </v>
          </cell>
          <cell r="K69" t="str">
            <v xml:space="preserve">Direccionamiento estratégico y planeación </v>
          </cell>
          <cell r="L69" t="str">
            <v>Transformar y fortalecer la gestión y la cultura institucional</v>
          </cell>
          <cell r="M69"/>
          <cell r="N69" t="str">
            <v>N/A</v>
          </cell>
          <cell r="O69" t="str">
            <v>Oficina Asesora de Planeación y Finanzas</v>
          </cell>
          <cell r="P69" t="str">
            <v>Claudia Díaz Hernández</v>
          </cell>
          <cell r="Q69" t="str">
            <v>NO</v>
          </cell>
          <cell r="R69" t="str">
            <v>Reportes de estadísticas sectoriales</v>
          </cell>
          <cell r="S69" t="str">
            <v>(Avance en  la generación y difusión de reportes / Total de reportes a generar)*100</v>
          </cell>
          <cell r="T69">
            <v>1</v>
          </cell>
          <cell r="U69" t="str">
            <v>Porcentaje</v>
          </cell>
          <cell r="V69">
            <v>1</v>
          </cell>
          <cell r="W69" t="str">
            <v>SI</v>
          </cell>
          <cell r="X69">
            <v>43157</v>
          </cell>
          <cell r="Y69" t="str">
            <v>Suministrar información estadística oportuna a la ciudadanía por los canales de difusión definidos (Portal WEB y datos abiertos)</v>
          </cell>
          <cell r="Z69">
            <v>43191</v>
          </cell>
          <cell r="AA69">
            <v>43434</v>
          </cell>
          <cell r="AB69" t="str">
            <v>abril</v>
          </cell>
          <cell r="AC69">
            <v>243</v>
          </cell>
          <cell r="AD69">
            <v>244</v>
          </cell>
          <cell r="AE69"/>
          <cell r="AF69"/>
          <cell r="AG69"/>
          <cell r="AH69"/>
          <cell r="AI69"/>
          <cell r="AJ69" t="str">
            <v>Portales de difusión estadística actualizados</v>
          </cell>
          <cell r="AK69"/>
          <cell r="AL69"/>
          <cell r="AM69">
            <v>9.7500000000000003E-2</v>
          </cell>
          <cell r="AN69" t="str">
            <v>Dentro de las principales actividades realizadas para el período de febrero se tienen: Cargue de los indicadores de cobertura y deserción del año 2017 en REPORTATE, alistamiento de los archivos para cargar en el portal de datos abiertos,  realización de las pruebas en el portal O3 para la publicación de estadísticas, solicitud de la consolidación del corte de enero, y generación de los respectivos reportes</v>
          </cell>
          <cell r="AO69"/>
          <cell r="AP69"/>
          <cell r="AQ69">
            <v>0</v>
          </cell>
          <cell r="AR69">
            <v>0</v>
          </cell>
          <cell r="AS69">
            <v>0.26</v>
          </cell>
          <cell r="AT69" t="str">
            <v>La generación de reportes y estadísticas sectoriales, generó los siguientes resultados en el mes de mayo de 2018:
- Consolidación de la matrícula del corte de abril del año 2018
- Socialización con las secretarias de educación de los resultados del proceso de calidad de los registros de SIMAT
- Se avanzó en la producción de indicadores definitivos de la vigencia 2018 (eficiencia, extraedad, analfabetismo, población por fuera del sistema, supervivencia)
- Se realizaron las configuraciones requeridas para acceder a  REPORTATE desde dispositivos móviles
- Para los usuarios externos, se actualizó el conjunto de datos de matrícula en la plataforma de datos abiertos</v>
          </cell>
          <cell r="AU69">
            <v>0.28000000000000003</v>
          </cell>
          <cell r="AV69" t="str">
            <v>Para la producción de reportes y estadísticas sectoriales, durante el mes de junio se avanzó en:
* Gestión de validación y aprobación para los indicadores internos a través de Repórtate.
* Diseño y generación de la encuesta de satisfacción para los usuarios de Repórtate.
* Consolidación de la matrícula de educación preescolar, básica y media con corte a mayo 31 de 2018.
* Generación de los principales indicadores por género en educación preescolar, básica y media.
* Atención a las inquietudes de las entidades territoriales que están gestionando la depuración de la información de SIMAT con base en el reporte enviado.</v>
          </cell>
          <cell r="AW69">
            <v>0.36</v>
          </cell>
          <cell r="AX69" t="str">
            <v xml:space="preserve">Para la generación y difusión de estadísticas sectoriales, durante el mes de julio se avanzó en:
- Gestión de validación y aprobación de indicadores en REPORTATE
- Consolidación de la matrícula de educación preescolar, básica y media con corte a junio 30 de 2018
- Construcción, documentación y difusión interna de indicadores de tránsito inmediato entre niveles educativos
- Actualización de los 3 dataset de estadísticas de educación preescolar, básica y media en el portal de datos abiertos y del dataset de programas de EDTH
- Pruebas al portal de estadísticas O3
</v>
          </cell>
          <cell r="AY69">
            <v>0.47</v>
          </cell>
          <cell r="AZ69" t="str">
            <v>Para la generación y difusión de estadísticas sectoriales, durante el mes de agosto se avanzó en:
REPORTATE. Se avanzó en la construcción, documentación y difusión interna de indicadores de tránsito inmediato entre niveles educativos
Consolidación de matrícula. La OTSI revisó los resultados en paralelo de la consolidación automática y los casos de inconsistencias reportados
Portal para difusión. Se abrió un espacio en la Web del MEN, que se encuentra en revisión para pruebas.
Reportes de calidad. Se elaboró la ruta (Modeler) y el análisis del comportamiento de los registros inconsistentes entre  los informes de calidad de la información.</v>
          </cell>
          <cell r="BA69">
            <v>0.56999999999999995</v>
          </cell>
          <cell r="BB69" t="str">
            <v xml:space="preserve">Para la generación y difusión de estadísticas sectoriales, durante el mes de septiembre se avanzó en:
- Gestión de validación y aprobación de indicadores en REPORTATE
- Consolidación de la matrícula de educación preescolar, básica y media con corte a agosto 30 de 2018
- Construcción de las observaciones encontradas en el portal O3
- Actualización de la ruta modeler para el análisis de inconsistencias en la matrícula
- Pruebas al portal de estadísticas O3
- Revisión del resumen de indicadores
</v>
          </cell>
          <cell r="BC69"/>
          <cell r="BD69"/>
          <cell r="BE69"/>
          <cell r="BF69"/>
          <cell r="BG69"/>
          <cell r="BH69"/>
          <cell r="BI69"/>
          <cell r="BJ69"/>
          <cell r="BK69"/>
          <cell r="BL69"/>
          <cell r="BM69"/>
          <cell r="BN69"/>
          <cell r="BO69"/>
          <cell r="BP69"/>
          <cell r="BQ69"/>
          <cell r="BR69">
            <v>0.21</v>
          </cell>
          <cell r="BS69">
            <v>0.21</v>
          </cell>
          <cell r="BT69" t="str">
            <v>Una vez obtenida la matrícula definitiva, se ha procedido al cálculo de indicadores de cobertura, deserción, repitencia, sedes y establecimientos y reportes de matrícula para la difusión a nivel interno por medio de correo electrónico.
Para la difusión a nivel externo se realizaron las siguientes actividades:
- Actualización del conjunto de datos de docentes 2012-2016 en el portal de datos abiertos
- Rediseño de página web enviado a la OAC para fortalecer aspectos de usabilidad y perfilamiento de usuarios por tipo de información
- Generación de archivos de matrícula e indicadores para cargar en ambiente de pruebas del portal de estadísticas O3</v>
          </cell>
          <cell r="BU69">
            <v>0.27</v>
          </cell>
          <cell r="BV69">
            <v>0.27</v>
          </cell>
          <cell r="BW69" t="str">
            <v>En el período se continuaron produciendo indicadores definitivos de la vigencia 2017 como la tasa de supervivencia, la tasa de extraedad, indicadores de Eficiencia, analfabetismo y años promedio de educación. Para los usuarios externos, se actualizó la serie de matrícula de educación preescolar, básica y media desde el año 2010 en el portal de datos abiertos y se incorporó el año 2017.
Para mejorar la usabilidad del sitio web, la Oficina Asesora de Comunicaciones continua con los desarrollos propuestos.</v>
          </cell>
          <cell r="BX69">
            <v>0.32</v>
          </cell>
          <cell r="BY69">
            <v>0.32</v>
          </cell>
          <cell r="BZ69" t="str">
            <v>Se construyeron los indicadores por género de las tasas de cobertura, población por fuera del sistema, y los indicadores de eficiencia. Para el portal de estadísticas en O3, se remitió la base de docentes y establecimientos del año 2017, para que sean cargados en el ambiente de certificación y realizar las pruebas.</v>
          </cell>
          <cell r="CA69">
            <v>0.34</v>
          </cell>
          <cell r="CB69">
            <v>0.34</v>
          </cell>
          <cell r="CC69" t="str">
            <v>Se avanzó con el ciclo de pruebas del Portal de Estadísticas O3, y se espera liberar la página en ambiente de producción en el mes de agosto de 2018.
Para datos abiertos, se actualizaron los dataset de estadísticas de EPBM, a nivel municipal, departamental y Secretaria de Educación hasta el año 2017, así como los programas de SIET con corte a julio de 2018.
Se realizaron además, pruebas al desarrollo de la oficina de Comunicaciones para la visualización de la página web, la cual se liberará al público en el mes de agosto.
Se construyeron y documentaron nuevos indicadores de tránsito entre niveles educativos y se difundieron por correo electrónico</v>
          </cell>
          <cell r="CD69">
            <v>0.46499999999999997</v>
          </cell>
          <cell r="CE69">
            <v>0.45</v>
          </cell>
          <cell r="CF69" t="str">
            <v xml:space="preserve">Se avanzó en la construcción del espacio web dispuesto para la difusión de estadísticas. Lo anterior implicó abrir un espacio dentro del portal web del Ministerio el cual aún no esta en funcionamiento, hasta tanto la Oficina de Tecnología no termine de revisar las fallas encontradas. De otra parte, se avanzó en la construcción de indicadores, teniendo como resultado los de relación alumno- docente.
</v>
          </cell>
          <cell r="CG69">
            <v>0.56999999999999995</v>
          </cell>
          <cell r="CH69">
            <v>0.56999999999999995</v>
          </cell>
          <cell r="CI69" t="str">
            <v>En el mes de septiembre se avanzó en la revisión del resumen de indicadores a nivel nacional, departamental, ETC y municipal, el cual será publicado en la primera semana del mes de octubre de 2018. Asimismo, se realizó la revisión del portal de estadísticas O3 y se enviaron a la Oficina de Tecnología las observaciones y solicitudes de ajuste a los inconvenientes presentados por la plataforma en visualización y contenido de la información reportada.</v>
          </cell>
        </row>
        <row r="70">
          <cell r="I70" t="str">
            <v>I-403-0-1324904</v>
          </cell>
          <cell r="J70" t="str">
            <v xml:space="preserve">Plan Institucional </v>
          </cell>
          <cell r="K70" t="str">
            <v xml:space="preserve">Direccionamiento estratégico y planeación </v>
          </cell>
          <cell r="L70" t="str">
            <v>Transformar y fortalecer la gestión y la cultura institucional</v>
          </cell>
          <cell r="M70"/>
          <cell r="N70" t="str">
            <v>N/A</v>
          </cell>
          <cell r="O70" t="str">
            <v>Oficina Asesora de Planeación y Finanzas</v>
          </cell>
          <cell r="P70" t="str">
            <v>Claudia Díaz Hernández</v>
          </cell>
          <cell r="Q70" t="str">
            <v>NO</v>
          </cell>
          <cell r="R70" t="str">
            <v>Reportes de estadísticas sectoriales</v>
          </cell>
          <cell r="S70" t="str">
            <v>(Avance en  la generación y difusión de reportes / Total de reportes a generar)*100</v>
          </cell>
          <cell r="T70">
            <v>1</v>
          </cell>
          <cell r="U70" t="str">
            <v>Porcentaje</v>
          </cell>
          <cell r="V70">
            <v>1</v>
          </cell>
          <cell r="W70" t="str">
            <v>SI</v>
          </cell>
          <cell r="X70">
            <v>43157</v>
          </cell>
          <cell r="Y70" t="str">
            <v>Realizar el proceso de consolidación y automatización de Matrícula consolidada entre abril y noviembre junto con la generación de reportes.</v>
          </cell>
          <cell r="Z70">
            <v>43221</v>
          </cell>
          <cell r="AA70">
            <v>43465</v>
          </cell>
          <cell r="AB70" t="str">
            <v>mayo</v>
          </cell>
          <cell r="AC70">
            <v>244</v>
          </cell>
          <cell r="AD70">
            <v>244</v>
          </cell>
          <cell r="AE70"/>
          <cell r="AF70"/>
          <cell r="AG70"/>
          <cell r="AH70"/>
          <cell r="AI70"/>
          <cell r="AJ70" t="str">
            <v>Proceso de consolidación de matrícula automatizado en SIMAT</v>
          </cell>
          <cell r="AK70"/>
          <cell r="AL70"/>
          <cell r="AM70">
            <v>9.7500000000000003E-2</v>
          </cell>
          <cell r="AN70" t="str">
            <v>Dentro de las principales actividades realizadas para el período de febrero se tienen: Cargue de los indicadores de cobertura y deserción del año 2017 en REPORTATE, alistamiento de los archivos para cargar en el portal de datos abiertos,  realización de las pruebas en el portal O3 para la publicación de estadísticas, solicitud de la consolidación del corte de enero, y generación de los respectivos reportes</v>
          </cell>
          <cell r="AO70"/>
          <cell r="AP70"/>
          <cell r="AQ70"/>
          <cell r="AR70"/>
          <cell r="AS70">
            <v>0.26</v>
          </cell>
          <cell r="AT70" t="str">
            <v>La generación de reportes y estadísticas sectoriales, generó los siguientes resultados en el mes de mayo de 2018:
- Consolidación de la matrícula del corte de abril del año 2018
- Socialización con las secretarias de educación de los resultados del proceso de calidad de los registros de SIMAT
- Se avanzó en la producción de indicadores definitivos de la vigencia 2018 (eficiencia, extraedad, analfabetismo, población por fuera del sistema, supervivencia)
- Se realizaron las configuraciones requeridas para acceder a  REPORTATE desde dispositivos móviles
- Para los usuarios externos, se actualizó el conjunto de datos de matrícula en la plataforma de datos abiertos</v>
          </cell>
          <cell r="AU70">
            <v>0.28000000000000003</v>
          </cell>
          <cell r="AV70" t="str">
            <v>Para la producción de reportes y estadísticas sectoriales, durante el mes de junio se avanzó en:
* Gestión de validación y aprobación para los indicadores internos a través de Repórtate.
* Diseño y generación de la encuesta de satisfacción para los usuarios de Repórtate.
* Consolidación de la matrícula de educación preescolar, básica y media con corte a mayo 31 de 2018.
* Generación de los principales indicadores por género en educación preescolar, básica y media.
* Atención a las inquietudes de las entidades territoriales que están gestionando la depuración de la información de SIMAT con base en el reporte enviado.</v>
          </cell>
          <cell r="AW70">
            <v>0.36</v>
          </cell>
          <cell r="AX70" t="str">
            <v xml:space="preserve">Para la generación y difusión de estadísticas sectoriales, durante el mes de julio se avanzó en:
- Gestión de validación y aprobación de indicadores en REPORTATE
- Consolidación de la matrícula de educación preescolar, básica y media con corte a junio 30 de 2018
- Construcción, documentación y difusión interna de indicadores de tránsito inmediato entre niveles educativos
- Actualización de los 3 dataset de estadísticas de educación preescolar, básica y media en el portal de datos abiertos y del dataset de programas de EDTH
- Pruebas al portal de estadísticas O3
</v>
          </cell>
          <cell r="AY70">
            <v>0.47</v>
          </cell>
          <cell r="AZ70" t="str">
            <v>Para la generación y difusión de estadísticas sectoriales, durante el mes de agosto se avanzó en:
REPORTATE. Se avanzó en la construcción, documentación y difusión interna de indicadores de tránsito inmediato entre niveles educativos
Consolidación de matrícula. La OTSI revisó los resultados en paralelo de la consolidación automática y los casos de inconsistencias reportados
Portal para difusión. Se abrió un espacio en la Web del MEN, que se encuentra en revisión para pruebas.
Reportes de calidad. Se elaboró la ruta (Modeler) y el análisis del comportamiento de los registros inconsistentes entre  los informes de calidad de la información.</v>
          </cell>
          <cell r="BA70">
            <v>0.54</v>
          </cell>
          <cell r="BB70" t="str">
            <v xml:space="preserve">Para la generación y difusión de estadísticas sectoriales, durante el mes de septiembre se avanzó en:
- Gestión de validación y aprobación de indicadores en REPORTATE
- Consolidación de la matrícula de educación preescolar, básica y media con corte a agosto 30 de 2018
- Construcción de las observaciones encontradas en el portal O3
- Actualización de la ruta modeler para el análisis de inconsistencias en la matrícula
- Pruebas al portal de estadísticas O3
- Revisión del resumen de indicadores
</v>
          </cell>
          <cell r="BC70"/>
          <cell r="BD70"/>
          <cell r="BE70"/>
          <cell r="BF70"/>
          <cell r="BG70"/>
          <cell r="BH70"/>
          <cell r="BI70"/>
          <cell r="BJ70"/>
          <cell r="BK70"/>
          <cell r="BL70"/>
          <cell r="BM70"/>
          <cell r="BN70"/>
          <cell r="BO70"/>
          <cell r="BP70"/>
          <cell r="BQ70"/>
          <cell r="BR70"/>
          <cell r="BS70"/>
          <cell r="BT70"/>
          <cell r="BU70">
            <v>0.27</v>
          </cell>
          <cell r="BV70">
            <v>0.27</v>
          </cell>
          <cell r="BW70" t="str">
            <v>La matrícula con corte al 30 de abril de 2018, se consolidó,  se generaron y difundieron los reportes y la base en los tiempos establecidos. Para la consolidación de matrícula automática, se reportó a la Oficina de Tecnología las diferencias encontradas con la consolidación que realiza la Oficina para continuar con los ajustes requeridos.</v>
          </cell>
          <cell r="BX70">
            <v>0.32</v>
          </cell>
          <cell r="BY70">
            <v>0.32</v>
          </cell>
          <cell r="BZ70" t="str">
            <v>La matrícula con corte a mayo 31 se realiza en los tiempos establecidos en el mes de junio, implementando las reglas de validación en la herramienta de Modeler.
Se continúan con las pruebas del proceso de consolidación automático directamente en SIMAT y se reportan las novedades a la Oficina de Tecnología.</v>
          </cell>
          <cell r="CA70">
            <v>0.35</v>
          </cell>
          <cell r="CB70">
            <v>0.35</v>
          </cell>
          <cell r="CC70" t="str">
            <v>La matrícula con corte a junio 30 se realizó en los tiempos establecidos en el mes de julio, implementando las reglas de validación en la herramienta de Modeler. Para este mes se incluyó en la base, el reporte de la variable país de origen.
De otro lado, se continúa con las pruebas del proceso de consolidación automático directamente en SIMAT y se reportaron las novedades a la Oficina de Tecnología. Para el mes de junio, se encontraron algunos casos inconsistentes los cuales debe revisar la oficina de tecnología.</v>
          </cell>
          <cell r="CD70">
            <v>0.49142857142857138</v>
          </cell>
          <cell r="CE70">
            <v>0.45</v>
          </cell>
          <cell r="CF70" t="str">
            <v>Durante el mes de agosto la Oficina de Tecnología  revisó los resultados en paralelo de la consolidación automática y los casos de inconsistencias reportados. En esta línea, avanzó  en el ajuste del  procedimiento de consolidación automática. Entre las inconsistencias, se detectó que en la metodología de consolidación se están marcando registros válidos que no lo son. Lo anterior, generó un rezago en el cumplimiento de la actividad.</v>
          </cell>
          <cell r="CG70">
            <v>0.56999999999999995</v>
          </cell>
          <cell r="CH70">
            <v>0.54</v>
          </cell>
          <cell r="CI70" t="str">
            <v xml:space="preserve">En el mes de septiembre se realizó el análisis de los resultados de la consolidación automática de matrícula del mes de agosto de 2018; allí se encontraron algunos casos inconsistentes, los cuales se van a revisar. La oficina de tecnología ajustó 2500 casos de registros con valores perdidos en la variable Sede_id,  situación que no se había presentado antes. Lo anterior fue hallado en los anexos de consolidación tradicional. </v>
          </cell>
        </row>
        <row r="71">
          <cell r="I71" t="str">
            <v>I-403-0-1325001</v>
          </cell>
          <cell r="J71" t="str">
            <v xml:space="preserve">Plan Institucional </v>
          </cell>
          <cell r="K71" t="str">
            <v xml:space="preserve">Gestión del Conocimiento y la Innovación </v>
          </cell>
          <cell r="L71" t="str">
            <v>Transformar y fortalecer la gestión y la cultura institucional</v>
          </cell>
          <cell r="M71"/>
          <cell r="N71" t="str">
            <v>N/A</v>
          </cell>
          <cell r="O71" t="str">
            <v>Oficina Asesora de Planeación y Finanzas</v>
          </cell>
          <cell r="P71" t="str">
            <v>Claudia Díaz Hernández</v>
          </cell>
          <cell r="Q71" t="str">
            <v>NO</v>
          </cell>
          <cell r="R71" t="str">
            <v>Convocatoria para retos en investigación y/o innovación en educación desarrollada</v>
          </cell>
          <cell r="S71" t="str">
            <v>(Avance en la convocatoria /Convocatoria para retos en investigación y/o innovación en educación desarrollada)*100</v>
          </cell>
          <cell r="T71">
            <v>1</v>
          </cell>
          <cell r="U71" t="str">
            <v>Porcentaje</v>
          </cell>
          <cell r="V71">
            <v>1</v>
          </cell>
          <cell r="W71" t="str">
            <v>SI</v>
          </cell>
          <cell r="X71">
            <v>43157</v>
          </cell>
          <cell r="Y71" t="str">
            <v>Definir conjuntamente con COLCIENCIAS los términos de referencia de la convocatoria; realizar seguimiento a las actividades de la convocatoría; prestar apoyo técnico a los equipos seleccionados y validar las propuestas generadas</v>
          </cell>
          <cell r="Z71">
            <v>43115</v>
          </cell>
          <cell r="AA71">
            <v>43465</v>
          </cell>
          <cell r="AB71" t="str">
            <v>enero</v>
          </cell>
          <cell r="AC71">
            <v>350</v>
          </cell>
          <cell r="AD71">
            <v>365</v>
          </cell>
          <cell r="AE71">
            <v>0</v>
          </cell>
          <cell r="AF71">
            <v>0</v>
          </cell>
          <cell r="AG71"/>
          <cell r="AH71"/>
          <cell r="AI71" t="str">
            <v>2 Profesionales Especializados
1 Coordinador</v>
          </cell>
          <cell r="AJ71" t="str">
            <v>Convocatoria ejecutada</v>
          </cell>
          <cell r="AK71">
            <v>0.05</v>
          </cell>
          <cell r="AL71" t="str">
            <v>Se realizó la reunión con Colciencias y se definieron los temas de las próximas dos reuniones y actividades, en las cuales se definirá el cronograma de trabajo.</v>
          </cell>
          <cell r="AM71">
            <v>0.09</v>
          </cell>
          <cell r="AN71" t="str">
            <v xml:space="preserve">Al interior del Ministerio se definieron los retos, los cuales fueron comunicados a COLCIENCIAS, quien hizo unos ajustes y definió los responsables temáticos, se acordó el cronograma para su divulgación y convocatoria y de igual modo, se definió la necesidad de crear un nuevo reto para ES                               </v>
          </cell>
          <cell r="AO71">
            <v>0.16</v>
          </cell>
          <cell r="AP71" t="str">
            <v>Se definió el reto de EPBM: "Construcción de una ruta de formación docente para fortalecer los procesos de comunicación de la ciencia, a través de la radio escolar" para desarrollarse en la Escuela Normal Superior de Saboyá (Boyacá)</v>
          </cell>
          <cell r="AQ71">
            <v>0.21</v>
          </cell>
          <cell r="AR71" t="str">
            <v>Se generó el documento técnico para la convocatoría y la invitación para el reto de EPBM.  Se realizó la visita a la Escuela Normal Superior de Saboyá (Boyacá) donde se presentó el proyecto a la comunidad, se realizó un reconocimientos de las condiciones del terreno y de la emisora y se establecieron acuerdos entre las partes.Para el reto de Educación Superior se definió el objetivo y productos del mismo y se consolidará el documento técnico en el mes de mayo.</v>
          </cell>
          <cell r="AS71">
            <v>0.27</v>
          </cell>
          <cell r="AT71" t="str">
            <v>Se realizó reunión con Colciencias y funcionarios del MEN para dialogar acerca de los términos de la convocatoria, de los retos tanto de Básica como de Superior. Para ello se emplearon:  El modelo de invitación al reto, la presentación y criterios de aprobación del comité, los requerimientos técnicos y el documento de invitación a participar en el reto.  Para el mes de junio se tiene programado presentar los retos en los comités técnicos de Colciencias.</v>
          </cell>
          <cell r="AU71">
            <v>0.3</v>
          </cell>
          <cell r="AV71" t="str">
            <v>* Diseño y generación de la encuesta de satisfacción para los usuarios de Repórtate.</v>
          </cell>
          <cell r="AW71">
            <v>0.4</v>
          </cell>
          <cell r="AX71" t="str">
            <v>El 30 de Julio se publicó en la página de Colciencias la Invitación pública a los grupos y centros de investigación a presentar propuestas para la solución del reto de EPBM relacionado con el fortalecimiento de la formación docente en las 2 Escuelas Normales Superiores (ENS) seleccionadas mediante el uso de TIC. Posterior a esta publicación, se remitieron a la Oficina Asesora de Comunicaciones, las piezas gráficas enviadas por Colciencias para que se divulgue la convocatoria por los medios oficiales de comunicación del Ministerio.</v>
          </cell>
          <cell r="AY71">
            <v>0.48</v>
          </cell>
          <cell r="AZ71" t="str">
            <v>Para el mes de agosto se avanzó en la elaboración de las comunicaciones dirigidas a las secretarias de educación de Antioquia y Boyacá, informándoles sobre la estrategia RETOS que el MEN viene adelantando. Además, se divulgaron las piezas gráficas oficiales del Ministerio a través de Facebook live, convocando a los grupos de investigación a resolver los retos. Por su parte,  Colciencias recibió y dio  respuesta a las preguntas administrativas de los grupo de investigación interesados en la resolución de los RETOS.</v>
          </cell>
          <cell r="BA71">
            <v>0.56999999999999995</v>
          </cell>
          <cell r="BB71" t="str">
            <v xml:space="preserve">Para el mes de septiembre en coordinación con la Oficina de Innovación y Colciencias, se elaboró la matriz con los criterios para la evaluación de las propuestas; orientada a la evaluación de requisitos mínimos habilitantes, así como su entrega a los pares evaluadores. En esta misma línea, se realizó el Comité Técnico para presentar el avance del Convenio en sus tres metas. </v>
          </cell>
          <cell r="BC71"/>
          <cell r="BD71"/>
          <cell r="BE71"/>
          <cell r="BF71"/>
          <cell r="BG71"/>
          <cell r="BH71"/>
          <cell r="BI71">
            <v>5.333333333333333E-2</v>
          </cell>
          <cell r="BJ71"/>
          <cell r="BK71"/>
          <cell r="BL71">
            <v>0.10666666666666666</v>
          </cell>
          <cell r="BM71">
            <v>0.09</v>
          </cell>
          <cell r="BN71" t="str">
            <v xml:space="preserve">Al interior del Ministerio se definieron los retos los cuales fueron comunicados a COLCIENCIAS, quien hizo unos ajustes y definió los responsables temáticos, luego se acordó el cronograma para su divulgación y convocatoria, también se definió la necesidad de crear un nuevo reto para ES                               </v>
          </cell>
          <cell r="BO71">
            <v>0.15999999999999998</v>
          </cell>
          <cell r="BP71">
            <v>0.16</v>
          </cell>
          <cell r="BQ71" t="str">
            <v>Se realizó el comité de aprobación para el reto de EPBM y se encuentra en discusión el de ES. La Convocatoria se realizará por medio de invitación directa por temas de tiempo.</v>
          </cell>
          <cell r="BR71">
            <v>0.21333333333333332</v>
          </cell>
          <cell r="BS71">
            <v>0.21333333333333332</v>
          </cell>
          <cell r="BT71" t="str">
            <v>Se realizó la visita a la Escuela Normal Superior de Saboyá (Boyacá) donde se presentó el proyecto a la comunidad, se realizó un reconocimientos de las condiciones del terreno y de la emisora y se establecieron acuerdos entre las partes.</v>
          </cell>
          <cell r="BU71">
            <v>0.26666666666666666</v>
          </cell>
          <cell r="BV71">
            <v>0.26666666666666666</v>
          </cell>
          <cell r="BW71" t="str">
            <v>Se realizó reunión con Colciencias y funcionarios del MEN para dialogar acerca de los términos de la convocatoria, de los retos tanto de Básica como de Superior. Para ello se emplearon:  El modelo de invitación al reto, la presentación y criterios de aprobación del comité, los requerimientos técnicos y el documento de invitación a participar en el reto.</v>
          </cell>
          <cell r="BX71">
            <v>0.32</v>
          </cell>
          <cell r="BY71">
            <v>0.3</v>
          </cell>
          <cell r="BZ71" t="str">
            <v>En comité técnico de Colciencias del 1 de junio de 2018 se solicitó delimitar los retos de educación preescolar, básica y media (EPBM) a un reto de EPBM con dos Escuelas Normales Superiores. En el segundo comité del 26 de junio se aprobó  la propuesta ajustada del reto de EPBM "apropiación social para EPBM".
Por otra parte, y considerando que el reto de Educación Superior no cumplió los requisitos para su aprobación, se trabajó en ajustar la propuesta y los diferentes documentos asociados, identificando la ENS con los mismos criterios tomados para la ENS de Saboyá.  Este ajusté ocasionó un rezago en el cronograma establecido, el cual será subsanado en el mes de julio.</v>
          </cell>
          <cell r="CA71">
            <v>0.40333333333333332</v>
          </cell>
          <cell r="CB71">
            <v>0.40333333333333332</v>
          </cell>
          <cell r="CC71" t="str">
            <v>El 30 de Julio se publicó en la página de Colciencias la Invitación pública a los grupos y centros de investigación a presentar propuestas para la solución del reto de EPBM relacionado con el fortalecimiento de la formación docente en las 2 Escuelas Normales Superiores (ENS) seleccionadas mediante el uso de TIC. Posterior a esta publicación, se remitieron a la Oficina Asesora de Comunicaciones, las piezas gráficas enviadas por Colciencias para que se divulgue la convocatoria por los medios oficiales de comunicación del Ministerio.</v>
          </cell>
          <cell r="CD71">
            <v>0.48666666666666664</v>
          </cell>
          <cell r="CE71">
            <v>0.48666666666666664</v>
          </cell>
          <cell r="CF71" t="str">
            <v>Para el mes de agosto se avanzó en la elaboración de las comunicaciones dirigidas a las secretarias de educación de Antioquia y Boyacá, informándoles sobre la estrategia RETOS que el MEN viene adelantando. Además, se divulgaron las piezas gráficas oficiales del Ministerio a través de Facebook live, convocando a los grupos de investigación a resolver los retos. Por su parte,  Colciencias recibió y dio  respuesta a las preguntas administrativas de los grupo de investigación interesados en la resolución de los RETOS.</v>
          </cell>
          <cell r="CG71">
            <v>0.56999999999999995</v>
          </cell>
          <cell r="CH71">
            <v>0.56999999999999995</v>
          </cell>
          <cell r="CI71" t="str">
            <v xml:space="preserve">Para el mes de septiembre en coordinación con la Oficina de Innovación y Colciencias, se elaboró la matriz con los criterios para la evaluación de las propuestas; orientada a la evaluación de requisitos mínimos habilitantes, así como su entrega a los pares evaluadores. En esta misma línea, se realizó el Comité Técnico para presentar el avance del Convenio en sus tres metas. </v>
          </cell>
        </row>
        <row r="72">
          <cell r="I72" t="str">
            <v>I-403-0-1325101</v>
          </cell>
          <cell r="J72" t="str">
            <v xml:space="preserve">Plan Institucional </v>
          </cell>
          <cell r="K72" t="str">
            <v xml:space="preserve">Información y comunicación </v>
          </cell>
          <cell r="L72" t="str">
            <v>Transformar y fortalecer la gestión y la cultura institucional</v>
          </cell>
          <cell r="M72"/>
          <cell r="N72" t="str">
            <v>N/A</v>
          </cell>
          <cell r="O72" t="str">
            <v>Oficina Asesora de Planeación y Finanzas</v>
          </cell>
          <cell r="P72" t="str">
            <v>Claudia Díaz Hernández</v>
          </cell>
          <cell r="Q72" t="str">
            <v>NO</v>
          </cell>
          <cell r="R72" t="str">
            <v>Estrategia de socialización de las nuevas funcionalidades de SICOLE</v>
          </cell>
          <cell r="S72" t="str">
            <v>(Avance en la implementación de la estrategia de socialización de las nuevas funcionalidades de SICOLE/ Estrategia de implementación socialización de las nuevas funcionalidades de SICOLE)*100</v>
          </cell>
          <cell r="T72">
            <v>1</v>
          </cell>
          <cell r="U72" t="str">
            <v>Porcentaje</v>
          </cell>
          <cell r="V72">
            <v>1</v>
          </cell>
          <cell r="W72" t="str">
            <v>SI</v>
          </cell>
          <cell r="X72">
            <v>43157</v>
          </cell>
          <cell r="Y72" t="str">
            <v xml:space="preserve">Definir de la estrategia de socialización, hacer seguimiento al reporte de información por las fuentes primarias; validar de la calidad de la información; y, definir y formular indicadores
</v>
          </cell>
          <cell r="Z72">
            <v>43115</v>
          </cell>
          <cell r="AA72">
            <v>43465</v>
          </cell>
          <cell r="AB72" t="str">
            <v>enero</v>
          </cell>
          <cell r="AC72">
            <v>350</v>
          </cell>
          <cell r="AD72">
            <v>365</v>
          </cell>
          <cell r="AE72"/>
          <cell r="AF72">
            <v>0</v>
          </cell>
          <cell r="AG72"/>
          <cell r="AH72"/>
          <cell r="AI72" t="str">
            <v>1 Profesional Especializado
1 Coordinador</v>
          </cell>
          <cell r="AJ72" t="str">
            <v>Mejoras de la plataforma SICOLE socializadas en territorio para gestionar la captura de información</v>
          </cell>
          <cell r="AK72">
            <v>0.05</v>
          </cell>
          <cell r="AL72" t="str">
            <v>Se elaboró el Plan de Trabajo preliminar de la Estrategia de Socialización SICOLE</v>
          </cell>
          <cell r="AM72">
            <v>0.08</v>
          </cell>
          <cell r="AN72" t="str">
            <v>Se realizó reunión del convenio marco 106 en el que se planteó la necesidad de pasar a producción los desarrollos de SICOLE para iniciar la socialización para la captura de datos.</v>
          </cell>
          <cell r="AO72">
            <v>0.16</v>
          </cell>
          <cell r="AP72" t="str">
            <v>Se avanzó en el ambiente de producción SICOLE, actualmente se encuentra en fase de prueba y licencia de uso.</v>
          </cell>
          <cell r="AQ72">
            <v>0.19</v>
          </cell>
          <cell r="AR72" t="str">
            <v>Se remite correo electrónico con los desarrollos realizados a la Dirección de Calidad para la encuesta de ambiente escolar. Se realiza igualmente reunión con el coordinador del grupo de infraestructura para concertar actividades en territorio del registro. El DANE continua con el proceso de implementación en producción de los desarrollos obtenidos</v>
          </cell>
          <cell r="AS72">
            <v>0.24</v>
          </cell>
          <cell r="AT72" t="str">
            <v>Con la Dirección de Calidad se definieron las instancias de articulación para socializar la encuesta de ambiente escolar de SICOLE, el cual requerirá de una prueba piloto. Se continua igualmente con la implementación en producción de los desarrollos de SICOLE.</v>
          </cell>
          <cell r="AU72">
            <v>0.28000000000000003</v>
          </cell>
          <cell r="AV72" t="str">
            <v>* Consolidación de la matrícula de educación preescolar, básica y media con corte a mayo 31 de 2018.</v>
          </cell>
          <cell r="AW72">
            <v>0.37</v>
          </cell>
          <cell r="AX72" t="str">
            <v>Durante el mes de julio se logró en conjunto con el DANE incorporar en producción la encuesta de ambiente escolar e infraestructura. Se cuenta con los dos formatos paso a paso de las encuestas de Ambienta Escolar e Infraestructura y en construcción, el formato de análisis de la prueba piloto. Se reprograma la reunión de definición del pilotaje en un colegio de Bogotá para la primera semana de agosto.</v>
          </cell>
          <cell r="AY72">
            <v>0.37</v>
          </cell>
          <cell r="AZ72" t="str">
            <v>Durante el mes  de agosto se presentaron inconvenientes con la estrategia, debido a que aún está pendiente la definición de la prueba piloto de la encuesta de Ambiente Escolar, la cual depende de la delegación del  nuevo funcionario para tal fin.  Posteriormente a este paso, se espera convocar a reunión a la Directora de Calidad, para  coordinar el pilotaje en un colegio de Bogotá en el mes de septiembre. El rezago en el indicador obedece a los cambios en la nueva administración, mientras se cuenta con el personal requerido para continuara con esta estrategia.</v>
          </cell>
          <cell r="BA72">
            <v>0.4</v>
          </cell>
          <cell r="BB72" t="str">
            <v>Durante el mes  de septiembre se presentaron inconvenientes con la estrategia, debido a que aún está pendiente la definición de la prueba piloto de la encuesta de Ambiente Escolar, la cual depende de la delegación del  nuevo funcionario para tal fin.  Una vez surtido este proceso, se espera convocar a reunión a la Directora de Calidad, para  coordinar el pilotaje en un colegio de Bogotá en el mes de octubre. Se tiene programada para el 5 de octubre una reunión entre delegados del Viceministerio de Preescolar Básica y Media y el DANE.</v>
          </cell>
          <cell r="BC72"/>
          <cell r="BD72"/>
          <cell r="BE72"/>
          <cell r="BF72"/>
          <cell r="BG72"/>
          <cell r="BH72"/>
          <cell r="BI72">
            <v>5.333333333333333E-2</v>
          </cell>
          <cell r="BJ72">
            <v>0.05</v>
          </cell>
          <cell r="BK72" t="str">
            <v>Se elaboró el Plan de Trabajo preliminar de la Estrategia de Socialización SICOLE</v>
          </cell>
          <cell r="BL72">
            <v>0.10666666666666666</v>
          </cell>
          <cell r="BM72">
            <v>0.08</v>
          </cell>
          <cell r="BN72" t="str">
            <v>Se realizó reunión del convenio Marco 106  en la que se planteó la necesidad de pasar a producción los desarrollos de SICOLE para iniciar la socialización para la captura de datos</v>
          </cell>
          <cell r="BO72">
            <v>0.15999999999999998</v>
          </cell>
          <cell r="BP72">
            <v>0.16</v>
          </cell>
          <cell r="BQ72" t="str">
            <v>Se avanzó en el ambiente de producción SICOLE, actualmente se encuentra en fase de prueba y licencia de uso. Por otra parte, se realizaron sesiones con las áreas del MEN como estrategia de socialización de SICOLE.</v>
          </cell>
          <cell r="BR72">
            <v>0.21333333333333332</v>
          </cell>
          <cell r="BS72">
            <v>0.19</v>
          </cell>
          <cell r="BT72" t="str">
            <v>Se remite correo electrónico con los desarrollos realizados a la Dirección de Calidad para la encuesta de ambiente escolar. Se realiza igualmente reunión con el coordinador del grupo de infraestructura para concertar actividades en territorio del registro. El DANE continua con el proceso de implementación en producción de los desarrollos obtenidos</v>
          </cell>
          <cell r="BU72">
            <v>0.26666666666666666</v>
          </cell>
          <cell r="BV72">
            <v>0.24</v>
          </cell>
          <cell r="BW72" t="str">
            <v>Se sostuvo reunión con la Dirección de Calidad para definir la estrategia de socialización de SICOLE, además, se definió la prueba piloto de formularios en un colegio de Bogotá, por lo cual se realizó la primera versión del paso a paso de Ambiente Escolar para revisión de la Dir. Calidad.  Por su parte, el DANE avanzó en los ajustes de sincronización en ambiente de producción de SICOLE. Para cumplir con el cronograma propuesto, es necesario que el DANE culmine con la implementación en producción para poder realizar el pilotaje, para ello el MEN avanzó en la gestión con dicha entidad y   avanzó en la definición del piloto.</v>
          </cell>
          <cell r="BX72">
            <v>0.32</v>
          </cell>
          <cell r="BY72">
            <v>0.28000000000000003</v>
          </cell>
          <cell r="BZ72" t="str">
            <v>Se cuenta con el formato de paso a paso para la encuesta de ambiente escolar con los ajustes de la Dirección de Calidad. Se avanzó en el diseño del formato para la encuesta de infraestructura. La Dirección de Calidad propone realizar la prueba piloto en un colegio de Bogotá y la socialización del SICOLE en el marco de la socialización del SICSE. El DANE continua con la implementación en producción. Se cuenta con las encuestas de infraestructura y ambiente escolar liberadas para iniciar el pilotaje y se encuentra en ajustes finales el desarrollo relacionado con la georreferenciación para su liberación. No se alcanzó el porcentaje programado, por el  tiempo tomado por el DANE en la liberación de los desarrollos en ambiente de producción.</v>
          </cell>
          <cell r="CA72">
            <v>0.40333333333333332</v>
          </cell>
          <cell r="CB72">
            <v>0.37</v>
          </cell>
          <cell r="CC72" t="str">
            <v>Durante el mes de julio se logró en conjunto con el DANE incorporar en producción la encuesta de ambiente escolar e infraestructura. Se cuenta con los dos formatos paso a paso de las encuestas de Ambienta Escolar e Infraestructura y en construcción, el formato de análisis de la prueba piloto. Se reprograma la reunión de definición del pilotaje en un colegio de Bogotá para la primera semana de agosto.</v>
          </cell>
          <cell r="CD72">
            <v>0.48666666666666664</v>
          </cell>
          <cell r="CE72">
            <v>0.37</v>
          </cell>
          <cell r="CF72" t="str">
            <v>Durante el mes  de agosto se presentaron inconvenientes con la estrategia, debido a que aún está pendiente la definición de la prueba piloto de la encuesta de Ambiente Escolar, la cual depende de la delegación del  nuevo funcionario para tal fin.  Posteriormente a este paso, se espera convocar a reunión a la Directora de Calidad, para  coordinar el pilotaje en un colegio de Bogotá en el mes de septiembre. El rezago en la actividad obedece a los cambios en la nueva administración, mientras se cuenta con el personal requerido para continuara con esta estrategia.</v>
          </cell>
          <cell r="CG72">
            <v>0.56999999999999995</v>
          </cell>
          <cell r="CH72">
            <v>0.4</v>
          </cell>
          <cell r="CI72" t="str">
            <v>Durante el mes  de septiembre se presentaron inconvenientes con la estrategia, debido a que aún está pendiente la definición de la prueba piloto de la encuesta de Ambiente Escolar, la cual depende de la delegación del  nuevo funcionario para tal fin.  Una vez surtido este proceso, se espera convocar a reunión a la Directora de Calidad, para  coordinar el pilotaje en un colegio de Bogotá en el mes de octubre. Se tiene programada para el 5 de octubre una reunión entre delegados del Viceministerio de Preescolar Básica y Media y el DANE.</v>
          </cell>
        </row>
        <row r="73">
          <cell r="I73" t="str">
            <v>I-403-0-1325201</v>
          </cell>
          <cell r="J73" t="str">
            <v xml:space="preserve">Plan Institucional </v>
          </cell>
          <cell r="K73" t="str">
            <v xml:space="preserve">Información y comunicación </v>
          </cell>
          <cell r="L73" t="str">
            <v>Transformar y fortalecer la gestión y la cultura institucional</v>
          </cell>
          <cell r="M73"/>
          <cell r="N73" t="str">
            <v>N/A</v>
          </cell>
          <cell r="O73" t="str">
            <v>Oficina Asesora de Planeación y Finanzas</v>
          </cell>
          <cell r="P73" t="str">
            <v>Claudia Díaz Hernández</v>
          </cell>
          <cell r="Q73" t="str">
            <v>NO</v>
          </cell>
          <cell r="R73" t="str">
            <v>Acuerdos de intercambio de información con entidades públicas</v>
          </cell>
          <cell r="S73" t="str">
            <v>(Avance en la entrega de información conforme a lo definido en los acuerdos de intercambio con entidades públicas/ Acuerdos de intercambio de información con entidades públicas)*100</v>
          </cell>
          <cell r="T73">
            <v>1</v>
          </cell>
          <cell r="U73" t="str">
            <v>Porcentaje</v>
          </cell>
          <cell r="V73">
            <v>1</v>
          </cell>
          <cell r="W73" t="str">
            <v>SI</v>
          </cell>
          <cell r="X73">
            <v>43157</v>
          </cell>
          <cell r="Y73" t="str">
            <v>Preparar archivos en las estructuras definidas en los acuerdos; disponer de las bases de datos del MEN en las fechas indicadas y en los mecanismos de intercambio definidos; gestionar la entrega de las bases externas del MEN; y, hacer seguimiento a los acuerdos de intercambio</v>
          </cell>
          <cell r="Z73">
            <v>43191</v>
          </cell>
          <cell r="AA73">
            <v>43465</v>
          </cell>
          <cell r="AB73" t="str">
            <v>abril</v>
          </cell>
          <cell r="AC73">
            <v>274</v>
          </cell>
          <cell r="AD73">
            <v>274</v>
          </cell>
          <cell r="AE73"/>
          <cell r="AF73"/>
          <cell r="AG73"/>
          <cell r="AH73"/>
          <cell r="AI73" t="str">
            <v>2 Profesionales Especializados
1 Coordinador</v>
          </cell>
          <cell r="AJ73" t="str">
            <v>Información entregada acorde a lo definido en los acuerdos de intercambio de información vigentes</v>
          </cell>
          <cell r="AK73"/>
          <cell r="AL73"/>
          <cell r="AM73">
            <v>0.03</v>
          </cell>
          <cell r="AN73" t="str">
            <v>Se ajustó el acuerdo con el Comando de Reclutamiento - COREC de acuerdo a las observaciones de la Oficina Jurídica y se elaboró el acuerdo para envío a ICBF. 
De otra parte, con el Departamento Administrativo de la Función Pública se realizó la primera reunión en la cual se definió la información que se puede intercambiar y se determinó realizar la primera mesa de trabajo para finales de febrero 2018.
Se envió solicitud de cruce de docentes a la Registraduría Nacional del Estado Civil</v>
          </cell>
          <cell r="AO73"/>
          <cell r="AP73"/>
          <cell r="AQ73">
            <v>0.08</v>
          </cell>
          <cell r="AR73" t="str">
            <v>En el proceso de regularización de intercambio con otras entidades públicas, se realizaron las siguientes actividades:
- Se firmo el acuerdo de COREC por la Sra. Ministra
- Se remitió la propuesta de Acuerdo al ICBF para observaciones
- Para el  protocolo técnico  MEN - ICFES se envió el último diccionario de datos de SNIES para que revisen las variables. 
- Se recibió por parte de la Subdirección de Fortalecimiento las observaciones a la solicitud de varibales por parte de DAFP en el acuerdo DAFP y
- Se hizo la actualización del convenio con ACR (ARN),  se conviene finiquitar y liquidar el convenio  para realizar un acuerdo de Colaboración y facilitar el intercambio entre las entidades.</v>
          </cell>
          <cell r="AS73">
            <v>0.16</v>
          </cell>
          <cell r="AT73" t="str">
            <v>El proceso de intercambio se realizó conforme a lo definido en el acuerdo  con  ICFES, Unidad para las Víctimas y Prosperidad Social. Se inició igualmente actualización del anexo técnico del acuerdo con ICETEX y se continua gestionando el acuerdo con el Comando de Reclutamiento e ICBF.</v>
          </cell>
          <cell r="AU73">
            <v>0.24333333333333332</v>
          </cell>
          <cell r="AV73" t="str">
            <v>* Generación de los principales indicadores por género en educación preescolar, básica y media.</v>
          </cell>
          <cell r="AW73">
            <v>0.32</v>
          </cell>
          <cell r="AX73" t="str">
            <v>Se entregó en los tiempos establecidos  el Acuerdo de Intercambio de la información de los graduados de SNIES a Prosperidad Social.  En cuanto a protección de datos personales, se ajusta  el formato de ACUERDO DE COLABORACIÓN para el intercambio de información con entidades públicas y se cargará en agosto en el SIG.
En este mismo tema, se envió a la OAJ comunicación sobre el concepto en la actualización de la Política de Tratamiento de Datos personales del MEN, a fin de ser actualizada en la página Web acorde con lo definido en la Ley 1581 de 2012 y el Decreto Único Reglamentario del Sector Industria y Comercio 1074 de 2015, Capítulo 25</v>
          </cell>
          <cell r="AY73">
            <v>0.4</v>
          </cell>
          <cell r="AZ73" t="str">
            <v xml:space="preserve">Se revisaron y tipificaron los casos en los que no se cuenta con instrumento o formato para el intercambio o entrega de información, los cuales fueron remitidos a la Oficina Asesora Jurídica (OAJ) para emisión de concepto al respeto.
Así mismo, se convocó a la Mesa Técnica de Tratamiento de Datos Personales, para definir los posibles mecanismo para los casos en que no se cuenta formato alguno. </v>
          </cell>
          <cell r="BA73">
            <v>0.52</v>
          </cell>
          <cell r="BB73" t="str">
            <v>Se realizó reunión con la Mesa Técnica para el tratamiento de datos personales, con el objetivo de definir la estrategia para avanzar en el Registro Nacional de Bases de Datos y el Uso y apropiación de la información.
Así mismo, se revisaron los Acuerdos a los cuales hay que ajustar los anexos o protocolos técnicos.</v>
          </cell>
          <cell r="BC73"/>
          <cell r="BD73"/>
          <cell r="BE73"/>
          <cell r="BF73"/>
          <cell r="BG73"/>
          <cell r="BH73"/>
          <cell r="BI73">
            <v>0</v>
          </cell>
          <cell r="BJ73"/>
          <cell r="BK73"/>
          <cell r="BL73">
            <v>0</v>
          </cell>
          <cell r="BM73">
            <v>0.03</v>
          </cell>
          <cell r="BN73" t="str">
            <v>Se ajustó el acuerdo con el Comando de Reclutamiento - COREC de acuerdo a las observaciones de la Oficina Jurídica y se elaboró el acuerdo para envío a ICBF. 
Con el Departamento Administrativo de la Función Pública se realizó la primera reunión en la cual se definió la información que se puede intercambiar y se determinó realizar la primera mesa de trabajo para finales de febrero 2018.
Se envió solicitud de cruce de docentes a la Registraduría Nacional del Estado Civil</v>
          </cell>
          <cell r="BO73">
            <v>0</v>
          </cell>
          <cell r="BP73"/>
          <cell r="BQ73"/>
          <cell r="BR73">
            <v>8.1111111111111106E-2</v>
          </cell>
          <cell r="BS73">
            <v>8.1111111111111106E-2</v>
          </cell>
          <cell r="BT73" t="str">
            <v>En el proceso de regularización de intercambio con otras entidades públicas, se realizaron las siguientes actividades:
- Se firmo el acuerdo de COREC por la Sra. Ministra
- Se remitió la propuesta de Acuerdo al ICBF para observaciones
- Para el  protocolo técnico  MEN - ICFES se envió el último diccionario de datos de SNIES para que revisen las variables. 
- Se recibió por parte de la Subdirección de Fortalecimiento las observaciones a la solicitud de varibales por parte de DAFP en el acuerdo DAFP y
- Se hizo la actualización del convenio con ACR (ARN),  se conviene finiquitar y liquidar el convenio  para realizar un acuerdo de Colaboración y facilitar el intercambio entre las entidades.</v>
          </cell>
          <cell r="BU73">
            <v>0.16222222222222221</v>
          </cell>
          <cell r="BV73">
            <v>0.16222222222222221</v>
          </cell>
          <cell r="BW73" t="str">
            <v>En el proceso de regularización de intercambio con otras entidades públicas, se realizaron las siguientes actividades:  i) Se recibió el Acuerdo de Colaboración firmado por el Director de Reclutamiento del COREC, ii) Para el protocolo MEN-ICFES se enviaron las bases definidas en el acuerdo de SIMAT y Docentes, iii) Para el protocolo con el ICETEX se realizó reunión para identificar ajustes que permitan un óptimo intercambio lo que conllevó a la actualización del anexo técnico, iv) Para Prosperidad Social y Unidad para las Víctimas se dispuso de la información definida en los acuerdos en los tiempos indicados .</v>
          </cell>
          <cell r="BX73">
            <v>0.24</v>
          </cell>
          <cell r="BY73">
            <v>0.24</v>
          </cell>
          <cell r="BZ73" t="str">
            <v xml:space="preserve">
Se cumplió con los tiempos para la entrega de información de SIMAT a Prosperidad Social y de SNIES y SIET para la UARIV (Unidad de Víctimas).  Para los nuevos acuerdos de intercambio programados se trabajó en el anexo técnico para ICBF. Adicionalmente, 
se remitió a la Oficina Jurídica la solicitud de concepto para ajustar el formato de acuerdo de intercambio con entidades públicas</v>
          </cell>
          <cell r="CA73">
            <v>0.32444444444444442</v>
          </cell>
          <cell r="CB73">
            <v>0.32444444444444442</v>
          </cell>
          <cell r="CC73" t="str">
            <v>Se entregó en los tiempos establecidos  el Acuerdo de Intercambio de la información de los graduados de SNIES a Prosperidad Social.  En cuanto a protección de datos personales, se ajusta  el formato de ACUERDO DE COLABORACIÓN para el intercambio de información con entidades públicas y se cargará en agosto en el SIG.
En este mismo tema, se envió a la OAJ comunicación sobre el concepto en la actualización de la Política de Tratamiento de Datos personales del MEN, a fin de ser actualizada en la página Web acorde con lo definido en la Ley 1581 de 2012 y el Decreto Único Reglamentario del Sector Industria y Comercio 1074 de 2015, Capítulo 25</v>
          </cell>
          <cell r="CD73">
            <v>0.40555555555555556</v>
          </cell>
          <cell r="CE73">
            <v>0.40555555555555556</v>
          </cell>
          <cell r="CF73" t="str">
            <v xml:space="preserve">Se revisaron y tipificaron los casos en los que no se cuenta con instrumento o formato para el intercambio o entrega de información, los cuales fueron remitidos a la Oficina Asesora Jurídica (OAJ) para emisión de concepto al respeto.
Así mismo, se convocó a la Mesa Técnica de Tratamiento de Datos Personales, para definir los posibles mecanismo para los casos en que no se cuenta formato alguno. </v>
          </cell>
          <cell r="CG73">
            <v>0.51666666666666661</v>
          </cell>
          <cell r="CH73">
            <v>0.51666666666666661</v>
          </cell>
          <cell r="CI73" t="str">
            <v>Se realizó reunión con la Mesa Técnica para el tratamiento de datos personales, con el objetivo de definir la estrategia para avanzar en el Registro Nacional de Bases de Datos y el Uso y apropiación de la información.
Así mismo, se revisaron los Acuerdos a los cuales hay que ajustar los anexos o protocolos técnicos.</v>
          </cell>
        </row>
        <row r="74">
          <cell r="I74" t="str">
            <v>I-403-0-1325301</v>
          </cell>
          <cell r="J74" t="str">
            <v xml:space="preserve">Plan Institucional </v>
          </cell>
          <cell r="K74" t="str">
            <v xml:space="preserve">Información y comunicación </v>
          </cell>
          <cell r="L74" t="str">
            <v>Transformar y fortalecer la gestión y la cultura institucional</v>
          </cell>
          <cell r="M74"/>
          <cell r="N74" t="str">
            <v>N/A</v>
          </cell>
          <cell r="O74" t="str">
            <v>Oficina Asesora de Planeación y Finanzas</v>
          </cell>
          <cell r="P74" t="str">
            <v>Claudia Díaz Hernández</v>
          </cell>
          <cell r="Q74" t="str">
            <v>NO</v>
          </cell>
          <cell r="R74" t="str">
            <v>Mejoras e incorporación de nuevos registros en la maestra de personas</v>
          </cell>
          <cell r="S74" t="str">
            <v>Avance en el desarrollo de mejoras e incorporación de nuevos registros en la maestra de personas</v>
          </cell>
          <cell r="T74">
            <v>1</v>
          </cell>
          <cell r="U74" t="str">
            <v>Porcentaje</v>
          </cell>
          <cell r="V74">
            <v>1</v>
          </cell>
          <cell r="W74" t="str">
            <v>SI</v>
          </cell>
          <cell r="X74">
            <v>43157</v>
          </cell>
          <cell r="Y74" t="str">
            <v xml:space="preserve">Diseñar las mejoras (reportes, trazabilidad en el historial académico, identificación de núcleo familiar); desarrollar y documentar las mejoras; desarrollar para la entrega de información a la maestra de estudiantes de los sistemas de información; definir y desarrollar reportes; actualizar información
</v>
          </cell>
          <cell r="Z74">
            <v>43115</v>
          </cell>
          <cell r="AA74">
            <v>43465</v>
          </cell>
          <cell r="AB74" t="str">
            <v>enero</v>
          </cell>
          <cell r="AC74">
            <v>350</v>
          </cell>
          <cell r="AD74">
            <v>365</v>
          </cell>
          <cell r="AE74"/>
          <cell r="AF74"/>
          <cell r="AG74"/>
          <cell r="AH74"/>
          <cell r="AI74" t="str">
            <v>1 Profesional Especializado
1 Coordinador</v>
          </cell>
          <cell r="AJ74" t="str">
            <v>Base maestra de personas con mejoras desarrolladas e implementadas</v>
          </cell>
          <cell r="AK74">
            <v>0.05</v>
          </cell>
          <cell r="AL74" t="str">
            <v>Presentación de propuesta de procedimiento para ajuste de calidad en nombres y apellidos de las nuevas bases de datos</v>
          </cell>
          <cell r="AM74">
            <v>0.11</v>
          </cell>
          <cell r="AN74" t="str">
            <v xml:space="preserve">Se realizaron mejoras en los procedimientos de mejoramiento de la calidad en las nuevas bases y se logró que el procedimiento de separación de nombres y apellidos funcione correctamente. Por último, se hizo la carga de la información histórica del SIET para el año 2017, dejando la salvedad que la del 2018 está siendo corregida al  formato predeterminado. 
También se generó el procedimiento para cargar la información del censo Indígena de Min. Interior </v>
          </cell>
          <cell r="AO74">
            <v>0.15466666666666667</v>
          </cell>
          <cell r="AP74" t="str">
            <v>Se incorporó registro de UARIV  en la Maestra de Personas.</v>
          </cell>
          <cell r="AQ74">
            <v>0.18</v>
          </cell>
          <cell r="AR74" t="str">
            <v>Para la maestra de personas se actualizaron y cargaron a la base de datos los siguientes archivos:
- SISBEN Corte febrero de 2018
- UARIV corte definitivo 2017
- SIMAT corte marzo de 2018
De igual manera se gestionó el cruce de la base de docentes con Registraduría .
A partir de la información cargada se espera contar con la base de estudiantes desescolarizados entre 5 y 16 años en el mes de mayo, para que la Subdirección de Acceso pueda realizar gestión con las Secretarías de Educación para la búsqueda activa</v>
          </cell>
          <cell r="AS74">
            <v>0.24</v>
          </cell>
          <cell r="AT74" t="str">
            <v>A partir de la información cargada de SISBEN, de la Unidad para la Víctimas y Prosperidad Social, se generó el reporte de estudiantes desescolarizados de dichas bases que no se encuentran en SIMAT. La base de datos fue remitida a la Subdirección de Acceso el 24 de mayo de 2018, para iniciar el proceso de socialización con Secretarias de Educación para apoyar las actividades de búsqueda activa de población por fuera del sistema.</v>
          </cell>
          <cell r="AU74">
            <v>0.32</v>
          </cell>
          <cell r="AV74" t="str">
            <v>* Atención a las inquietudes de las entidades territoriales que están gestionando la depuración de la información de SIMAT con base en el reporte enviado.</v>
          </cell>
          <cell r="AW74">
            <v>0.4</v>
          </cell>
          <cell r="AX74" t="str">
            <v>Se cargaron y ajustaron las Bases de Graduados de SNIES y SIMAT de las vigencias a partir de 2010 y la base de SPADIES. Además, se generaron los fonéticos y se realizó el cruce contra la maestra de personas para incorporar la información actualizada de esta base.
Se inició el proceso de generación de las vistas materializadas para Investigadores relacionados con las bases de datos de SPADIES y Graduados de SNIES y SIMAT</v>
          </cell>
          <cell r="AY74">
            <v>0.49</v>
          </cell>
          <cell r="AZ74" t="str">
            <v>Se realizó el proceso de revisión de calidad de la base de SPADIES 2017 y se corrieron los proceso de homologación y estandarización para generar la estructura de fonéticos en la base de datos de insumos de la maestra. Además, se realizó un proceso adicional para la generación de los fonéticos debido a que las columnas nombres y apellidos no se encuentran separadas. Una vez se termine el proceso, se iniciará el proceso de cruce con la maestra.  De otra parte,  se recibió la base de datos de documentos cruzados con RNEC y se inició el proceso de validación de la información recibida.</v>
          </cell>
          <cell r="BA74">
            <v>0.56999999999999995</v>
          </cell>
          <cell r="BB74" t="str">
            <v>Se generó el procedimiento para cruzar la base de SPADIES con la maestra e incluir allí la nueva información, realizando previamente  pruebas del procedimiento, por ser la primera vez que se hace este cruce de información.</v>
          </cell>
          <cell r="BC74"/>
          <cell r="BD74"/>
          <cell r="BE74"/>
          <cell r="BF74"/>
          <cell r="BG74"/>
          <cell r="BH74"/>
          <cell r="BI74">
            <v>5.333333333333333E-2</v>
          </cell>
          <cell r="BJ74">
            <v>0.05</v>
          </cell>
          <cell r="BK74" t="str">
            <v>Presentación de propuesta de procedimiento para ajuste de calidad en nombres y apellidos de las nuevas bases de datos</v>
          </cell>
          <cell r="BL74">
            <v>0.10666666666666666</v>
          </cell>
          <cell r="BM74">
            <v>0.10666666666666666</v>
          </cell>
          <cell r="BN74" t="str">
            <v xml:space="preserve">Se realizaron mejoras en los procedimientos de mejoramiento de la calidad en las nuevas bases y se logró que el procedimiento de separación de nombres y apellidos funcione correctamente. Por último, se hizo la carga de la información histórica del SIET para el año 2017, dejando la salvedad que la del 2018 está siendo corregida al  formato predeterminado. 
También se generó el procedimiento para cargar la información del censo Indígena de Min. Interior </v>
          </cell>
          <cell r="BO74">
            <v>0.15999999999999998</v>
          </cell>
          <cell r="BP74">
            <v>0.15466666666666667</v>
          </cell>
          <cell r="BQ74" t="str">
            <v>Se cargó la base de UARIV en la base de insumos de la Maestra de personas y se generando los respectivos fonéticos. Además, se realizó el cruce contra los datos  de la Maestra de personas y se descargó la base del SISBEN de febrero de 2017 para ser cargada en los insumos de la maestra.  Se están realizando las pruebas y los ajustes sobre las bases de datos.</v>
          </cell>
          <cell r="BR74">
            <v>0.21333333333333332</v>
          </cell>
          <cell r="BS74">
            <v>0.18</v>
          </cell>
          <cell r="BT74" t="str">
            <v>Para la maestra de personas se actualizaron y cargaron a la base de datos los siguientes archivos:
- SISBEN Corte febrero de 2018
- UARIV corte definitivo 2017
- SIMAT corte marzo de 2018
De igual manera se gestionó el cruce de la base de docentes con Registraduría .
A partir de la información cargada se espera contar con la base de estudiantes desescolarizados entre 5 y 16 años en el mes de mayo, para que la Subdirección de Acceso pueda realizar gestión con las Secretarías de Educación para la búsqueda activa</v>
          </cell>
          <cell r="BU74">
            <v>0.26666666666666666</v>
          </cell>
          <cell r="BV74">
            <v>0.24</v>
          </cell>
          <cell r="BW74" t="str">
            <v>A partir de la información cargada de SISBEN, de la Unidad para la Víctimas y Prosperidad Social, se generó el reporte de estudiantes desescolarizados de dichas bases que no se encuentran en SIMAT. La base de datos fue remitida a la Subdirección de Acceso el 24 de mayo de 2018, para iniciar el proceso de socialización con Secretarias de Educación para apoyar las actividades de búsqueda activa de población por fuera del sistema.
La diferencia respecto al avance programado se sustenta en la disponibilidad de nuevas bases que se deben incorporar o bases históricas  y del proceso de migración a un nuevo servidor de acuerdo a lo dispuesto por la Oficina de Tecnología. No obstante, se esta gestionando la información para el mes de junio.</v>
          </cell>
          <cell r="BX74">
            <v>0.32</v>
          </cell>
          <cell r="BY74">
            <v>0.32</v>
          </cell>
          <cell r="BZ74" t="str">
            <v>Al realizar un análisis de las bases relacionadas con Educación Superior (SNIES) y el impacto que pueden tener dentro de la maestra de personas, se acordó solo integrar la base de Matriculados y de Graduados, para lo cual se realizaron las siguientes acciones:
Se cargó la última actualización recibida de la base de datos de SNIES Matriculados 2017 y se generaron los fonéticos y cruce contra la maestra de personas para incorporar la información actualizada de esta base.
Se solicitó al área funcional la base de Graduados de SNIES 2017 con el objeto de realizar el alistamiento y cargue en la maestra de personas y
Se procedió con el cargue, la generaron de fonéticos y posterior cruce de la base de datos de SIET en la base maestra de personas logrando incorporar la información del año 2017.</v>
          </cell>
          <cell r="CA74">
            <v>0.40333333333333332</v>
          </cell>
          <cell r="CB74">
            <v>0.40333333333333332</v>
          </cell>
          <cell r="CC74" t="str">
            <v>Se cargaron y ajustaron las Bases de Graduados de SNIES y SIMAT de las vigencias a partir de 2010 y la base de SPADIES. Además, se generaron los fonéticos y se realizó el cruce contra la maestra de personas para incorporar la información actualizada de esta base.
Se inició el proceso de generación de las vistas materializadas para Investigadores relacionados con las bases de datos de SPADIES y Graduados de SNIES y SIMAT</v>
          </cell>
          <cell r="CD74">
            <v>0.48666666666666664</v>
          </cell>
          <cell r="CE74">
            <v>0.48666666666666664</v>
          </cell>
          <cell r="CF74" t="str">
            <v>Se realizó el proceso de revisión de calidad de la base de SPADIES 2017 y se corrieron los proceso de homologación y estandarización para generar la estructura de fonéticos en la base de datos de insumos de la maestra. Además, se realizó un proceso adicional para la generación de los fonéticos debido a que las columnas nombres y apellidos no se encuentran separadas. Una vez se termine el proceso, se iniciará el proceso de cruce con la maestra.  De otra parte,  se recibió la base de datos de documentos cruzados con RNEC y se inició el proceso de validación de la información recibida.</v>
          </cell>
          <cell r="CG74">
            <v>0.56999999999999995</v>
          </cell>
          <cell r="CH74">
            <v>0.56999999999999995</v>
          </cell>
          <cell r="CI74" t="str">
            <v>Se generó el procedimiento para cruzar la base de SPADIES con la maestra e incluir allí la nueva información, realizando previamente  pruebas del procedimiento, por ser la primera vez que se hace este cruce de información.</v>
          </cell>
        </row>
        <row r="75">
          <cell r="I75" t="str">
            <v>I-403-0-1325401</v>
          </cell>
          <cell r="J75" t="str">
            <v xml:space="preserve">Plan Institucional </v>
          </cell>
          <cell r="K75" t="str">
            <v xml:space="preserve">Información y comunicación </v>
          </cell>
          <cell r="L75" t="str">
            <v>Transformar y fortalecer la gestión y la cultura institucional</v>
          </cell>
          <cell r="M75"/>
          <cell r="N75" t="str">
            <v>N/A</v>
          </cell>
          <cell r="O75" t="str">
            <v>Oficina Asesora de Planeación y Finanzas</v>
          </cell>
          <cell r="P75" t="str">
            <v>Claudia Díaz Hernández</v>
          </cell>
          <cell r="Q75" t="str">
            <v>NO</v>
          </cell>
          <cell r="R75" t="str">
            <v>Plan de acción de la mesa de educación del Plan Estadístico Nacional a cargo del Ministerio</v>
          </cell>
          <cell r="S75" t="str">
            <v>(Avance del plan de acción de la mesa de educación del Plan Estadístico Nacional a cargo del Ministerio/Total de compromisos del plan de acción de la mesa de educación del Plan Estadístico Nacional a cargo del Ministerio)*100</v>
          </cell>
          <cell r="T75">
            <v>1</v>
          </cell>
          <cell r="U75" t="str">
            <v>Porcentaje</v>
          </cell>
          <cell r="V75">
            <v>1</v>
          </cell>
          <cell r="W75" t="str">
            <v>SI</v>
          </cell>
          <cell r="X75">
            <v>43157</v>
          </cell>
          <cell r="Y75" t="str">
            <v>Ejercer la Secretaria Técnica del plan de acción de la mesa de educación del Plan Estadístico Nacional; realizar seguimiento a las actividades; coordinar la consolidación del catalogo de indicadores sectoriales; coordinar la identificación de necesidades de información del sector; e identificar y proponer estandares de clasificación para el sector</v>
          </cell>
          <cell r="Z75">
            <v>43132</v>
          </cell>
          <cell r="AA75">
            <v>43465</v>
          </cell>
          <cell r="AB75" t="str">
            <v>febrero</v>
          </cell>
          <cell r="AC75">
            <v>333</v>
          </cell>
          <cell r="AD75">
            <v>333</v>
          </cell>
          <cell r="AE75"/>
          <cell r="AF75"/>
          <cell r="AG75"/>
          <cell r="AH75"/>
          <cell r="AI75" t="str">
            <v>1 Profesional Especializado
1 Coordinador</v>
          </cell>
          <cell r="AJ75" t="str">
            <v xml:space="preserve">Plan de acción Mesa Educación, ciencia y tecnología - Plan Estadístico Nacional </v>
          </cell>
          <cell r="AK75"/>
          <cell r="AL75"/>
          <cell r="AM75">
            <v>0.06</v>
          </cell>
          <cell r="AN75" t="str">
            <v>Se realizó la mesa técnica en la que se discutió el  Plan de Acción Anual. Se realizaron y enviaron los ajustes que resultaron de la mes técnica. Está pendiente  que el DANE envíe los formatos de actualización para las OOEE.</v>
          </cell>
          <cell r="AO75">
            <v>6.0900000000000003E-2</v>
          </cell>
          <cell r="AP75" t="str">
            <v>No fue posible realizar la mesa técnica prevista para el mes de marzo, como resultado de la actualización de los formatos para el inventario de operaciones estadística por parte del DANE. Una vez se termine con dicha actualización, se iniciarán las gestiones para su realización.</v>
          </cell>
          <cell r="AQ75">
            <v>0.15</v>
          </cell>
          <cell r="AR75" t="str">
            <v>Se consolidó el Inventario de Operaciones Estadísticas por el DANE, en los temas de educación, ciencia y tecnología, junto con el formulario de oferta estadística para realizar la actualizacion de cada entidad. para la Propuesta metadatos sectoriales se decidió enviar junto con los formatos del DANE, la propuesta de ficha de indicadores para que antes de la proxima mesa técnica se envien las observaciones. La mesa tecnica 4, se realizará en la ultima semana del mes de mayo, debido a los retrazos del DANE con los formatos.</v>
          </cell>
          <cell r="AS75">
            <v>0.22</v>
          </cell>
          <cell r="AT75" t="str">
            <v xml:space="preserve">Se actualizaron los formularios (F1) de caracterización de las operaciones de Matrícula y Planta Docente, de acuerdo al formato enviado por el DANE y se propusieron observaciones sobre la ficha de metadato para documentar los principales indicadores del tema de educación, ciencia y tecnología.
El 31 de mayo de 2018 se realizó la mesa 4 de educación y se obtuvieron las observaciones de la ficha de metadatos de los indicadores. Se espera que con los ajustes que se realicen en junio de 2018 se empiecen a documentar los indicadores.
</v>
          </cell>
          <cell r="AU75">
            <v>0.28000000000000003</v>
          </cell>
          <cell r="AV75" t="str">
            <v>Se pactaron las fechas definitivas para el envío de los formularios completos (F1) y se priorizaron los principales indicadores sectoriales para documentarlos.</v>
          </cell>
          <cell r="AW75">
            <v>0.37</v>
          </cell>
          <cell r="AX75" t="str">
            <v>Por cronograma establecido y ajustado frente al inicial, en la mesa realizada en mayo, el mes de julio estuvo destinado a diligenciar el formulario (F1). Además, se envió la ficha técnica o metadatos de los indicadores, para el diligenciamiento de los principales indicadores sectoriales por operación estadísticas, de acuerdo a unos criterios definidos por el DANE.</v>
          </cell>
          <cell r="AY75">
            <v>0.43</v>
          </cell>
          <cell r="AZ75" t="str">
            <v>En el mes de agosto se avanzó en la elaboración del documento de los indicadores educativos para Terridata de DNP, junto con  la elaboración y envío de las fichas técnicas. Quedó  pendiente el envío de la desagregación territorial de los indicadores definidos, por la revisión  interna de la información para definir su alcance.</v>
          </cell>
          <cell r="BA75">
            <v>0.57999999999999996</v>
          </cell>
          <cell r="BB75" t="str">
            <v>En el marco de la CIU, se realizó la revisión de la propuesta de clasificación de los programas de Educación para el Trabajo y Desarrollo Humano, como insumo para el PEN.</v>
          </cell>
          <cell r="BC75"/>
          <cell r="BD75"/>
          <cell r="BE75"/>
          <cell r="BF75"/>
          <cell r="BG75"/>
          <cell r="BH75"/>
          <cell r="BI75">
            <v>0</v>
          </cell>
          <cell r="BJ75"/>
          <cell r="BK75"/>
          <cell r="BL75">
            <v>6.0909090909090913E-2</v>
          </cell>
          <cell r="BM75">
            <v>6.0909090909090913E-2</v>
          </cell>
          <cell r="BN75" t="str">
            <v>Se realizó la mesa técnica en la que se discutió el  Plan de Acción Anual. Se realizaron y enviaron los ajustes que resultaron de la mes técnica. Está pendiente  que el DANE envíe los formatos de actualización para las OOEE.</v>
          </cell>
          <cell r="BO75">
            <v>0.12181818181818183</v>
          </cell>
          <cell r="BP75">
            <v>6.0900000000000003E-2</v>
          </cell>
          <cell r="BQ75" t="str">
            <v>No fue posible realizar la mesa técnica prevista para el mes de marzo, como resultado de la actualización de los formatos para el inventario de operaciones estadística por parte del DANE. Una vez se termine con dicha actualización, se iniciarán las gestiones para su realización.</v>
          </cell>
          <cell r="BR75">
            <v>0.18272727272727274</v>
          </cell>
          <cell r="BS75">
            <v>0.15</v>
          </cell>
          <cell r="BT75" t="str">
            <v>Se consolidaron los formatos del inventario de operaciones estadísticas de educación, ciencia y tecnología para actualización de las entidades que componen la mesa y se diseño la propuesta de ficha técnica de indicadores que se consolidará a partir de la información registrada en los formatos de las operaciones estadísticas</v>
          </cell>
          <cell r="BU75">
            <v>0.24363636363636365</v>
          </cell>
          <cell r="BV75">
            <v>0.22</v>
          </cell>
          <cell r="BW75" t="str">
            <v>Se actualizaron los formularios (F1) de caracterización de las operaciones de Matrícula y Planta Docente, de acuerdo al formato enviado por el DANE y se propusieron observaciones sobre la ficha de metadato para documentar los principales indicadores del tema de educación, ciencia y tecnología.
El 31 de mayo de 2018 se realizó la mesa 4 de educación y se obtuvieron las observaciones de la ficha de metadatos de los indicadores. Se espera que con los ajustes que se realicen en junio de 2018 se empiecen a documentar los indicadores.
La diferencia con respecto al avance programado se origina por el retraso que tuvo el DANE en la entrega de la información requerida para actualizar el formulario F1. Sin embargo,  al contar con la información, en el siguiente mes se adelantarán acciones para el cumplimiento.</v>
          </cell>
          <cell r="BX75">
            <v>0.30454545454545456</v>
          </cell>
          <cell r="BY75">
            <v>0.28000000000000003</v>
          </cell>
          <cell r="BZ75" t="str">
            <v>Una vez realizada la mesa del Plan Estadístico Nacional y debido a los múltiples comentarios y dudas sobre algunos puntos del formularios (F1), se acordaron unas fechas para ir enviando los formularios completos. Estas fechas se establecieron de común acuerdo con las entidades participantes. En el tema de la documentación de los indicadores, se establecieron unos criterios para priorizar los principales y sectoriales para documentarlos y las entidades se encuentran realizando esta tarea.
La demora en la entrega de la información de los formularios F1 por parte del DANE en los meses anteriores, afectó todo el cronograma de ejecución programado.</v>
          </cell>
          <cell r="CA75">
            <v>0.3954545454545455</v>
          </cell>
          <cell r="CB75">
            <v>0.37</v>
          </cell>
          <cell r="CC75" t="str">
            <v>Por cronograma establecido y ajustado frente al inicial, en la mesa realizada en mayo, el mes de julio estuvo destinado a diligenciar el formulario (F1). Además, se envió la ficha técnica o metadatos de los indicadores, para el diligenciamiento de los principales indicadores sectoriales por operación estadísticas, de acuerdo a unos criterios definidos por el DANE.</v>
          </cell>
          <cell r="CD75">
            <v>0.48636363636363644</v>
          </cell>
          <cell r="CE75">
            <v>0.43</v>
          </cell>
          <cell r="CF75" t="str">
            <v>En el mes de agosto se avanzó en la elaboración del documento de los indicadores educativos para Teradata de DNP, junto con  la elaboración y envío de las fichas técnicas. Quedó  pendiente el envío de la desagregación territorial de los indicadores definidos, por la revisión  interna de la información para definir su alcance.</v>
          </cell>
          <cell r="CG75">
            <v>0.57727272727272738</v>
          </cell>
          <cell r="CH75">
            <v>0.57999999999999996</v>
          </cell>
          <cell r="CI75" t="str">
            <v>En el marco de la CIU, se realizó la revisión de la propuesta de clasificación de los programas de Educación para el Trabajo y Desarrollo Humano, como insumo para el PEN.</v>
          </cell>
        </row>
        <row r="76">
          <cell r="I76" t="str">
            <v>I-403-0-1325501</v>
          </cell>
          <cell r="J76" t="str">
            <v xml:space="preserve">Plan Institucional </v>
          </cell>
          <cell r="K76" t="str">
            <v xml:space="preserve">Información y comunicación </v>
          </cell>
          <cell r="L76" t="str">
            <v>Transformar y fortalecer la gestión y la cultura institucional</v>
          </cell>
          <cell r="M76"/>
          <cell r="N76" t="str">
            <v>N/A</v>
          </cell>
          <cell r="O76" t="str">
            <v>Oficina Asesora de Planeación y Finanzas</v>
          </cell>
          <cell r="P76" t="str">
            <v>Claudia Díaz Hernández</v>
          </cell>
          <cell r="Q76" t="str">
            <v>NO</v>
          </cell>
          <cell r="R76" t="str">
            <v>Sistema de Información geográfico Implementación en el Ministerio de Educación Nacional</v>
          </cell>
          <cell r="S76" t="str">
            <v>(Avance en la implementación del Sistema de Información geográfico en el MEN/100% del Sistema de Información geográfico implementado en el MEN)*100</v>
          </cell>
          <cell r="T76">
            <v>1</v>
          </cell>
          <cell r="U76" t="str">
            <v>Porcentaje</v>
          </cell>
          <cell r="V76">
            <v>1</v>
          </cell>
          <cell r="W76" t="str">
            <v>SI</v>
          </cell>
          <cell r="X76">
            <v>43157</v>
          </cell>
          <cell r="Y76" t="str">
            <v>Realizar Planeación del Proyecto
Identificar información existente y coberturas geograficas a producir 
Diseñar y desarrollar la base de datos geografica
Implementar desarrollos y productos</v>
          </cell>
          <cell r="Z76">
            <v>43115</v>
          </cell>
          <cell r="AA76">
            <v>43465</v>
          </cell>
          <cell r="AB76" t="str">
            <v>enero</v>
          </cell>
          <cell r="AC76">
            <v>350</v>
          </cell>
          <cell r="AD76">
            <v>365</v>
          </cell>
          <cell r="AE76"/>
          <cell r="AF76"/>
          <cell r="AG76"/>
          <cell r="AH76"/>
          <cell r="AI76"/>
          <cell r="AJ76" t="str">
            <v>Sistema de Información Geográfico del MEN (versión inicial)</v>
          </cell>
          <cell r="AK76">
            <v>0.05</v>
          </cell>
          <cell r="AL76" t="str">
            <v>Se elaboró el plan de trabajo y diligenciamiento de las especificaciones de la máquina para instalar el ArcGIS Enterprise</v>
          </cell>
          <cell r="AM76">
            <v>0.1</v>
          </cell>
          <cell r="AN76" t="str">
            <v>Se generó el RFC parea instalar el servidor de ArcGIS y se realizó reunión para conformar el grupo de trabajo. Además se definió el cronograma de capacitación y el instrumento para identificar las temáticas geográficas a producir.</v>
          </cell>
          <cell r="AO76">
            <v>0.115</v>
          </cell>
          <cell r="AP76" t="str">
            <v>La programación y desarrollo de las capacitaciones de ArcGIS con los participantes no fue posible realizarlas, debido a los múltiples eventos  que se llevaron a cabo en el mes de marzo en el MEN. Se agendó la cita para  la instalación de ArcGIS Desktop en los equipos de los funcionarios que participan en el proyecto.  Se iniciarán actividades en el mes de abril.</v>
          </cell>
          <cell r="AQ76">
            <v>0.16</v>
          </cell>
          <cell r="AR76" t="str">
            <v>Durante el mes de abril se avanzó en la disposición de los medios tecnológicos y humanos, para lo cual se desarrollaron las siguientes actividades:
- Instalación de licencias desktop en 4 equipos
- Instalación del servidor de aplicaciones de ArcGIS Server
- Aprovisionamiento del servidor de base de datos para ArcGIS
- Realización de las capacitaciones de los primeros dos módulos</v>
          </cell>
          <cell r="AS76">
            <v>0.24</v>
          </cell>
          <cell r="AT76" t="str">
            <v>Se gestionó con la Oficina de Tecnología la generación y configuración de los servidores para aplicaciones y base de datos de la herramienta ArcGIS, adicionalmente se gestionó con el proveedor ESRI la instalación de la herramienta de escritorio en los equipos de 6 funcionarios del MEN y adicionalmente se configuró unos de los equipos para el acceso a la base de datos.
Si bien no se han cargado las coberturas geográficas en la Geodatabase, si se identifico y descargaron las que se van a utilizar que corresponden a las del Marco Geoestadístico Nacional del DANE.</v>
          </cell>
          <cell r="AU76">
            <v>0.28000000000000003</v>
          </cell>
          <cell r="AV76" t="str">
            <v>Durante el mes de Junio, se obtuvieron las capas geográficas de municipio y departamento, se construyó igualmente la capa geográfica de Entidad Territorial Certificada y se cargaron en la Geodatabase. Además, se construyen  las tablas de matrícula a los diferentes niveles geográficos, y se realizó el cruce con la información geográfica para obtener la capa. A partir de estas se avanzó en la construcción de la visualización en ArcGis on line.</v>
          </cell>
          <cell r="AW76">
            <v>0.38</v>
          </cell>
          <cell r="AX76" t="str">
            <v xml:space="preserve">Durante el mes de julio se gestionaron las nuevas georreferenciaciones del aplicativo SISE del DANE y se construyó la capa de sedes.
A partir de las capas geográficas, se construyeron shapefiles con las principales estadísticas de Ed. Preescolar, Básica y Media.
A partir de los shapefile construidos se diseñó una propuesta de visualización en ArcGIS online. Se espera en agosto generar una aplicación a partir de la visualización y difundirla por medio de la plataforma Repórtate.
</v>
          </cell>
          <cell r="AY76">
            <v>0.47</v>
          </cell>
          <cell r="AZ76" t="str">
            <v>Durante el mes de agosto se avanzó en el desarrollo de las primeras visualizaciones de estadísticas educativas a diferentes niveles territoriales</v>
          </cell>
          <cell r="BA76">
            <v>0.47</v>
          </cell>
          <cell r="BB76" t="str">
            <v>No se presentaron avances en este indicador, por los cambios organizativos al interior del Grupo. La actividad se retomará en octubre.</v>
          </cell>
          <cell r="BC76"/>
          <cell r="BD76"/>
          <cell r="BE76"/>
          <cell r="BF76"/>
          <cell r="BG76"/>
          <cell r="BH76"/>
          <cell r="BI76">
            <v>5.333333333333333E-2</v>
          </cell>
          <cell r="BJ76"/>
          <cell r="BK76"/>
          <cell r="BL76">
            <v>0.10666666666666666</v>
          </cell>
          <cell r="BM76">
            <v>0.1</v>
          </cell>
          <cell r="BN76" t="str">
            <v>Se generó el RFC parea instalar el servidor de ArcGIS y se realizó reunión para conformar el grupo de trabajo. Además se definió el cronograma de capacitación y el instrumento para identificar las temáticas geográficas a producir.</v>
          </cell>
          <cell r="BO76">
            <v>0.15999999999999998</v>
          </cell>
          <cell r="BP76">
            <v>0.115</v>
          </cell>
          <cell r="BQ76" t="str">
            <v>La programación y desarrollo de las capacitaciones de ArcGIS con los participantes no fue posible realizarlas, debido a los múltiples eventos  que se llevaron a cabo en el mes de marzo en el MEN. Se iniciarán actividades en el mes de abril.</v>
          </cell>
          <cell r="BR76">
            <v>0.21333333333333332</v>
          </cell>
          <cell r="BS76">
            <v>0.16</v>
          </cell>
          <cell r="BT76" t="str">
            <v>Durante el mes de abril se avanzó en la disposición de los medios tecnológicos y humanos, para lo cual se desarrollaron las siguientes actividades:
- Instalación de licencias desktop en 4 equipos
- Instalación del servidor de aplicaciones de ArcGIS Server
- Aprovisionamiento del servidor de base de datos para ArcGIS
- Realización de las capacitaciones de los primeros dos módulos</v>
          </cell>
          <cell r="BU76">
            <v>0.26666666666666666</v>
          </cell>
          <cell r="BV76">
            <v>0.24</v>
          </cell>
          <cell r="BW76" t="str">
            <v>Se gestionó con la Oficina de Tecnología la generación y configuración de los servidores para aplicaciones y base de datos de la herramienta ArcGIS, adicionalmente se gestionó con el proveedor ESRI la instalación de la herramienta de escritorio en los equipos de 6 funcionarios del MEN y adicionalmente se configuró unos de los equipos para el acceso a la base de datos.
Si bien no se han cargado las coberturas geográficas en la Geodatabase, si se identificaron y descargaron las bases que se van a utilizar, correspondientes a las del Marco Geoestadístico Nacional del DANE.  La diferencia con respecto al avance programado está dada por los mayores tiempos que se presentaron para configurar el servidor. No obstante, al contar con las herramientas tecnológicas, se adelantarán acciones para lograr el cumplimiento en el mes de junio y julio.</v>
          </cell>
          <cell r="BX76">
            <v>0.32</v>
          </cell>
          <cell r="BY76">
            <v>0.28000000000000003</v>
          </cell>
          <cell r="BZ76" t="str">
            <v>Durante el mes de Junio, se obtuvieron las capas geográficas de municipio y departamento, se construyó igualmente la capa geográfica de Entidad Territorial Certificada y se cargaron en la Geodatabase. Además, se construyen  las tablas de matrícula a los diferentes niveles geográficos, y se realizó el cruce con la información geográfica para obtener la capa. A partir de estas se avanzó en la construcción de la visualización en ArcGIS on line.
La diferencia entre lo proyectado y lo ejecutado obedece al rezago obtenido inicialmente con los problemas presentados al instalar el ArcGIS Server Enterprise.</v>
          </cell>
          <cell r="CA76">
            <v>0.40333333333333332</v>
          </cell>
          <cell r="CB76">
            <v>0.38</v>
          </cell>
          <cell r="CC76" t="str">
            <v xml:space="preserve">Durante el mes de julio se gestionaron las nuevas georreferenciaciones del aplicativo SISE del DANE y se construyó la capa de sedes.
A partir de las capas geográficas, se construyeron shapefiles con las principales estadísticas de Ed. Preescolar, Básica y Media.
A partir de los shapefile construidos se diseñó una propuesta de visualización en ArcGIS online. Se espera en agosto generar una aplicación a partir de la visualización y difundirla por medio de la plataforma Repórtate.
</v>
          </cell>
          <cell r="CD76">
            <v>0.48666666666666664</v>
          </cell>
          <cell r="CE76">
            <v>0.47</v>
          </cell>
          <cell r="CF76" t="str">
            <v xml:space="preserve">Durante el mes de agosto se avanzó en el desarrollo de las primeras visualizaciones de estadísticas educativas a diferentes niveles territoriales. </v>
          </cell>
          <cell r="CG76">
            <v>0.56999999999999995</v>
          </cell>
          <cell r="CH76">
            <v>0.47</v>
          </cell>
          <cell r="CI76" t="str">
            <v>No se presentaron avances en este indicador, por los cambios organizativos al interior del Grupo. La actividad se retomará en octubre.</v>
          </cell>
        </row>
      </sheetData>
      <sheetData sheetId="1" refreshError="1"/>
      <sheetData sheetId="2" refreshError="1"/>
      <sheetData sheetId="3"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Formato de Formulación y Seg"/>
      <sheetName val="Hoja1"/>
      <sheetName val="Instructivo"/>
      <sheetName val="Matriz de Decisión"/>
      <sheetName val="Categorías"/>
    </sheetNames>
    <sheetDataSet>
      <sheetData sheetId="0" refreshError="1">
        <row r="63">
          <cell r="I63" t="str">
            <v>I-403-0-1324801</v>
          </cell>
          <cell r="J63" t="str">
            <v xml:space="preserve">Plan Institucional </v>
          </cell>
          <cell r="K63" t="str">
            <v xml:space="preserve">Información y comunicación </v>
          </cell>
          <cell r="L63" t="str">
            <v>Transformar y fortalecer la gestión y la cultura institucional</v>
          </cell>
          <cell r="M63">
            <v>0</v>
          </cell>
          <cell r="N63" t="str">
            <v>N/A</v>
          </cell>
          <cell r="O63" t="str">
            <v>Oficina Asesora de Planeación y Finanzas</v>
          </cell>
          <cell r="P63" t="str">
            <v>Claudia Díaz Hernández</v>
          </cell>
          <cell r="Q63" t="str">
            <v>NO</v>
          </cell>
          <cell r="R63" t="str">
            <v>Estrategia de acceso a microdatos anonimizados por parte de las universidades implementada</v>
          </cell>
          <cell r="S63" t="str">
            <v>(Avance en la estrategia/ Estrategia de acceso a microdatos anonimizados por parte de las universidades implementada)*100</v>
          </cell>
          <cell r="T63">
            <v>1</v>
          </cell>
          <cell r="U63" t="str">
            <v>Porcentaje</v>
          </cell>
          <cell r="V63">
            <v>1</v>
          </cell>
          <cell r="W63">
            <v>0</v>
          </cell>
          <cell r="X63">
            <v>0</v>
          </cell>
          <cell r="Y63" t="str">
            <v>Realizar licencias de uso con las universidades que realicen la solicitud, hacer la gestión y operación de licencias de uso existentes, actualizar con datos 2017 la información liberada; y, verificar aleatoriamente las condiciones de acceso</v>
          </cell>
          <cell r="Z63">
            <v>43115</v>
          </cell>
          <cell r="AA63">
            <v>43465</v>
          </cell>
          <cell r="AB63" t="str">
            <v>enero</v>
          </cell>
          <cell r="AC63">
            <v>350</v>
          </cell>
          <cell r="AD63">
            <v>365</v>
          </cell>
          <cell r="AE63">
            <v>0</v>
          </cell>
          <cell r="AF63">
            <v>0</v>
          </cell>
          <cell r="AG63">
            <v>0</v>
          </cell>
          <cell r="AH63">
            <v>0</v>
          </cell>
          <cell r="AI63" t="str">
            <v>2 Profesionales Especializados
1 Coordinador</v>
          </cell>
          <cell r="AJ63" t="str">
            <v>Licencias de Uso firmadas por las Universidades y en operación</v>
          </cell>
          <cell r="AK63">
            <v>0</v>
          </cell>
          <cell r="AL63">
            <v>0</v>
          </cell>
          <cell r="AM63">
            <v>0.1</v>
          </cell>
          <cell r="AN63" t="str">
            <v xml:space="preserve">Se generó el diseño de registro de investigadores y estudiantes. </v>
          </cell>
          <cell r="AO63">
            <v>0.16</v>
          </cell>
          <cell r="AP63" t="str">
            <v xml:space="preserve">Se realizó registro y codificación de los formatos definitivos de la licencia de uso y anexo técnico de la misma en el Sistema Gestión de la Calidad . Además, se elaboró memorando interno a la Oficina Jurídica para visto bueno de los  formatos de las licencias de uso de las universidades: Andes, Javeriana, Distrital, Nacional e ICESI, para firma de la Ministra. </v>
          </cell>
          <cell r="AQ63">
            <v>0.2</v>
          </cell>
          <cell r="AR63" t="str">
            <v>Se firmaron las licencias de uso y el anexo técnico de las universidades: Andes, Javeriana, Distrital, Nacional e Icesi. Está en trámite la firma por parte de las universidades. se procederá a revisar las condiciones técnicas en las universidades para poner en marcha el funcionamiento de la sala.</v>
          </cell>
          <cell r="AS63">
            <v>0.27</v>
          </cell>
          <cell r="AT63" t="str">
            <v>En el mes de mayo se inició el trámite de firma de las licencias de uso por parte de la universidad Central y  la universidad del Valle, luego de manifestar su  interés en participar en la estrategia de microdatos. Además, se avanzó en la construcción del formulario de registro y encuesta de satisfacción que espera aplicarse a las universidades que tengan las licencias de uso, así como también, en la disponibilidad de la información  para consulta.</v>
          </cell>
          <cell r="AU63">
            <v>0.3</v>
          </cell>
          <cell r="AV63" t="str">
            <v>Durante el mes de junio se avanzó en los ajustes sugeridos por la Oficina Asesora Jurídica con respecto a las licencias de uso de la Universidad Central y la Universidad del Valle.  Además,  se cargo la información más reciente y validada para el año 2017 para ser incluida en las consultas (SIMAT y SNIES) y se planteó iniciar el funcionamiento de las licencias de uso en el mes de julio de 2018.</v>
          </cell>
          <cell r="AW63">
            <v>0.35</v>
          </cell>
          <cell r="AX63" t="str">
            <v>Durante el mes de Julio se avanzó en recolección de vistos buenos para trámite de firma por parte de la Ministra para las licencias y anexos técnicos de las universidades del Valle y del Rosario. Además, se gestionó con el área de tecnología las actividades a realizar para el protocolo de conexión con universidades.
De igual manera, se incorporó  información adicional a la contemplada inicialmente como la provenientes del SPADIES (serie 2010-2017) y a los Graduados de SINES y graduados de SIMAT (serie 2010-2017).</v>
          </cell>
          <cell r="AY63">
            <v>0.45</v>
          </cell>
          <cell r="AZ63" t="str">
            <v>Durante el mes de agosto se avanzó en la suscripción de las licencias de uso de las Universidades del Valle y Rosario, quedando pendiente  la firma por parte de los directivos. De igual forma, se avanzó en la realización de pruebas sobre el computador dispuesto por el Ministerio para las consultas, quedando validado el acceso a los investigadores que los soliciten. El rezago en el cumplimiento del indicador obedece a las firmas pendientes de las IES.</v>
          </cell>
          <cell r="BA63">
            <v>0.52</v>
          </cell>
          <cell r="BB63" t="str">
            <v>Durante el mes de septiembre se publicó la estrategia de micro datos anonimizados en la página web del MEN, generando las primeras solicitudes para acceder al servicio. En esta línea, se realizaron las primeras asignaciones de turnos.</v>
          </cell>
          <cell r="BC63">
            <v>0.6</v>
          </cell>
          <cell r="BD63" t="str">
            <v>En el mes de octubre se avanzó en la construcción del protocolo que reglamenta la conexión del servidor entre las universidades que participan en la estrategia y el MEN, lo anterior es una actividad no prevista dentro de lo planeado y es un nuevo lineamiento de seguridad realizado por OTSI, en consecuencia se extiende el tiempo para que la estrategia sea implementada.
Por otro lado, respecto al acceso a los datos anonimizados en la instalaciones del MEN,  se recbieron solicitudes de asignación de turnos las cuales se realizarán para el mes de noviembre dado los ajustes técnicos a las bases de datos y a los diccionarios.</v>
          </cell>
          <cell r="BE63">
            <v>0.62</v>
          </cell>
          <cell r="BF63" t="str">
            <v xml:space="preserve">Se dio respuesta a las solicitudes de consulta registradas a través de la página Web del MEN y para el mes de diciembre se espera entregar el protocolo de conexión al servidor por parte de la Oficina de Tecnología con el fin de realizar las pruebas técnicas a las Universidades. </v>
          </cell>
          <cell r="BG63">
            <v>0</v>
          </cell>
          <cell r="BH63">
            <v>0</v>
          </cell>
          <cell r="BI63">
            <v>0.05</v>
          </cell>
          <cell r="BJ63">
            <v>0.1</v>
          </cell>
          <cell r="BK63" t="str">
            <v xml:space="preserve">Los documentos de las licencias de uso y sus anexos para las universidades, están en ajustes finales por parte de la Oficina Jurídica. </v>
          </cell>
          <cell r="BL63">
            <v>0.10666666666666666</v>
          </cell>
          <cell r="BM63">
            <v>0.1</v>
          </cell>
          <cell r="BN63" t="str">
            <v xml:space="preserve">Se generó el diseño de registro de investigadores y estudiantes. Falta la firma de las licencias de uso de los datos. Se realizó la solicitud para la codificación y publicación en el SIG de la licencia. Por ultimo, se cuenta con las condiciones técnicas óptimas del equipo del MEN. </v>
          </cell>
          <cell r="BO63">
            <v>0.15999999999999998</v>
          </cell>
          <cell r="BP63">
            <v>0.16</v>
          </cell>
          <cell r="BQ63" t="str">
            <v xml:space="preserve">Se elaboró formato de licencia de uso  y se tramitó el registro único  con Desarrollo Organizacional. Actualmente se encuentra en la Oficina Jurídica para su visto bueno y aprobación.
</v>
          </cell>
          <cell r="BR63">
            <v>0.21333333333333332</v>
          </cell>
          <cell r="BS63">
            <v>0.21</v>
          </cell>
          <cell r="BT63" t="str">
            <v>Se logró la firma por parte de la ministra de las licencias de uso y anexos. Se surtió de manera exitosa todo el proceso de revisión y aprobación por parte de la oficina jurídica y secretaría general.</v>
          </cell>
          <cell r="BU63">
            <v>0.26666666666666666</v>
          </cell>
          <cell r="BV63">
            <v>0.26666666666666666</v>
          </cell>
          <cell r="BW63" t="str">
            <v>En el mes de mayo se inició el trámite de firma de las licencias de uso por parte de la universidad Central y  la universidad del Valle, luego de manifestar su  interés en participar en la estrategia de microdatos. Además, se avanzó en la construcción del formulario de registro y encuesta de satisfacción que espera aplicarse a las universidades que tengan las licencias de uso, así como también, en la disponibilidad de la información  para consulta.</v>
          </cell>
          <cell r="BX63">
            <v>0.32</v>
          </cell>
          <cell r="BY63">
            <v>0.3</v>
          </cell>
          <cell r="BZ63" t="str">
            <v xml:space="preserve">Durante el mes de junio se avanzó en los ajustes sugeridos por la Oficina Asesora Jurídica con respecto a las licencias de uso de la Universidad Central y la Universidad del Valle.  Además,  se cargo la información más reciente y validada para el año 2017 para ser incluida en las consultas (SIMAT y SNIES) y se planteó iniciar el funcionamiento de las licencias de uso en el mes de julio de 2018.
La diferencia entre el porcentaje programado y el ejecutado  obedece al alistamiento de bases y pruebas técnicas. Se aprovechó el retraso por parte de la firma de las licencias de uso para tomar la información más reciente disponible de matricula de SIMAT y SNIES que corresponde a 2017. 
</v>
          </cell>
          <cell r="CA63">
            <v>0.40333333333333332</v>
          </cell>
          <cell r="CB63">
            <v>0.35</v>
          </cell>
          <cell r="CC63" t="str">
            <v>Durante el mes de Julio se avanzó en recolección de vistos buenos para trámite de firma por parte de la Ministra para las licencias y anexos técnicos de las universidades del Valle y del Rosario. Además, se gestionó con el área de tecnología las actividades a realizar para el protocolo de conexión con universidades.
De igual manera, se incorporó  información adicional a la contemplada inicialmente como la provenientes del SPADIES (serie 2010-2017) y a los Graduados de SINES y graduados de SIMAT (serie 2010-2017).</v>
          </cell>
          <cell r="CD63">
            <v>0.48666666666666664</v>
          </cell>
          <cell r="CE63">
            <v>0.45</v>
          </cell>
          <cell r="CF63" t="str">
            <v>Durante el mes de agosto se avanzó en la suscripción de las licencias de uso de las Universidades del Valle y Rosario, quedando pendiente  la firma por parte de los directivos. De igual forma, se avanzó en la realización de pruebas sobre el computador dispuesto por el Ministerio para las consultas, quedando validado el acceso a los investigadores que los soliciten. El rezago en el cumplimiento del indicador obedece a las firmas pendientes de las IES.</v>
          </cell>
          <cell r="CG63">
            <v>0.56999999999999995</v>
          </cell>
          <cell r="CH63">
            <v>0.52</v>
          </cell>
          <cell r="CI63" t="str">
            <v>Durante el mes de septiembre se publicó la estrategia de micro datos anonomizados en la página web del MEN, generando las primeras solicitudes para acceder al servicio. En esta línea, se realizaron las primeras asignaciones de turnos.</v>
          </cell>
          <cell r="CJ63">
            <v>0.65333333333333332</v>
          </cell>
          <cell r="CK63">
            <v>0.74</v>
          </cell>
          <cell r="CL63" t="str">
            <v>En el mes de octubre se avanzó en la construcción del protocolo que reglamenta la conexión del servidor entre las universidades que participan en la estrategia y el MEN, lo anterior es una actividad no prevista dentro de lo planeado y es un nuevo lineamiento de seguridad realizado por OTSI, en consecuencia se extiende el tiempo para que la estrategia sea implementada.
Por otro lado, respecto al acceso a los datos anonimizados en la instalaciones del MEN,  se recbieron solicitudes de asignación de turnos las cuales se realizarán para el mes de noviembre dado los ajustes técnicos a las bases de datos y a los diccionarios.</v>
          </cell>
          <cell r="CM63">
            <v>0.73666666666666669</v>
          </cell>
          <cell r="CN63">
            <v>0.74</v>
          </cell>
          <cell r="CO63" t="str">
            <v xml:space="preserve">Se dio respuesta a las solicitudes de consulta registradas a través de la página Web del MEN y para el mes de diciembre se espera entregar el protocolo de conexión al servidor por parte de la Oficina de Tecnología con el fin de realizar las pruebas técnicas a las Universidades. </v>
          </cell>
        </row>
        <row r="64">
          <cell r="I64" t="str">
            <v>I-403-0-1324901</v>
          </cell>
          <cell r="J64" t="str">
            <v xml:space="preserve">Plan Institucional </v>
          </cell>
          <cell r="K64" t="str">
            <v xml:space="preserve">Direccionamiento estratégico y planeación </v>
          </cell>
          <cell r="L64" t="str">
            <v>Transformar y fortalecer la gestión y la cultura institucional</v>
          </cell>
          <cell r="M64">
            <v>0</v>
          </cell>
          <cell r="N64" t="str">
            <v>N/A</v>
          </cell>
          <cell r="O64" t="str">
            <v>Oficina Asesora de Planeación y Finanzas</v>
          </cell>
          <cell r="P64" t="str">
            <v>Claudia Díaz Hernández</v>
          </cell>
          <cell r="Q64" t="str">
            <v>NO</v>
          </cell>
          <cell r="R64" t="str">
            <v>Reportes de estadísticas sectoriales</v>
          </cell>
          <cell r="S64" t="str">
            <v>(Avance en  la generación y difusión de reportes / Total de reportes a generar)*100</v>
          </cell>
          <cell r="T64">
            <v>1</v>
          </cell>
          <cell r="U64" t="str">
            <v>Porcentaje</v>
          </cell>
          <cell r="V64">
            <v>1</v>
          </cell>
          <cell r="W64" t="str">
            <v>SI</v>
          </cell>
          <cell r="X64">
            <v>43157</v>
          </cell>
          <cell r="Y64" t="str">
            <v>Desarrollar la Estrategia REPÓRTATE 2018 incluyendo indicadores de Plan Nacional de Desarrollo, Plan Nacional Decenal de Educación, Plan Marco de Implementación y Seguimiento cualitativo a indicadores</v>
          </cell>
          <cell r="Z64">
            <v>43115</v>
          </cell>
          <cell r="AA64">
            <v>43465</v>
          </cell>
          <cell r="AB64" t="str">
            <v>enero</v>
          </cell>
          <cell r="AC64">
            <v>350</v>
          </cell>
          <cell r="AD64">
            <v>365</v>
          </cell>
          <cell r="AE64">
            <v>0</v>
          </cell>
          <cell r="AF64">
            <v>0</v>
          </cell>
          <cell r="AG64">
            <v>0</v>
          </cell>
          <cell r="AH64">
            <v>0</v>
          </cell>
          <cell r="AI64" t="str">
            <v>1 Técnico administrativo
1 Profesional Especializado
1 Coordinador</v>
          </cell>
          <cell r="AJ64" t="str">
            <v>Plataforma Repórtate actualizada, con mejoras para el seguimiento cualitativo</v>
          </cell>
          <cell r="AK64">
            <v>0.05</v>
          </cell>
          <cell r="AL64" t="str">
            <v>Se radicaron las mesas de ayuda de ajustes en la herramienta de cargue para el seguimiento cualitativo de los indicadores del Plan Nacional de Desarrollo</v>
          </cell>
          <cell r="AM64">
            <v>9.7500000000000003E-2</v>
          </cell>
          <cell r="AN64" t="str">
            <v>Dentro de las principales actividades realizadas para el período de febrero se tienen: Cargue de los indicadores de cobertura y deserción del año 2017 en REPORTATE, alistamiento de los archivos para cargar en el portal de datos abiertos,  realización de las pruebas en el portal O3 para la publicación de estadísticas, solicitud de la consolidación del corte de enero, y generación de los respectivos reportes</v>
          </cell>
          <cell r="AO64">
            <v>0.16</v>
          </cell>
          <cell r="AP64" t="str">
            <v>Los avances en este indicador se centran en: a) Se realizó la solicitud para incluir en el plan de la Oficina de Comunicaciones el lanzamiento de "Repórtate en tu celular".  b) Se crearon 2 nuevos indicadores del PND 2014-2018. c) Se realizó el cargue de nuevos estudiantes en el link de pruebas de SIMAT dispuesto por la Oficina de Tecnología. El cargue de estudiantes inexistentes no se pudo realizar debido a fallas técnicas, las cuales están siendo revisadas por la OTSI.</v>
          </cell>
          <cell r="AQ64">
            <v>0.2</v>
          </cell>
          <cell r="AR64" t="str">
            <v>La generación de reportes y estadísticas sectoriales, generó los siguientes resultados en el mes de abril de 2018:
- Consolidación de la matrícula definitiva del año 2017 incorporando los resultados de auditoría
- A partir de la matrícula consolidada defintiva del año 2017 se generaron y divulgaron los reportes de matrícula, sedes, establecimientos,  indicadores de cobertura, deserción y repitencia.
- Se plantearon nuevas estrategias de difusión a nivel interno como la de acceso a estadísticas publicadas en REPORTATE por medio del celular
- Para los usuarios externos, se actualizó el conjunto de datos de docentes en la plataforma de datos abiertos</v>
          </cell>
          <cell r="AS64">
            <v>0.26</v>
          </cell>
          <cell r="AT64" t="str">
            <v>La generación de reportes y estadísticas sectoriales, generó los siguientes resultados en el mes de mayo de 2018:
- Consolidación de la matrícula del corte de abril del año 2018
- Socialización con las secretarias de educación de los resultados del proceso de calidad de los registros de SIMAT
- Se avanzó en la producción de indicadores definitivos de la vigencia 2018 (eficiencia, extraedad, analfabetismo, población por fuera del sistema, supervivencia)
- Se realizaron las configuraciones requeridas para acceder a  REPORTATE desde dispositivos móviles
- Para los usuarios externos, se actualizó el conjunto de datos de matrícula en la plataforma de datos abiertos</v>
          </cell>
          <cell r="AU64">
            <v>0.28000000000000003</v>
          </cell>
          <cell r="AV64" t="str">
            <v>Para la producción de reportes y estadísticas sectoriales, durante el mes de junio se avanzó en:
* Gestión de validación y aprobación para los indicadores internos a través de Repórtate.
* Diseño y generación de la encuesta de satisfacción para los usuarios de Repórtate.
* Consolidación de la matrícula de educación preescolar, básica y media con corte a mayo 31 de 2018.
* Generación de los principales indicadores por género en educación preescolar, básica y media.
* Atención a las inquietudes de las entidades territoriales que están gestionando la depuración de la información de SIMAT con base en el reporte enviado.</v>
          </cell>
          <cell r="AW64">
            <v>0.36</v>
          </cell>
          <cell r="AX64" t="str">
            <v xml:space="preserve">Para la generación y difusión de estadísticas sectoriales, durante el mes de julio se avanzó en:
- Gestión de validación y aprobación de indicadores en REPORTATE
- Consolidación de la matrícula de educación preescolar, básica y media con corte a junio 30 de 2018
- Construcción, documentación y difusión interna de indicadores de tránsito inmediato entre niveles educativos
- Actualización de los 3 dataset de estadísticas de educación preescolar, básica y media en el portal de datos abiertos y del dataset de programas de EDTH
- Pruebas al portal de estadísticas O3
</v>
          </cell>
          <cell r="AY64">
            <v>0.47</v>
          </cell>
          <cell r="AZ64" t="str">
            <v>Para la generación y difusión de estadísticas sectoriales, durante el mes de agosto se avanzó en:
REPORTATE. Se avanzó en la construcción, documentación y difusión interna de indicadores de tránsito inmediato entre niveles educativos
Consolidación de matrícula. La OTSI revisó los resultados en paralelo de la consolidación automática y los casos de inconsistencias reportados
Portal para difusión. Se abrió un espacio en la Web del MEN, que se encuentra en revisión para pruebas.
Reportes de calidad. Se elaboró la ruta (Modeler) y el análisis del comportamiento de los registros inconsistentes entre  los informes de calidad de la información.</v>
          </cell>
          <cell r="BA64">
            <v>0.5</v>
          </cell>
          <cell r="BB64" t="str">
            <v xml:space="preserve">Para la generación y difusión de estadísticas sectoriales, durante el mes de septiembre se avanzó en:
- Gestión de validación y aprobación de indicadores en REPORTATE
- Consolidación de la matrícula de educación preescolar, básica y media con corte a agosto 30 de 2018
- Construcción de las observaciones encontradas en el portal O3
- Actualización de la ruta modeler para el análisis de inconsistencias en la matrícula
- Pruebas al portal de estadísticas O3
- Revisión del resumen de indicadores
</v>
          </cell>
          <cell r="BC64">
            <v>0.71</v>
          </cell>
          <cell r="BD64" t="str">
            <v>En el mes de  octubre se avanzó de la siguiente manera:
* Se realizó gestión de validación y aprobación para los indicadores internos a través de Repórtate.
* Se realizaron las pruebas iniciales del módulo de Seguimiento de Repórtate .
* Se generó la ficha estratégica del VES, en conjunto con la OTSI.
*Se realizó satisfactoriamente el informe de calidad con corte a agosto.
*Se recibieron observaciones por parte de los encargados de O3, se procederá a realizar mesas de trabajo para continuar en el proceso de ajuste.
*Se realizó el análisis de los resultados de la consolidación automática de matrícula del mes de septiembre de 2018.</v>
          </cell>
          <cell r="BE64">
            <v>0.71</v>
          </cell>
          <cell r="BF64" t="str">
            <v xml:space="preserve">Para  el reporte de estadísticas sectoriales  en noviembre se avanzó en:
Repórtate. Se realizaron validaciones y ajustes de la nueva ficha de indicadores y capacitación  a usuarios en el manejo de la plataforma 
Matrícula. Se ajustaron algunas  reglas  de validación para el reporte de matrícula
Canales de difusión. Se  actualizaron  los informes de la plataforma de datos abiertos.
</v>
          </cell>
          <cell r="BG64">
            <v>0</v>
          </cell>
          <cell r="BH64">
            <v>0</v>
          </cell>
          <cell r="BI64">
            <v>5.333333333333333E-2</v>
          </cell>
          <cell r="BJ64">
            <v>0</v>
          </cell>
          <cell r="BK64">
            <v>0</v>
          </cell>
          <cell r="BL64">
            <v>0.10666666666666666</v>
          </cell>
          <cell r="BM64">
            <v>0</v>
          </cell>
          <cell r="BN64">
            <v>0</v>
          </cell>
          <cell r="BO64">
            <v>0.15999999999999998</v>
          </cell>
          <cell r="BP64">
            <v>0.16</v>
          </cell>
          <cell r="BQ64" t="str">
            <v xml:space="preserve">Se solicitó a las áreas del MEN la actualización de indicadores en la herramienta REPÓRTATE. Además, se avanzó en el manual de navegación para la herramienta Repórtate en tu celular con plataformas IOS y Android. </v>
          </cell>
          <cell r="BR64">
            <v>0.21333333333333332</v>
          </cell>
          <cell r="BS64">
            <v>0.17</v>
          </cell>
          <cell r="BT64" t="str">
            <v>En el mes de abril, se continua con la capacitación a usuarios, en este periodo igualmente se gestiona el cargue de nuevos indicadores como los de conexión total . En cuanto a la estrategia de difusión,  se culminó el manual de usuario para descargar la aplicación que permite el acceso a REPORTATE desde celulares ya sean con sistema operativo  iOS o Android, que para su consolidación contó con una prueba piloto de desacarga con los funcionarios de la OAPF. La OAC realizará el lanzamiento de la estrategia en Radio MEN el día 2 de Mayo y en El Pregonero el día 4 de Mayo.</v>
          </cell>
          <cell r="BU64">
            <v>0.26666666666666666</v>
          </cell>
          <cell r="BV64">
            <v>0.24</v>
          </cell>
          <cell r="BW64" t="str">
            <v>Se realizaron las configuraciones y se publicó en el Pregonero los instructivos paro descargar la app que permite visualizar REPORTATE en dispositivos móviles ya sea con sistema operativo Android o IOS. La diferencia respecto al avance programado, obedece a que el levantamiento de requerimientos para el seguimiento cualitativo y nuevas funcionalidades de la herramienta ha tomado más tiempo del esperado. No obstante, ya se cuenta con la mayor parte de los ajustes requeridos para desarrollarlo en junio.</v>
          </cell>
          <cell r="BX64">
            <v>0.32</v>
          </cell>
          <cell r="BY64">
            <v>0.28000000000000003</v>
          </cell>
          <cell r="BZ64" t="str">
            <v xml:space="preserve">Se avanzó en las fichas de indicadores del plan decenal las cuales estarán listas una vez se cuente con la batería final de indicadores. Por lo pronto se ajustaron las herramientas de cargue que posibiliten subir estos nuevos indicadores, además, se diseñó y realizó la encuesta de satisfacción a los usuarios de la plataforma. Se continua con la capacitación a nuevos usuarios y en la gestión de validación y aprobación con los que se cargan actualmente.
Por el tiempo requerido en el levantamiento de requerimientos para la fase de seguimiento cualitativo en la herramienta, considerando las nuevas necesidades que se están validando y documentando, no se logró cumplir con el cronograma establecido.
</v>
          </cell>
          <cell r="CA64">
            <v>0.40333333333333332</v>
          </cell>
          <cell r="CB64">
            <v>0.37</v>
          </cell>
          <cell r="CC64" t="str">
            <v>Durante el mes de julio  siguió evolucionando la plataforma  REPORTATE, en cuanto a funcionalidades, validación de indicadores, en especial se realizaron las siguientes actividades:
* Gestión de validación y aprobación para los indicadores internos a través de Repórtate.
*Envío de requerimientos de ajuste y desarrollo en la herramienta de cargue de REPÓRTATE para el módulo de seguimiento que hace parte de la segunda FASE de implementación.
*Solicitud de ajuste de ficha indicador con la inclusión de indicadores del PND, PMI, PNDE y ODS con la opción de consolidación de metas.
* Capacitación y acompañamiento a los usuarios de la herramienta de cargue Repórtate.
* Solicitud de ajustes generales a la herramienta por mesa de ayuda.</v>
          </cell>
          <cell r="CD64">
            <v>0.48666666666666664</v>
          </cell>
          <cell r="CE64">
            <v>0.48</v>
          </cell>
          <cell r="CF64" t="str">
            <v>Durante el mes de agosto se avanzó en:
* Gestión de validación y aprobación para los indicadores internos a través de Repórtate.
* Se elaboró plan de trabajo por parte del líder técnico de la herramienta que contiene el ajuste y desarrollo del módulo de seguimiento.
* Revisión de funcionalidades de la herramienta con lo líderes funcionales y técnicos con el fin de generar la ficha de la Ministra de forma automática.
* Capacitación y acompañamiento a los usuarios de la herramienta de cargue Repórtate.
* Solicitud de ajustes generales a la herramienta por mesa de ayuda.</v>
          </cell>
          <cell r="CG64">
            <v>0.56999999999999995</v>
          </cell>
          <cell r="CH64">
            <v>0.5</v>
          </cell>
          <cell r="CI64" t="str">
            <v>En el mes de  septiembre se realizó:
* Gestión de validación y aprobación para los indicadores internos a través de Repórtate.
* Seguimiento al plan de trabajo por parte del líder técnico de la herramienta que contiene el ajuste y desarrollo del módulo de seguimiento. Nueva Home Page de la herramienta.
* Revisión de funcionalidades de la herramienta con los líderes funcionales y técnicos con el fin de generar la ficha de la Ministra de forma automática.
* Capacitación y acompañamiento a los usuarios de la herramienta de cargue Repórtate.
- No se logró el cumplimiento de lo proyectado debido a que se requiere la  definición por parte de todas las áreas de los nuevos responsables de cargue y validación de los indicadores.</v>
          </cell>
          <cell r="CJ64">
            <v>0.65333333333333332</v>
          </cell>
          <cell r="CK64">
            <v>0.6</v>
          </cell>
          <cell r="CL64" t="str">
            <v>En el mes de  octubre se realizó:
* Gestión de validación y aprobación para los indicadores internos a través de Repórtate.
* Seguimiento al plan de trabajo por parte del líder técnico de la herramienta que contiene el ajuste y desarrollo del módulo de seguimiento. Se realizaron las pruebas iniciales del módulo de Seguimiento y se contará con estos ajustes en el ambiente de pruebas en la primera semana de Noviembre. Se incluyeron los documentos técnicos de la herramienta y el mapa de indicadores georreferenciados en la Nueva Home Page de la herramienta.
* Revisión de funcionalidades de la herramienta con los líderes funcionales y técnicos, con el fin de generar la ficha de la Ministra de forma automática.
* Capacitación y acompañamiento a los usuarios de la herramienta de cargue Repórtate.
* Se generó la ficha estratégica del VES, en conjunto con la OTSI.
No se logró el cumplimiento de lo proyectado debido a que se requiere la  definición por parte de todas las áreas de los nuevos responsables de cargue y validación de los indicadores.</v>
          </cell>
          <cell r="CM64">
            <v>0.73666666666666669</v>
          </cell>
          <cell r="CN64">
            <v>0.71</v>
          </cell>
          <cell r="CO64" t="str">
            <v xml:space="preserve">
Para REPÓRTATE se realizaron validaciones de la nueva ficha de indicadores y ajustes al módulo cualitativo. De igual forma, se ha brindó capacitación  a 9 usuarios en el manejo de la plataforma y  se incluyeron 24 indicadores nuevos. Se apoyo la revisión de indicadores, la articulación de fichas entre herramientas de cargue y Bi Oracle.</v>
          </cell>
        </row>
        <row r="65">
          <cell r="I65" t="str">
            <v>I-403-0-1324902</v>
          </cell>
          <cell r="J65" t="str">
            <v xml:space="preserve">Plan Institucional </v>
          </cell>
          <cell r="K65" t="str">
            <v xml:space="preserve">Direccionamiento estratégico y planeación </v>
          </cell>
          <cell r="L65" t="str">
            <v>Transformar y fortalecer la gestión y la cultura institucional</v>
          </cell>
          <cell r="M65">
            <v>0</v>
          </cell>
          <cell r="N65" t="str">
            <v>N/A</v>
          </cell>
          <cell r="O65" t="str">
            <v>Oficina Asesora de Planeación y Finanzas</v>
          </cell>
          <cell r="P65" t="str">
            <v>Claudia Díaz Hernández</v>
          </cell>
          <cell r="Q65" t="str">
            <v>NO</v>
          </cell>
          <cell r="R65" t="str">
            <v>Reportes de estadísticas sectoriales</v>
          </cell>
          <cell r="S65" t="str">
            <v>(Avance en  la generación y difusión de reportes / Total de reportes a generar)*100</v>
          </cell>
          <cell r="T65">
            <v>1</v>
          </cell>
          <cell r="U65" t="str">
            <v>Porcentaje</v>
          </cell>
          <cell r="V65">
            <v>1</v>
          </cell>
          <cell r="W65" t="str">
            <v>SI</v>
          </cell>
          <cell r="X65">
            <v>43157</v>
          </cell>
          <cell r="Y65" t="str">
            <v>Generar reportes de consistencia en la calidad de  la información de matrícula de educación preescolar, básica y media</v>
          </cell>
          <cell r="Z65">
            <v>43235</v>
          </cell>
          <cell r="AA65">
            <v>43465</v>
          </cell>
          <cell r="AB65" t="str">
            <v>mayo</v>
          </cell>
          <cell r="AC65">
            <v>230</v>
          </cell>
          <cell r="AD65">
            <v>244</v>
          </cell>
          <cell r="AE65">
            <v>0</v>
          </cell>
          <cell r="AF65">
            <v>0</v>
          </cell>
          <cell r="AG65">
            <v>0</v>
          </cell>
          <cell r="AH65">
            <v>0</v>
          </cell>
          <cell r="AI65">
            <v>0</v>
          </cell>
          <cell r="AJ65" t="str">
            <v>Tres (3) reportes de calidad de los registros de matrícula</v>
          </cell>
          <cell r="AK65">
            <v>0</v>
          </cell>
          <cell r="AL65">
            <v>0</v>
          </cell>
          <cell r="AM65">
            <v>9.7500000000000003E-2</v>
          </cell>
          <cell r="AN65" t="str">
            <v>Dentro de las principales actividades realizadas para el período de febrero se tienen: Cargue de los indicadores de cobertura y deserción del año 2017 en REPORTATE, alistamiento de los archivos para cargar en el portal de datos abiertos,  realización de las pruebas en el portal O3 para la publicación de estadísticas, solicitud de la consolidación del corte de enero, y generación de los respectivos reportes</v>
          </cell>
          <cell r="AO65">
            <v>0</v>
          </cell>
          <cell r="AP65">
            <v>0</v>
          </cell>
          <cell r="AQ65">
            <v>0</v>
          </cell>
          <cell r="AR65">
            <v>0</v>
          </cell>
          <cell r="AS65">
            <v>0.26</v>
          </cell>
          <cell r="AT65" t="str">
            <v>La generación de reportes y estadísticas sectoriales, generó los siguientes resultados en el mes de mayo de 2018:
- Consolidación de la matrícula del corte de abril del año 2018
- Socialización con las secretarias de educación de los resultados del proceso de calidad de los registros de SIMAT
- Se avanzó en la producción de indicadores definitivos de la vigencia 2018 (eficiencia, extraedad, analfabetismo, población por fuera del sistema, supervivencia)
- Se realizaron las configuraciones requeridas para acceder a  REPORTATE desde dispositivos móviles
- Para los usuarios externos, se actualizó el conjunto de datos de matrícula en la plataforma de datos abiertos</v>
          </cell>
          <cell r="AU65">
            <v>0.28000000000000003</v>
          </cell>
          <cell r="AV65" t="str">
            <v>Para la producción de reportes y estadísticas sectoriales, durante el mes de junio se avanzó en:
* Gestión de validación y aprobación para los indicadores internos a través de Repórtate.
* Diseño y generación de la encuesta de satisfacción para los usuarios de Repórtate.
* Consolidación de la matrícula de educación preescolar, básica y media con corte a mayo 31 de 2018.
* Generación de los principales indicadores por género en educación preescolar, básica y media.
* Atención a las inquietudes de las entidades territoriales que están gestionando la depuración de la información de SIMAT con base en el reporte enviado.</v>
          </cell>
          <cell r="AW65">
            <v>0.36</v>
          </cell>
          <cell r="AX65" t="str">
            <v xml:space="preserve">Para la generación y difusión de estadísticas sectoriales, durante el mes de julio se avanzó en:
- Gestión de validación y aprobación de indicadores en REPORTATE
- Consolidación de la matrícula de educación preescolar, básica y media con corte a junio 30 de 2018
- Construcción, documentación y difusión interna de indicadores de tránsito inmediato entre niveles educativos
- Actualización de los 3 dataset de estadísticas de educación preescolar, básica y media en el portal de datos abiertos y del dataset de programas de EDTH
- Pruebas al portal de estadísticas O3
</v>
          </cell>
          <cell r="AY65">
            <v>0.47</v>
          </cell>
          <cell r="AZ65" t="str">
            <v>Para la generación y difusión de estadísticas sectoriales, durante el mes de agosto se avanzó en:
REPORTATE. Se avanzó en la construcción, documentación y difusión interna de indicadores de tránsito inmediato entre niveles educativos
Consolidación de matrícula. La OTSI revisó los resultados en paralelo de la consolidación automática y los casos de inconsistencias reportados
Portal para difusión. Se abrió un espacio en la Web del MEN, que se encuentra en revisión para pruebas.
Reportes de calidad. Se elaboró la ruta (Modeler) y el análisis del comportamiento de los registros inconsistentes entre  los informes de calidad de la información.</v>
          </cell>
          <cell r="BA65">
            <v>0.56999999999999995</v>
          </cell>
          <cell r="BB65" t="str">
            <v xml:space="preserve">Para la generación y difusión de estadísticas sectoriales, durante el mes de septiembre se avanzó en:
- Gestión de validación y aprobación de indicadores en REPORTATE
- Consolidación de la matrícula de educación preescolar, básica y media con corte a agosto 30 de 2018
- Construcción de las observaciones encontradas en el portal O3
- Actualización de la ruta modeler para el análisis de inconsistencias en la matrícula
- Pruebas al portal de estadísticas O3
- Revisión del resumen de indicadores
</v>
          </cell>
          <cell r="BC65">
            <v>1</v>
          </cell>
          <cell r="BD65" t="str">
            <v>En el mes de  octubre se avanzó de la siguiente manera:
* Se realizó gestión de validación y aprobación para los indicadores internos a través de Repórtate.
* Se realizaron las pruebas iniciales del módulo de Seguimiento de Repórtate .
* Se generó la ficha estratégica del VES, en conjunto con la OTSI.
*Se realizó satisfactoriamente el informe de calidad con corte a agosto.
*Se recibieron observaciones por parte de los encargados de O3, se procederá a realizar mesas de trabajo para continuar en el proceso de ajuste.
*Se realizó el análisis de los resultados de la consolidación automática de matrícula del mes de septiembre de 2018.</v>
          </cell>
          <cell r="BE65">
            <v>1</v>
          </cell>
          <cell r="BF65" t="str">
            <v xml:space="preserve">Para  el reporte de estadísticas sectoriales  en noviembre se avanzó en:
Repórtate. Se realizaron validaciones y ajustes de la nueva ficha de indicadores y capacitación  a usuarios en el manejo de la plataforma 
Matrícula. Se ajustaron algunas  reglas  de validación para el reporte de matrícula
Canales de difusión. Se  actualizaron  los informes de la plataforma de datos abiertos.
</v>
          </cell>
          <cell r="BG65">
            <v>0</v>
          </cell>
          <cell r="BH65">
            <v>0</v>
          </cell>
          <cell r="BI65">
            <v>0</v>
          </cell>
          <cell r="BJ65">
            <v>0</v>
          </cell>
          <cell r="BK65">
            <v>0</v>
          </cell>
          <cell r="BL65">
            <v>0</v>
          </cell>
          <cell r="BM65">
            <v>0</v>
          </cell>
          <cell r="BN65">
            <v>0</v>
          </cell>
          <cell r="BO65">
            <v>0</v>
          </cell>
          <cell r="BP65">
            <v>0</v>
          </cell>
          <cell r="BQ65">
            <v>0</v>
          </cell>
          <cell r="BR65">
            <v>0</v>
          </cell>
          <cell r="BS65">
            <v>0</v>
          </cell>
          <cell r="BT65">
            <v>0</v>
          </cell>
          <cell r="BU65">
            <v>0.27</v>
          </cell>
          <cell r="BV65">
            <v>0.27</v>
          </cell>
          <cell r="BW65" t="str">
            <v>Con los resultados entregados en el mes de abril, en este periodo la Subdirección de Acceso remitió la información a las Secretarias de Educación para iniciar la gestión en la depuración de los registros. De igual manera, se realizó reunión con la Subdirección de Acceso y el Grupo de Auditorías de la Oficina de Planeación para definir próximo corte y gestión a realizar.</v>
          </cell>
          <cell r="BX65">
            <v>0.32</v>
          </cell>
          <cell r="BY65">
            <v>0.32</v>
          </cell>
          <cell r="BZ65" t="str">
            <v>Como los reportes de calidad de la matrícula se generan de forma trimestral, el siguiente informe se realizará con el corte de junio 30 en el mes de julio. En el periodo se atendieron algunas inquietudes de las Secretarias de Educación que han iniciado en el proceso de depuración con base en el informe enviado.</v>
          </cell>
          <cell r="CA65">
            <v>0.33</v>
          </cell>
          <cell r="CB65">
            <v>0.33</v>
          </cell>
          <cell r="CC65" t="str">
            <v xml:space="preserve">Se inició el proceso del segundo informe de calidad con corte a junio 30, se avanzó en la ejecución de las reglas, a excepción de las relacionadas con la correcta identificación en Registraduría conforme a la solicitud de revisión de algunas Secretarias de Educación (Bogotá y Medellín)  para lo cual se realizó reunión con la Registraduría el 27 de julio. A partir de las orientaciones, se realizaron algunos ajustes en la ruta.
De igual manera se inició el desarrollo del reporte de seguimiento por ETC y por registro inconsistente. La diferencia entre lo programado y lo ejecutado obedece al ajuste que se debió hacer en la regla 5o, y a un mayor tiempo requerido para los nuevos reportes </v>
          </cell>
          <cell r="CD65">
            <v>0.49</v>
          </cell>
          <cell r="CE65">
            <v>0.49</v>
          </cell>
          <cell r="CF65" t="str">
            <v>Para la generación y difusión de estadísticas sectoriales, durante el mes de agosto se avanzó en la elaboración de la ruta (Modeler) y análisis del comportamiento de los registros inconsistentes entre los informes de calidad de la información del período marzo - junio de 2018.</v>
          </cell>
          <cell r="CG65">
            <v>0.56999999999999995</v>
          </cell>
          <cell r="CH65">
            <v>0.56999999999999995</v>
          </cell>
          <cell r="CI65" t="str">
            <v>En el mes de septiembre se avanzó en la actualización de la ruta (Modeler) y análisis del comportamiento de los registros inconsistentes como insumo para el informes de calidad de la información del período junio - agosto de 2018. La base preliminar de dichas inconsistencias fue entregada al grupo de Auditorías para el seguimiento que las firmas auditoras realizarán a las ETC focalizadas para 2018.</v>
          </cell>
          <cell r="CJ65">
            <v>0.65</v>
          </cell>
          <cell r="CK65">
            <v>0.65</v>
          </cell>
          <cell r="CL65" t="str">
            <v>Se realizó satisfactoriamente el informe de calidad con corte a agosto, bajo este proceso se ajustaron las reglas 3, 4 y 6 de validación de inconsistencias en la matrícula, con el objeto de garantizar la aplicación de los lineamientos normativos. Para lo anterior, se realizó reunión con la subdirección de acceso donde se recibieron todos los comentarios pertinentes.</v>
          </cell>
          <cell r="CM65">
            <v>0.74</v>
          </cell>
          <cell r="CN65">
            <v>1</v>
          </cell>
          <cell r="CO65" t="str">
            <v>Se ajustaron las reglas 3, 4 y 6 de validación de inconsistencias en la matrícula, con el objeto de garantizar la aplicación de los lineamientos normativos. En este sentido, se realizó reunión con la Subdirección de Acceso en la que se recibieron todos los comentarios pertinentes.</v>
          </cell>
        </row>
        <row r="66">
          <cell r="I66" t="str">
            <v>I-403-0-1324903</v>
          </cell>
          <cell r="J66" t="str">
            <v xml:space="preserve">Plan Institucional </v>
          </cell>
          <cell r="K66" t="str">
            <v xml:space="preserve">Direccionamiento estratégico y planeación </v>
          </cell>
          <cell r="L66" t="str">
            <v>Transformar y fortalecer la gestión y la cultura institucional</v>
          </cell>
          <cell r="M66">
            <v>0</v>
          </cell>
          <cell r="N66" t="str">
            <v>N/A</v>
          </cell>
          <cell r="O66" t="str">
            <v>Oficina Asesora de Planeación y Finanzas</v>
          </cell>
          <cell r="P66" t="str">
            <v>Claudia Díaz Hernández</v>
          </cell>
          <cell r="Q66" t="str">
            <v>NO</v>
          </cell>
          <cell r="R66" t="str">
            <v>Reportes de estadísticas sectoriales</v>
          </cell>
          <cell r="S66" t="str">
            <v>(Avance en  la generación y difusión de reportes / Total de reportes a generar)*100</v>
          </cell>
          <cell r="T66">
            <v>1</v>
          </cell>
          <cell r="U66" t="str">
            <v>Porcentaje</v>
          </cell>
          <cell r="V66">
            <v>1</v>
          </cell>
          <cell r="W66" t="str">
            <v>SI</v>
          </cell>
          <cell r="X66">
            <v>43157</v>
          </cell>
          <cell r="Y66" t="str">
            <v>Suministrar información estadística oportuna a la ciudadanía por los canales de difusión definidos (Portal WEB y datos abiertos)</v>
          </cell>
          <cell r="Z66">
            <v>43191</v>
          </cell>
          <cell r="AA66">
            <v>43434</v>
          </cell>
          <cell r="AB66" t="str">
            <v>abril</v>
          </cell>
          <cell r="AC66">
            <v>243</v>
          </cell>
          <cell r="AD66">
            <v>244</v>
          </cell>
          <cell r="AE66">
            <v>0</v>
          </cell>
          <cell r="AF66">
            <v>0</v>
          </cell>
          <cell r="AG66">
            <v>0</v>
          </cell>
          <cell r="AH66">
            <v>0</v>
          </cell>
          <cell r="AI66">
            <v>0</v>
          </cell>
          <cell r="AJ66" t="str">
            <v>Portales de difusión estadística actualizados</v>
          </cell>
          <cell r="AK66">
            <v>0</v>
          </cell>
          <cell r="AL66">
            <v>0</v>
          </cell>
          <cell r="AM66">
            <v>9.7500000000000003E-2</v>
          </cell>
          <cell r="AN66" t="str">
            <v>Dentro de las principales actividades realizadas para el período de febrero se tienen: Cargue de los indicadores de cobertura y deserción del año 2017 en REPORTATE, alistamiento de los archivos para cargar en el portal de datos abiertos,  realización de las pruebas en el portal O3 para la publicación de estadísticas, solicitud de la consolidación del corte de enero, y generación de los respectivos reportes</v>
          </cell>
          <cell r="AO66">
            <v>0</v>
          </cell>
          <cell r="AP66">
            <v>0</v>
          </cell>
          <cell r="AQ66">
            <v>0</v>
          </cell>
          <cell r="AR66">
            <v>0</v>
          </cell>
          <cell r="AS66">
            <v>0.26</v>
          </cell>
          <cell r="AT66" t="str">
            <v>La generación de reportes y estadísticas sectoriales, generó los siguientes resultados en el mes de mayo de 2018:
- Consolidación de la matrícula del corte de abril del año 2018
- Socialización con las secretarias de educación de los resultados del proceso de calidad de los registros de SIMAT
- Se avanzó en la producción de indicadores definitivos de la vigencia 2018 (eficiencia, extraedad, analfabetismo, población por fuera del sistema, supervivencia)
- Se realizaron las configuraciones requeridas para acceder a  REPORTATE desde dispositivos móviles
- Para los usuarios externos, se actualizó el conjunto de datos de matrícula en la plataforma de datos abiertos</v>
          </cell>
          <cell r="AU66">
            <v>0.28000000000000003</v>
          </cell>
          <cell r="AV66" t="str">
            <v>Para la producción de reportes y estadísticas sectoriales, durante el mes de junio se avanzó en:
* Gestión de validación y aprobación para los indicadores internos a través de Repórtate.
* Diseño y generación de la encuesta de satisfacción para los usuarios de Repórtate.
* Consolidación de la matrícula de educación preescolar, básica y media con corte a mayo 31 de 2018.
* Generación de los principales indicadores por género en educación preescolar, básica y media.
* Atención a las inquietudes de las entidades territoriales que están gestionando la depuración de la información de SIMAT con base en el reporte enviado.</v>
          </cell>
          <cell r="AW66">
            <v>0.36</v>
          </cell>
          <cell r="AX66" t="str">
            <v xml:space="preserve">Para la generación y difusión de estadísticas sectoriales, durante el mes de julio se avanzó en:
- Gestión de validación y aprobación de indicadores en REPORTATE
- Consolidación de la matrícula de educación preescolar, básica y media con corte a junio 30 de 2018
- Construcción, documentación y difusión interna de indicadores de tránsito inmediato entre niveles educativos
- Actualización de los 3 dataset de estadísticas de educación preescolar, básica y media en el portal de datos abiertos y del dataset de programas de EDTH
- Pruebas al portal de estadísticas O3
</v>
          </cell>
          <cell r="AY66">
            <v>0.47</v>
          </cell>
          <cell r="AZ66" t="str">
            <v>Para la generación y difusión de estadísticas sectoriales, durante el mes de agosto se avanzó en:
REPORTATE. Se avanzó en la construcción, documentación y difusión interna de indicadores de tránsito inmediato entre niveles educativos
Consolidación de matrícula. La OTSI revisó los resultados en paralelo de la consolidación automática y los casos de inconsistencias reportados
Portal para difusión. Se abrió un espacio en la Web del MEN, que se encuentra en revisión para pruebas.
Reportes de calidad. Se elaboró la ruta (Modeler) y el análisis del comportamiento de los registros inconsistentes entre  los informes de calidad de la información.</v>
          </cell>
          <cell r="BA66">
            <v>0.56999999999999995</v>
          </cell>
          <cell r="BB66" t="str">
            <v xml:space="preserve">Para la generación y difusión de estadísticas sectoriales, durante el mes de septiembre se avanzó en:
- Gestión de validación y aprobación de indicadores en REPORTATE
- Consolidación de la matrícula de educación preescolar, básica y media con corte a agosto 30 de 2018
- Construcción de las observaciones encontradas en el portal O3
- Actualización de la ruta modeler para el análisis de inconsistencias en la matrícula
- Pruebas al portal de estadísticas O3
- Revisión del resumen de indicadores
</v>
          </cell>
          <cell r="BC66">
            <v>0.71</v>
          </cell>
          <cell r="BD66" t="str">
            <v>En el mes de  octubre se avanzó de la siguiente manera:
* Se realizó gestión de validación y aprobación para los indicadores internos a través de Repórtate.
* Se realizaron las pruebas iniciales del módulo de Seguimiento de Repórtate .
* Se generó la ficha estratégica del VES, en conjunto con la OTSI.
*Se realizó satisfactoriamente el informe de calidad con corte a agosto.
*Se recibieron observaciones por parte de los encargados de O3, se procederá a realizar mesas de trabajo para continuar en el proceso de ajuste.
*Se realizó el análisis de los resultados de la consolidación automática de matrícula del mes de septiembre de 2018.</v>
          </cell>
          <cell r="BE66">
            <v>0.71</v>
          </cell>
          <cell r="BF66" t="str">
            <v xml:space="preserve">Para  el reporte de estadísticas sectoriales  en noviembre se avanzó en:
Repórtate. Se realizaron validaciones y ajustes de la nueva ficha de indicadores y capacitación  a usuarios en el manejo de la plataforma 
Matrícula. Se ajustaron algunas  reglas  de validación para el reporte de matrícula
Canales de difusión. Se  actualizaron  los informes de la plataforma de datos abiertos.
</v>
          </cell>
          <cell r="BG66">
            <v>0</v>
          </cell>
          <cell r="BH66">
            <v>0</v>
          </cell>
          <cell r="BI66">
            <v>0</v>
          </cell>
          <cell r="BJ66">
            <v>0</v>
          </cell>
          <cell r="BK66">
            <v>0</v>
          </cell>
          <cell r="BL66">
            <v>0</v>
          </cell>
          <cell r="BM66">
            <v>0</v>
          </cell>
          <cell r="BN66">
            <v>0</v>
          </cell>
          <cell r="BO66">
            <v>0</v>
          </cell>
          <cell r="BP66">
            <v>0</v>
          </cell>
          <cell r="BQ66">
            <v>0</v>
          </cell>
          <cell r="BR66">
            <v>0.21</v>
          </cell>
          <cell r="BS66">
            <v>0.21</v>
          </cell>
          <cell r="BT66" t="str">
            <v>Una vez obtenida la matrícula definitiva, se ha procedido al cálculo de indicadores de cobertura, deserción, repitencia, sedes y establecimientos y reportes de matrícula para la difusión a nivel interno por medio de correo electrónico.
Para la difusión a nivel externo se realizaron las siguientes actividades:
- Actualización del conjunto de datos de docentes 2012-2016 en el portal de datos abiertos
- Rediseño de página web enviado a la OAC para fortalecer aspectos de usabilidad y perfilamiento de usuarios por tipo de información
- Generación de archivos de matrícula e indicadores para cargar en ambiente de pruebas del portal de estadísticas O3</v>
          </cell>
          <cell r="BU66">
            <v>0.27</v>
          </cell>
          <cell r="BV66">
            <v>0.27</v>
          </cell>
          <cell r="BW66" t="str">
            <v>En el período se continuaron produciendo indicadores definitivos de la vigencia 2017 como la tasa de supervivencia, la tasa de extraedad, indicadores de Eficiencia, analfabetismo y años promedio de educación. Para los usuarios externos, se actualizó la serie de matrícula de educación preescolar, básica y media desde el año 2010 en el portal de datos abiertos y se incorporó el año 2017.
Para mejorar la usabilidad del sitio web, la Oficina Asesora de Comunicaciones continua con los desarrollos propuestos.</v>
          </cell>
          <cell r="BX66">
            <v>0.32</v>
          </cell>
          <cell r="BY66">
            <v>0.32</v>
          </cell>
          <cell r="BZ66" t="str">
            <v>Se construyeron los indicadores por género de las tasas de cobertura, población por fuera del sistema, y los indicadores de eficiencia. Para el portal de estadísticas en O3, se remitió la base de docentes y establecimientos del año 2017, para que sean cargados en el ambiente de certificación y realizar las pruebas.</v>
          </cell>
          <cell r="CA66">
            <v>0.34</v>
          </cell>
          <cell r="CB66">
            <v>0.34</v>
          </cell>
          <cell r="CC66" t="str">
            <v>Se avanzó con el ciclo de pruebas del Portal de Estadísticas O3, y se espera liberar la página en ambiente de producción en el mes de agosto de 2018.
Para datos abiertos, se actualizaron los dataset de estadísticas de EPBM, a nivel municipal, departamental y Secretaria de Educación hasta el año 2017, así como los programas de SIET con corte a julio de 2018.
Se realizaron además, pruebas al desarrollo de la oficina de Comunicaciones para la visualización de la página web, la cual se liberará al público en el mes de agosto.
Se construyeron y documentaron nuevos indicadores de tránsito entre niveles educativos y se difundieron por correo electrónico</v>
          </cell>
          <cell r="CD66">
            <v>0.46499999999999997</v>
          </cell>
          <cell r="CE66">
            <v>0.45</v>
          </cell>
          <cell r="CF66" t="str">
            <v xml:space="preserve">Se avanzó en la construcción del espacio web dispuesto para la difusión de estadísticas. Lo anterior implicó abrir un espacio dentro del portal web del Ministerio el cual aún no esta en funcionamiento, hasta tanto la Oficina de Tecnología no termine de revisar las fallas encontradas. De otra parte, se avanzó en la construcción de indicadores, teniendo como resultado los de relación alumno- docente.
</v>
          </cell>
          <cell r="CG66">
            <v>0.56999999999999995</v>
          </cell>
          <cell r="CH66">
            <v>0.56999999999999995</v>
          </cell>
          <cell r="CI66" t="str">
            <v>En el mes de septiembre se avanzó en la revisión del resumen de indicadores a nivel nacional, departamental, ETC y municipal, el cual será publicado en la primera semana del mes de octubre de 2018. Asimismo, se realizó la revisión del portal de estadísticas O3 y se enviaron a la Oficina de Tecnología las observaciones y solicitudes de ajuste a los inconvenientes presentados por la plataforma en visualización y contenido de la información reportada.</v>
          </cell>
          <cell r="CJ66">
            <v>0.65</v>
          </cell>
          <cell r="CK66">
            <v>0.65</v>
          </cell>
          <cell r="CL66" t="str">
            <v>Se recibieron observaciones por parte de Nodum, encargado de los ajustes a la herramienta O3, al documento enviado por el Grupo de Información. Dadas las inquietudes generadas, se solicitó a la OTSI programación de mesa de trabajo o reunión con los desarrolladores, para trabajar conjuntamente los ajustes definitvos en el link de prueba, para poder publicar la informaicón estadística en la página Web del MEN.</v>
          </cell>
          <cell r="CM66">
            <v>0.8</v>
          </cell>
          <cell r="CN66">
            <v>0.71</v>
          </cell>
          <cell r="CO66" t="str">
            <v xml:space="preserve">Se actualizaron  los informes en la plataforma de datos abiertos y la información de matrícula en la intranet. De igual forma, se realizaron mesas de trabajo para continuar en el proceso de ajuste con O3 y el proveedor
</v>
          </cell>
        </row>
        <row r="67">
          <cell r="I67" t="str">
            <v>I-403-0-1324904</v>
          </cell>
          <cell r="J67" t="str">
            <v xml:space="preserve">Plan Institucional </v>
          </cell>
          <cell r="K67" t="str">
            <v xml:space="preserve">Direccionamiento estratégico y planeación </v>
          </cell>
          <cell r="L67" t="str">
            <v>Transformar y fortalecer la gestión y la cultura institucional</v>
          </cell>
          <cell r="M67">
            <v>0</v>
          </cell>
          <cell r="N67" t="str">
            <v>N/A</v>
          </cell>
          <cell r="O67" t="str">
            <v>Oficina Asesora de Planeación y Finanzas</v>
          </cell>
          <cell r="P67" t="str">
            <v>Claudia Díaz Hernández</v>
          </cell>
          <cell r="Q67" t="str">
            <v>NO</v>
          </cell>
          <cell r="R67" t="str">
            <v>Reportes de estadísticas sectoriales</v>
          </cell>
          <cell r="S67" t="str">
            <v>(Avance en  la generación y difusión de reportes / Total de reportes a generar)*100</v>
          </cell>
          <cell r="T67">
            <v>1</v>
          </cell>
          <cell r="U67" t="str">
            <v>Porcentaje</v>
          </cell>
          <cell r="V67">
            <v>1</v>
          </cell>
          <cell r="W67" t="str">
            <v>SI</v>
          </cell>
          <cell r="X67">
            <v>43157</v>
          </cell>
          <cell r="Y67" t="str">
            <v>Realizar el proceso de consolidación y automatización de Matrícula consolidada entre abril y noviembre junto con la generación de reportes.</v>
          </cell>
          <cell r="Z67">
            <v>43221</v>
          </cell>
          <cell r="AA67">
            <v>43465</v>
          </cell>
          <cell r="AB67" t="str">
            <v>mayo</v>
          </cell>
          <cell r="AC67">
            <v>244</v>
          </cell>
          <cell r="AD67">
            <v>244</v>
          </cell>
          <cell r="AE67">
            <v>0</v>
          </cell>
          <cell r="AF67">
            <v>0</v>
          </cell>
          <cell r="AG67">
            <v>0</v>
          </cell>
          <cell r="AH67">
            <v>0</v>
          </cell>
          <cell r="AI67">
            <v>0</v>
          </cell>
          <cell r="AJ67" t="str">
            <v>Proceso de consolidación de matrícula automatizado en SIMAT</v>
          </cell>
          <cell r="AK67">
            <v>0</v>
          </cell>
          <cell r="AL67">
            <v>0</v>
          </cell>
          <cell r="AM67">
            <v>9.7500000000000003E-2</v>
          </cell>
          <cell r="AN67" t="str">
            <v>Dentro de las principales actividades realizadas para el período de febrero se tienen: Cargue de los indicadores de cobertura y deserción del año 2017 en REPORTATE, alistamiento de los archivos para cargar en el portal de datos abiertos,  realización de las pruebas en el portal O3 para la publicación de estadísticas, solicitud de la consolidación del corte de enero, y generación de los respectivos reportes</v>
          </cell>
          <cell r="AO67">
            <v>0</v>
          </cell>
          <cell r="AP67">
            <v>0</v>
          </cell>
          <cell r="AQ67">
            <v>0</v>
          </cell>
          <cell r="AR67">
            <v>0</v>
          </cell>
          <cell r="AS67">
            <v>0.26</v>
          </cell>
          <cell r="AT67" t="str">
            <v>La generación de reportes y estadísticas sectoriales, generó los siguientes resultados en el mes de mayo de 2018:
- Consolidación de la matrícula del corte de abril del año 2018
- Socialización con las secretarias de educación de los resultados del proceso de calidad de los registros de SIMAT
- Se avanzó en la producción de indicadores definitivos de la vigencia 2018 (eficiencia, extraedad, analfabetismo, población por fuera del sistema, supervivencia)
- Se realizaron las configuraciones requeridas para acceder a  REPORTATE desde dispositivos móviles
- Para los usuarios externos, se actualizó el conjunto de datos de matrícula en la plataforma de datos abiertos</v>
          </cell>
          <cell r="AU67">
            <v>0.28000000000000003</v>
          </cell>
          <cell r="AV67" t="str">
            <v>Para la producción de reportes y estadísticas sectoriales, durante el mes de junio se avanzó en:
* Gestión de validación y aprobación para los indicadores internos a través de Repórtate.
* Diseño y generación de la encuesta de satisfacción para los usuarios de Repórtate.
* Consolidación de la matrícula de educación preescolar, básica y media con corte a mayo 31 de 2018.
* Generación de los principales indicadores por género en educación preescolar, básica y media.
* Atención a las inquietudes de las entidades territoriales que están gestionando la depuración de la información de SIMAT con base en el reporte enviado.</v>
          </cell>
          <cell r="AW67">
            <v>0.36</v>
          </cell>
          <cell r="AX67" t="str">
            <v xml:space="preserve">Para la generación y difusión de estadísticas sectoriales, durante el mes de julio se avanzó en:
- Gestión de validación y aprobación de indicadores en REPORTATE
- Consolidación de la matrícula de educación preescolar, básica y media con corte a junio 30 de 2018
- Construcción, documentación y difusión interna de indicadores de tránsito inmediato entre niveles educativos
- Actualización de los 3 dataset de estadísticas de educación preescolar, básica y media en el portal de datos abiertos y del dataset de programas de EDTH
- Pruebas al portal de estadísticas O3
</v>
          </cell>
          <cell r="AY67">
            <v>0.47</v>
          </cell>
          <cell r="AZ67" t="str">
            <v>Para la generación y difusión de estadísticas sectoriales, durante el mes de agosto se avanzó en:
REPORTATE. Se avanzó en la construcción, documentación y difusión interna de indicadores de tránsito inmediato entre niveles educativos
Consolidación de matrícula. La OTSI revisó los resultados en paralelo de la consolidación automática y los casos de inconsistencias reportados
Portal para difusión. Se abrió un espacio en la Web del MEN, que se encuentra en revisión para pruebas.
Reportes de calidad. Se elaboró la ruta (Modeler) y el análisis del comportamiento de los registros inconsistentes entre  los informes de calidad de la información.</v>
          </cell>
          <cell r="BA67">
            <v>0.54</v>
          </cell>
          <cell r="BB67" t="str">
            <v xml:space="preserve">Para la generación y difusión de estadísticas sectoriales, durante el mes de septiembre se avanzó en:
- Gestión de validación y aprobación de indicadores en REPORTATE
- Consolidación de la matrícula de educación preescolar, básica y media con corte a agosto 30 de 2018
- Construcción de las observaciones encontradas en el portal O3
- Actualización de la ruta modeler para el análisis de inconsistencias en la matrícula
- Pruebas al portal de estadísticas O3
- Revisión del resumen de indicadores
</v>
          </cell>
          <cell r="BC67">
            <v>0.71</v>
          </cell>
          <cell r="BD67" t="str">
            <v>En el mes de  octubre se avanzó de la siguiente manera:
* Se realizó gestión de validación y aprobación para los indicadores internos a través de Repórtate.
* Se realizaron las pruebas iniciales del módulo de Seguimiento de Repórtate .
* Se generó la ficha estratégica del VES, en conjunto con la OTSI.
*Se realizó satisfactoriamente el informe de calidad con corte a agosto.
*Se recibieron observaciones por parte de los encargados de O3, se procederá a realizar mesas de trabajo para continuar en el proceso de ajuste.
*Se realizó el análisis de los resultados de la consolidación automática de matrícula del mes de septiembre de 2018.</v>
          </cell>
          <cell r="BE67">
            <v>0.72</v>
          </cell>
          <cell r="BF67" t="str">
            <v xml:space="preserve">Para  el reporte de estadísticas sectoriales  en noviembre se avanzó en:
Repórtate. Se realizaron validaciones y ajustes de la nueva ficha de indicadores y capacitación  a usuarios en el manejo de la plataforma 
Matrícula. Se ajustaron algunas  reglas  de validación para el reporte de matrícula
Canales de difusión. Se  actualizaron  los informes de la plataforma de datos abiertos.
</v>
          </cell>
          <cell r="BG67">
            <v>0</v>
          </cell>
          <cell r="BH67">
            <v>0</v>
          </cell>
          <cell r="BI67">
            <v>0</v>
          </cell>
          <cell r="BJ67">
            <v>0</v>
          </cell>
          <cell r="BK67">
            <v>0</v>
          </cell>
          <cell r="BL67">
            <v>0</v>
          </cell>
          <cell r="BM67">
            <v>0</v>
          </cell>
          <cell r="BN67">
            <v>0</v>
          </cell>
          <cell r="BO67">
            <v>0</v>
          </cell>
          <cell r="BP67">
            <v>0</v>
          </cell>
          <cell r="BQ67">
            <v>0</v>
          </cell>
          <cell r="BR67">
            <v>0</v>
          </cell>
          <cell r="BS67">
            <v>0</v>
          </cell>
          <cell r="BT67">
            <v>0</v>
          </cell>
          <cell r="BU67">
            <v>0.27</v>
          </cell>
          <cell r="BV67">
            <v>0.27</v>
          </cell>
          <cell r="BW67" t="str">
            <v>La matrícula con corte al 30 de abril de 2018, se consolidó,  se generaron y difundieron los reportes y la base en los tiempos establecidos. Para la consolidación de matrícula automática, se reportó a la Oficina de Tecnología las diferencias encontradas con la consolidación que realiza la Oficina para continuar con los ajustes requeridos.</v>
          </cell>
          <cell r="BX67">
            <v>0.32</v>
          </cell>
          <cell r="BY67">
            <v>0.32</v>
          </cell>
          <cell r="BZ67" t="str">
            <v>La matrícula con corte a mayo 31 se realiza en los tiempos establecidos en el mes de junio, implementando las reglas de validación en la herramienta de Modeler.
Se continúan con las pruebas del proceso de consolidación automático directamente en SIMAT y se reportan las novedades a la Oficina de Tecnología.</v>
          </cell>
          <cell r="CA67">
            <v>0.35</v>
          </cell>
          <cell r="CB67">
            <v>0.35</v>
          </cell>
          <cell r="CC67" t="str">
            <v>La matrícula con corte a junio 30 se realizó en los tiempos establecidos en el mes de julio, implementando las reglas de validación en la herramienta de Modeler. Para este mes se incluyó en la base, el reporte de la variable país de origen.
De otro lado, se continúa con las pruebas del proceso de consolidación automático directamente en SIMAT y se reportaron las novedades a la Oficina de Tecnología. Para el mes de junio, se encontraron algunos casos inconsistentes los cuales debe revisar la oficina de tecnología.</v>
          </cell>
          <cell r="CD67">
            <v>0.49142857142857138</v>
          </cell>
          <cell r="CE67">
            <v>0.45</v>
          </cell>
          <cell r="CF67" t="str">
            <v>Durante el mes de agosto la Oficina de Tecnología  revisó los resultados en paralelo de la consolidación automática y los casos de inconsistencias reportados. En esta línea, avanzó  en el ajuste del  procedimiento de consolidación automática. Entre las inconsistencias, se detectó que en la metodología de consolidación se están marcando registros válidos que no lo son. Lo anterior, generó un rezago en el cumplimiento de la actividad.</v>
          </cell>
          <cell r="CG67">
            <v>0.56999999999999995</v>
          </cell>
          <cell r="CH67">
            <v>0.54</v>
          </cell>
          <cell r="CI67" t="str">
            <v xml:space="preserve">En el mes de septiembre se realizó el análisis de los resultados de la consolidación automática de matrícula del mes de agosto de 2018; allí se encontraron algunos casos inconsistentes, los cuales se van a revisar. La oficina de tecnología ajustó 2500 casos de registros con valores perdidos en la variable Sede_id,  situación que no se había presentado antes. Lo anterior fue hallado en los anexos de consolidación tradicional. </v>
          </cell>
          <cell r="CJ67">
            <v>0.65</v>
          </cell>
          <cell r="CK67">
            <v>0.6</v>
          </cell>
          <cell r="CL67" t="str">
            <v>Se realizó el análisis de los resultados de la consolidación automática de matrícula del mes de septiembre de 2018. La oficina de tecnología se encuentra analizando los motivos por los cuales se están presentando registros con valores perdidos en la variable Sede_id, en los anexos de consolidación tradicional.
La razón por la cual existe un rezago en el cumplimiento de lo programado se debe a que se necesitan nuevos desarrollos sobre el proceso de automatización a cargo de la OTSI.</v>
          </cell>
          <cell r="CM67">
            <v>0.8</v>
          </cell>
          <cell r="CN67">
            <v>0.72</v>
          </cell>
          <cell r="CO67" t="str">
            <v>Se continuó con las  pruebas de funcionamiento del proceso de automatización de la matrícula, las cuales siguen evidenciando errores que se está ajustando  la oficina de Tecnología.</v>
          </cell>
        </row>
        <row r="68">
          <cell r="I68" t="str">
            <v>I-403-0-1325001</v>
          </cell>
          <cell r="J68" t="str">
            <v xml:space="preserve">Plan Institucional </v>
          </cell>
          <cell r="K68" t="str">
            <v xml:space="preserve">Gestión del Conocimiento y la Innovación </v>
          </cell>
          <cell r="L68" t="str">
            <v>Transformar y fortalecer la gestión y la cultura institucional</v>
          </cell>
          <cell r="M68">
            <v>0</v>
          </cell>
          <cell r="N68" t="str">
            <v>N/A</v>
          </cell>
          <cell r="O68" t="str">
            <v>Oficina Asesora de Planeación y Finanzas</v>
          </cell>
          <cell r="P68" t="str">
            <v>Claudia Díaz Hernández</v>
          </cell>
          <cell r="Q68" t="str">
            <v>NO</v>
          </cell>
          <cell r="R68" t="str">
            <v>Convocatoria para retos en investigación y/o innovación en educación desarrollada</v>
          </cell>
          <cell r="S68" t="str">
            <v>(Avance en la convocatoria /Convocatoria para retos en investigación y/o innovación en educación desarrollada)*100</v>
          </cell>
          <cell r="T68">
            <v>1</v>
          </cell>
          <cell r="U68" t="str">
            <v>Porcentaje</v>
          </cell>
          <cell r="V68">
            <v>1</v>
          </cell>
          <cell r="W68" t="str">
            <v>SI</v>
          </cell>
          <cell r="X68">
            <v>43157</v>
          </cell>
          <cell r="Y68" t="str">
            <v>Definir conjuntamente con COLCIENCIAS los términos de referencia de la convocatoria; realizar seguimiento a las actividades de la convocatoría; prestar apoyo técnico a los equipos seleccionados y validar las propuestas generadas</v>
          </cell>
          <cell r="Z68">
            <v>43115</v>
          </cell>
          <cell r="AA68">
            <v>43465</v>
          </cell>
          <cell r="AB68" t="str">
            <v>enero</v>
          </cell>
          <cell r="AC68">
            <v>350</v>
          </cell>
          <cell r="AD68">
            <v>365</v>
          </cell>
          <cell r="AE68">
            <v>0</v>
          </cell>
          <cell r="AF68">
            <v>0</v>
          </cell>
          <cell r="AG68">
            <v>0</v>
          </cell>
          <cell r="AH68">
            <v>0</v>
          </cell>
          <cell r="AI68" t="str">
            <v>2 Profesionales Especializados
1 Coordinador</v>
          </cell>
          <cell r="AJ68" t="str">
            <v>Convocatoria ejecutada</v>
          </cell>
          <cell r="AK68">
            <v>0.05</v>
          </cell>
          <cell r="AL68" t="str">
            <v>Se realizó la reunión con Colciencias y se definieron los temas de las próximas dos reuniones y actividades, en las cuales se definirá el cronograma de trabajo.</v>
          </cell>
          <cell r="AM68">
            <v>0.09</v>
          </cell>
          <cell r="AN68" t="str">
            <v xml:space="preserve">Al interior del Ministerio se definieron los retos, los cuales fueron comunicados a COLCIENCIAS, quien hizo unos ajustes y definió los responsables temáticos, se acordó el cronograma para su divulgación y convocatoria y de igual modo, se definió la necesidad de crear un nuevo reto para ES                               </v>
          </cell>
          <cell r="AO68">
            <v>0.16</v>
          </cell>
          <cell r="AP68" t="str">
            <v>Se definió el reto de EPBM: "Construcción de una ruta de formación docente para fortalecer los procesos de comunicación de la ciencia, a través de la radio escolar" para desarrollarse en la Escuela Normal Superior de Saboyá (Boyacá)</v>
          </cell>
          <cell r="AQ68">
            <v>0.21</v>
          </cell>
          <cell r="AR68" t="str">
            <v>Se generó el documento técnico para la convocatoría y la invitación para el reto de EPBM.  Se realizó la visita a la Escuela Normal Superior de Saboyá (Boyacá) donde se presentó el proyecto a la comunidad, se realizó un reconocimientos de las condiciones del terreno y de la emisora y se establecieron acuerdos entre las partes.Para el reto de Educación Superior se definió el objetivo y productos del mismo y se consolidará el documento técnico en el mes de mayo.</v>
          </cell>
          <cell r="AS68">
            <v>0.27</v>
          </cell>
          <cell r="AT68" t="str">
            <v>Se realizó reunión con Colciencias y funcionarios del MEN para dialogar acerca de los términos de la convocatoria, de los retos tanto de Básica como de Superior. Para ello se emplearon:  El modelo de invitación al reto, la presentación y criterios de aprobación del comité, los requerimientos técnicos y el documento de invitación a participar en el reto.  Para el mes de junio se tiene programado presentar los retos en los comités técnicos de Colciencias.</v>
          </cell>
          <cell r="AU68">
            <v>0.3</v>
          </cell>
          <cell r="AV68" t="str">
            <v>* Diseño y generación de la encuesta de satisfacción para los usuarios de Repórtate.</v>
          </cell>
          <cell r="AW68">
            <v>0.4</v>
          </cell>
          <cell r="AX68" t="str">
            <v>El 30 de Julio se publicó en la página de Colciencias la Invitación pública a los grupos y centros de investigación a presentar propuestas para la solución del reto de EPBM relacionado con el fortalecimiento de la formación docente en las 2 Escuelas Normales Superiores (ENS) seleccionadas mediante el uso de TIC. Posterior a esta publicación, se remitieron a la Oficina Asesora de Comunicaciones, las piezas gráficas enviadas por Colciencias para que se divulgue la convocatoria por los medios oficiales de comunicación del Ministerio.</v>
          </cell>
          <cell r="AY68">
            <v>0.48</v>
          </cell>
          <cell r="AZ68" t="str">
            <v>Para el mes de agosto se avanzó en la elaboración de las comunicaciones dirigidas a las secretarias de educación de Antioquia y Boyacá, informándoles sobre la estrategia RETOS que el MEN viene adelantando. Además, se divulgaron las piezas gráficas oficiales del Ministerio a través de Facebook live, convocando a los grupos de investigación a resolver los retos. Por su parte,  Colciencias recibió y dio  respuesta a las preguntas administrativas de los grupo de investigación interesados en la resolución de los RETOS.</v>
          </cell>
          <cell r="BA68">
            <v>0.56999999999999995</v>
          </cell>
          <cell r="BB68" t="str">
            <v xml:space="preserve">Para el mes de septiembre en coordinación con la Oficina de Innovación y Colciencias, se elaboró la matriz con los criterios para la evaluación de las propuestas; orientada a la evaluación de requisitos mínimos habilitantes, así como su entrega a los pares evaluadores. En esta misma línea, se realizó el Comité Técnico para presentar el avance del Convenio en sus tres metas. </v>
          </cell>
          <cell r="BC68">
            <v>0.65</v>
          </cell>
          <cell r="BD68" t="str">
            <v>La convocatoria fue publicada y realizada en el mes de agosto. En el mes de septiembre se recibieron 8 propuestas de Grupos de Investigación, de las cuales quedaron habilitadas 6, y se realizó la matriz de evaluación 
En el mes de octubre se evaluaron los requisitos mínimos y se solicitaron aclaraciones y observaciones.</v>
          </cell>
          <cell r="BE68">
            <v>1</v>
          </cell>
          <cell r="BF68" t="str">
            <v>En coordinación con la Oficina de Innovación se ajustó para el mes de noviembre la plantilla para la evaluación de propuestas por parte de los pares, particularmente  las preguntas orientadoras. Se recibió la evaluación de los pares, otorgando el primer lugar a la Universidad Pedagógica. A la par, se programó un panel entre los pares evaluadores y un funcionario del área técnica para conocer la valoración cualitativa  de las propuestas y las recomendaciones  por parte de ellos.</v>
          </cell>
          <cell r="BG68">
            <v>0</v>
          </cell>
          <cell r="BH68">
            <v>0</v>
          </cell>
          <cell r="BI68">
            <v>5.333333333333333E-2</v>
          </cell>
          <cell r="BJ68">
            <v>0</v>
          </cell>
          <cell r="BK68">
            <v>0</v>
          </cell>
          <cell r="BL68">
            <v>0.10666666666666666</v>
          </cell>
          <cell r="BM68">
            <v>0.09</v>
          </cell>
          <cell r="BN68" t="str">
            <v xml:space="preserve">Al interior del Ministerio se definieron los retos los cuales fueron comunicados a COLCIENCIAS, quien hizo unos ajustes y definió los responsables temáticos, luego se acordó el cronograma para su divulgación y convocatoria, también se definió la necesidad de crear un nuevo reto para ES                               </v>
          </cell>
          <cell r="BO68">
            <v>0.15999999999999998</v>
          </cell>
          <cell r="BP68">
            <v>0.16</v>
          </cell>
          <cell r="BQ68" t="str">
            <v>Se realizó el comité de aprobación para el reto de EPBM y se encuentra en discusión el de ES. La Convocatoria se realizará por medio de invitación directa por temas de tiempo.</v>
          </cell>
          <cell r="BR68">
            <v>0.21333333333333332</v>
          </cell>
          <cell r="BS68">
            <v>0.21333333333333332</v>
          </cell>
          <cell r="BT68" t="str">
            <v>Se realizó la visita a la Escuela Normal Superior de Saboyá (Boyacá) donde se presentó el proyecto a la comunidad, se realizó un reconocimientos de las condiciones del terreno y de la emisora y se establecieron acuerdos entre las partes.</v>
          </cell>
          <cell r="BU68">
            <v>0.26666666666666666</v>
          </cell>
          <cell r="BV68">
            <v>0.26666666666666666</v>
          </cell>
          <cell r="BW68" t="str">
            <v>Se realizó reunión con Colciencias y funcionarios del MEN para dialogar acerca de los términos de la convocatoria, de los retos tanto de Básica como de Superior. Para ello se emplearon:  El modelo de invitación al reto, la presentación y criterios de aprobación del comité, los requerimientos técnicos y el documento de invitación a participar en el reto.</v>
          </cell>
          <cell r="BX68">
            <v>0.32</v>
          </cell>
          <cell r="BY68">
            <v>0.3</v>
          </cell>
          <cell r="BZ68" t="str">
            <v>En comité técnico de Colciencias del 1 de junio de 2018 se solicitó delimitar los retos de educación preescolar, básica y media (EPBM) a un reto de EPBM con dos Escuelas Normales Superiores. En el segundo comité del 26 de junio se aprobó  la propuesta ajustada del reto de EPBM "apropiación social para EPBM".
Por otra parte, y considerando que el reto de Educación Superior no cumplió los requisitos para su aprobación, se trabajó en ajustar la propuesta y los diferentes documentos asociados, identificando la ENS con los mismos criterios tomados para la ENS de Saboyá.  Este ajusté ocasionó un rezago en el cronograma establecido, el cual será subsanado en el mes de julio.</v>
          </cell>
          <cell r="CA68">
            <v>0.40333333333333332</v>
          </cell>
          <cell r="CB68">
            <v>0.40333333333333332</v>
          </cell>
          <cell r="CC68" t="str">
            <v>El 30 de Julio se publicó en la página de Colciencias la Invitación pública a los grupos y centros de investigación a presentar propuestas para la solución del reto de EPBM relacionado con el fortalecimiento de la formación docente en las 2 Escuelas Normales Superiores (ENS) seleccionadas mediante el uso de TIC. Posterior a esta publicación, se remitieron a la Oficina Asesora de Comunicaciones, las piezas gráficas enviadas por Colciencias para que se divulgue la convocatoria por los medios oficiales de comunicación del Ministerio.</v>
          </cell>
          <cell r="CD68">
            <v>0.48666666666666664</v>
          </cell>
          <cell r="CE68">
            <v>0.48666666666666664</v>
          </cell>
          <cell r="CF68" t="str">
            <v>Para el mes de agosto se avanzó en la elaboración de las comunicaciones dirigidas a las secretarias de educación de Antioquia y Boyacá, informándoles sobre la estrategia RETOS que el MEN viene adelantando. Además, se divulgaron las piezas gráficas oficiales del Ministerio a través de Facebook live, convocando a los grupos de investigación a resolver los retos. Por su parte,  Colciencias recibió y dio  respuesta a las preguntas administrativas de los grupo de investigación interesados en la resolución de los RETOS.</v>
          </cell>
          <cell r="CG68">
            <v>0.56999999999999995</v>
          </cell>
          <cell r="CH68">
            <v>0.56999999999999995</v>
          </cell>
          <cell r="CI68" t="str">
            <v xml:space="preserve">Para el mes de septiembre en coordinación con la Oficina de Innovación y Colciencias, se elaboró la matriz con los criterios para la evaluación de las propuestas; orientada a la evaluación de requisitos mínimos habilitantes, así como su entrega a los pares evaluadores. En esta misma línea, se realizó el Comité Técnico para presentar el avance del Convenio en sus tres metas. </v>
          </cell>
          <cell r="CJ68">
            <v>0.65333333333333332</v>
          </cell>
          <cell r="CK68">
            <v>0.65</v>
          </cell>
          <cell r="CL68" t="str">
            <v>Se realizó la evaluación de los requisitos mínimos de las propuestas, particularmente del Recurso Humano (revisión de hojas de vida de: Profesional de Apropiación social de la ciencia, Profesional Formación Docente y Profesional en uso educativo de TIC); se solicitaron aclaraciones a 4 de los 6 proponentes y se les dio como plazo el 31 de octubre de 2018.
La Oficina de Innovación realizó la revisión de lista de posibles pares evaluadores.
En el Comité Técnico del Convenio se determinó incluir como tercer evaluador a un funcionario Delegado de la Dirección de Calidad y realizar un panel de los 3 evaludores para determinar el ganador.</v>
          </cell>
          <cell r="CM68">
            <v>0.73666666666666669</v>
          </cell>
          <cell r="CN68">
            <v>1</v>
          </cell>
          <cell r="CO68" t="str">
            <v>En coordinación con la Oficina de Innovación se ajustó para el mes de noviembre la plantilla para la evaluación de propuestas por parte de los pares, particularmente  las preguntas orientadoras. Se recibió la evaluación de los pares, otorgando el primer lugar a la Universidad Pedagógica. A la par, se programó un panel entre los pares evaluadores y un funcionario del área técnica para conocer la valoración cualitativa  de las propuestas y las recomendaciones  por parte de ellos.</v>
          </cell>
        </row>
        <row r="69">
          <cell r="I69" t="str">
            <v>I-403-0-1325101</v>
          </cell>
          <cell r="J69" t="str">
            <v xml:space="preserve">Plan Institucional </v>
          </cell>
          <cell r="K69" t="str">
            <v xml:space="preserve">Información y comunicación </v>
          </cell>
          <cell r="L69" t="str">
            <v>Transformar y fortalecer la gestión y la cultura institucional</v>
          </cell>
          <cell r="M69">
            <v>0</v>
          </cell>
          <cell r="N69" t="str">
            <v>N/A</v>
          </cell>
          <cell r="O69" t="str">
            <v>Oficina Asesora de Planeación y Finanzas</v>
          </cell>
          <cell r="P69" t="str">
            <v>Claudia Díaz Hernández</v>
          </cell>
          <cell r="Q69" t="str">
            <v>NO</v>
          </cell>
          <cell r="R69" t="str">
            <v>Estrategia de socialización de las nuevas funcionalidades de SICOLE</v>
          </cell>
          <cell r="S69" t="str">
            <v>(Avance en la implementación de la estrategia de socialización de las nuevas funcionalidades de SICOLE/ Estrategia de implementación socialización de las nuevas funcionalidades de SICOLE)*100</v>
          </cell>
          <cell r="T69">
            <v>1</v>
          </cell>
          <cell r="U69" t="str">
            <v>Porcentaje</v>
          </cell>
          <cell r="V69">
            <v>1</v>
          </cell>
          <cell r="W69" t="str">
            <v>SI</v>
          </cell>
          <cell r="X69">
            <v>43157</v>
          </cell>
          <cell r="Y69" t="str">
            <v>Definir de la estrategia de socialización, hacer seguimiento al reporte de información por las fuentes primarias; validar de la calidad de la información; y, definir y formular indicadores</v>
          </cell>
          <cell r="Z69">
            <v>43115</v>
          </cell>
          <cell r="AA69">
            <v>43465</v>
          </cell>
          <cell r="AB69" t="str">
            <v>enero</v>
          </cell>
          <cell r="AC69">
            <v>350</v>
          </cell>
          <cell r="AD69">
            <v>365</v>
          </cell>
          <cell r="AE69">
            <v>0</v>
          </cell>
          <cell r="AF69">
            <v>0</v>
          </cell>
          <cell r="AG69">
            <v>0</v>
          </cell>
          <cell r="AH69">
            <v>0</v>
          </cell>
          <cell r="AI69" t="str">
            <v>1 Profesional Especializado
1 Coordinador</v>
          </cell>
          <cell r="AJ69" t="str">
            <v>Mejoras de la plataforma SICOLE socializadas en territorio para gestionar la captura de información</v>
          </cell>
          <cell r="AK69">
            <v>0.05</v>
          </cell>
          <cell r="AL69" t="str">
            <v>Se elaboró el Plan de Trabajo preliminar de la Estrategia de Socialización SICOLE</v>
          </cell>
          <cell r="AM69">
            <v>0.08</v>
          </cell>
          <cell r="AN69" t="str">
            <v>Se realizó reunión del convenio marco 106 en el que se planteó la necesidad de pasar a producción los desarrollos de SICOLE para iniciar la socialización para la captura de datos.</v>
          </cell>
          <cell r="AO69">
            <v>0.16</v>
          </cell>
          <cell r="AP69" t="str">
            <v>Se avanzó en el ambiente de producción SICOLE, actualmente se encuentra en fase de prueba y licencia de uso.</v>
          </cell>
          <cell r="AQ69">
            <v>0.19</v>
          </cell>
          <cell r="AR69" t="str">
            <v>Se remite correo electrónico con los desarrollos realizados a la Dirección de Calidad para la encuesta de ambiente escolar. Se realiza igualmente reunión con el coordinador del grupo de infraestructura para concertar actividades en territorio del registro. El DANE continua con el proceso de implementación en producción de los desarrollos obtenidos</v>
          </cell>
          <cell r="AS69">
            <v>0.24</v>
          </cell>
          <cell r="AT69" t="str">
            <v>Con la Dirección de Calidad se definieron las instancias de articulación para socializar la encuesta de ambiente escolar de SICOLE, el cual requerirá de una prueba piloto. Se continua igualmente con la implementación en producción de los desarrollos de SICOLE.</v>
          </cell>
          <cell r="AU69">
            <v>0.28000000000000003</v>
          </cell>
          <cell r="AV69" t="str">
            <v>* Consolidación de la matrícula de educación preescolar, básica y media con corte a mayo 31 de 2018.</v>
          </cell>
          <cell r="AW69">
            <v>0.37</v>
          </cell>
          <cell r="AX69" t="str">
            <v>Durante el mes de julio se logró en conjunto con el DANE incorporar en producción la encuesta de ambiente escolar e infraestructura. Se cuenta con los dos formatos paso a paso de las encuestas de Ambienta Escolar e Infraestructura y en construcción, el formato de análisis de la prueba piloto. Se reprograma la reunión de definición del pilotaje en un colegio de Bogotá para la primera semana de agosto.</v>
          </cell>
          <cell r="AY69">
            <v>0.37</v>
          </cell>
          <cell r="AZ69" t="str">
            <v>Durante el mes  de agosto se presentaron inconvenientes con la estrategia, debido a que aún está pendiente la definición de la prueba piloto de la encuesta de Ambiente Escolar, la cual depende de la delegación del  nuevo funcionario para tal fin.  Posteriormente a este paso, se espera convocar a reunión a la Directora de Calidad, para  coordinar el pilotaje en un colegio de Bogotá en el mes de septiembre. El rezago en el indicador obedece a los cambios en la nueva administración, mientras se cuenta con el personal requerido para continuara con esta estrategia.</v>
          </cell>
          <cell r="BA69">
            <v>0.4</v>
          </cell>
          <cell r="BB69" t="str">
            <v>Durante el mes  de septiembre se presentaron inconvenientes con la estrategia, debido a que aún está pendiente la definición de la prueba piloto de la encuesta de Ambiente Escolar, la cual depende de la delegación del  nuevo funcionario para tal fin.  Una vez surtido este proceso, se espera convocar a reunión a la Directora de Calidad, para  coordinar el pilotaje en un colegio de Bogotá en el mes de octubre. Se tiene programada para el 5 de octubre una reunión entre delegados del Viceministerio de Preescolar Básica y Media y el DANE.</v>
          </cell>
          <cell r="BC69">
            <v>0.6</v>
          </cell>
          <cell r="BD69" t="str">
            <v>Durante el mes de octubre se presentaron inconvenientes con la estrategia, debido a que no se cuenta con los usuarios para las pruebas piloto de las encuestas de Ambiente Escolar e Infraestructura, ni con las funcionales web y móvil para la captura y actualización de los puntos georreferenciados de las sedes educativas. Por lo anterior, se programó una reunión con la Dirección de Georreferenciación del DANE para el próximo 7 de noviembre para abordar estos temas y avanzar en el proceso de socialización interna y externa. Una vez surtido este proceso, se espera convocar a reunión a la Directora de Calidad, para  coordinar el pilotaje en un colegio de Bogotá en el mes de noviembre.</v>
          </cell>
          <cell r="BE69">
            <v>0.6</v>
          </cell>
          <cell r="BF69" t="str">
            <v>En reunión con el DANE se definió la entrega en el mes de diciembre de la APK y se envió nuevamente el listado de usuarios para las encuestas</v>
          </cell>
          <cell r="BG69">
            <v>0</v>
          </cell>
          <cell r="BH69">
            <v>0</v>
          </cell>
          <cell r="BI69">
            <v>5.333333333333333E-2</v>
          </cell>
          <cell r="BJ69">
            <v>0.05</v>
          </cell>
          <cell r="BK69" t="str">
            <v>Se elaboró el Plan de Trabajo preliminar de la Estrategia de Socialización SICOLE</v>
          </cell>
          <cell r="BL69">
            <v>0.10666666666666666</v>
          </cell>
          <cell r="BM69">
            <v>0.08</v>
          </cell>
          <cell r="BN69" t="str">
            <v>Se realizó reunión del convenio Marco 106  en la que se planteó la necesidad de pasar a producción los desarrollos de SICOLE para iniciar la socialización para la captura de datos</v>
          </cell>
          <cell r="BO69">
            <v>0.15999999999999998</v>
          </cell>
          <cell r="BP69">
            <v>0.16</v>
          </cell>
          <cell r="BQ69" t="str">
            <v>Se avanzó en el ambiente de producción SICOLE, actualmente se encuentra en fase de prueba y licencia de uso. Por otra parte, se realizaron sesiones con las áreas del MEN como estrategia de socialización de SICOLE.</v>
          </cell>
          <cell r="BR69">
            <v>0.21333333333333332</v>
          </cell>
          <cell r="BS69">
            <v>0.19</v>
          </cell>
          <cell r="BT69" t="str">
            <v>Se remite correo electrónico con los desarrollos realizados a la Dirección de Calidad para la encuesta de ambiente escolar. Se realiza igualmente reunión con el coordinador del grupo de infraestructura para concertar actividades en territorio del registro. El DANE continua con el proceso de implementación en producción de los desarrollos obtenidos</v>
          </cell>
          <cell r="BU69">
            <v>0.26666666666666666</v>
          </cell>
          <cell r="BV69">
            <v>0.24</v>
          </cell>
          <cell r="BW69" t="str">
            <v>Se sostuvo reunión con la Dirección de Calidad para definir la estrategia de socialización de SICOLE, además, se definió la prueba piloto de formularios en un colegio de Bogotá, por lo cual se realizó la primera versión del paso a paso de Ambiente Escolar para revisión de la Dir. Calidad.  Por su parte, el DANE avanzó en los ajustes de sincronización en ambiente de producción de SICOLE. Para cumplir con el cronograma propuesto, es necesario que el DANE culmine con la implementación en producción para poder realizar el pilotaje, para ello el MEN avanzó en la gestión con dicha entidad y   avanzó en la definición del piloto.</v>
          </cell>
          <cell r="BX69">
            <v>0.32</v>
          </cell>
          <cell r="BY69">
            <v>0.28000000000000003</v>
          </cell>
          <cell r="BZ69" t="str">
            <v>Se cuenta con el formato de paso a paso para la encuesta de ambiente escolar con los ajustes de la Dirección de Calidad. Se avanzó en el diseño del formato para la encuesta de infraestructura. La Dirección de Calidad propone realizar la prueba piloto en un colegio de Bogotá y la socialización del SICOLE en el marco de la socialización del SICSE. El DANE continua con la implementación en producción. Se cuenta con las encuestas de infraestructura y ambiente escolar liberadas para iniciar el pilotaje y se encuentra en ajustes finales el desarrollo relacionado con la georreferenciación para su liberación. No se alcanzó el porcentaje programado, por el  tiempo tomado por el DANE en la liberación de los desarrollos en ambiente de producción.</v>
          </cell>
          <cell r="CA69">
            <v>0.40333333333333332</v>
          </cell>
          <cell r="CB69">
            <v>0.37</v>
          </cell>
          <cell r="CC69" t="str">
            <v>Durante el mes de julio se logró en conjunto con el DANE incorporar en producción la encuesta de ambiente escolar e infraestructura. Se cuenta con los dos formatos paso a paso de las encuestas de Ambienta Escolar e Infraestructura y en construcción, el formato de análisis de la prueba piloto. Se reprograma la reunión de definición del pilotaje en un colegio de Bogotá para la primera semana de agosto.</v>
          </cell>
          <cell r="CD69">
            <v>0.48666666666666664</v>
          </cell>
          <cell r="CE69">
            <v>0.37</v>
          </cell>
          <cell r="CF69" t="str">
            <v>Durante el mes  de agosto se presentaron inconvenientes con la estrategia, debido a que aún está pendiente la definición de la prueba piloto de la encuesta de Ambiente Escolar, la cual depende de la delegación del  nuevo funcionario para tal fin.  Posteriormente a este paso, se espera convocar a reunión a la Directora de Calidad, para  coordinar el pilotaje en un colegio de Bogotá en el mes de septiembre. El rezago en la actividad obedece a los cambios en la nueva administración, mientras se cuenta con el personal requerido para continuara con esta estrategia.</v>
          </cell>
          <cell r="CG69">
            <v>0.56999999999999995</v>
          </cell>
          <cell r="CH69">
            <v>0.4</v>
          </cell>
          <cell r="CI69" t="str">
            <v>Durante el mes  de septiembre se presentaron inconvenientes con la estrategia, debido a que aún está pendiente la definición de la prueba piloto de la encuesta de Ambiente Escolar, la cual depende de la delegación del  nuevo funcionario para tal fin.  Una vez surtido este proceso, se espera convocar a reunión a la Directora de Calidad, para  coordinar el pilotaje en un colegio de Bogotá en el mes de octubre. Se tiene programada para el 5 de octubre una reunión entre delegados del Viceministerio de Preescolar Básica y Media y el DANE.</v>
          </cell>
          <cell r="CJ69">
            <v>0.65333333333333332</v>
          </cell>
          <cell r="CK69">
            <v>0.6</v>
          </cell>
          <cell r="CL69" t="str">
            <v>Durante el mes de octubre se presentaron inconvenientes con la estrategia, debido a que no se cuenta con los usuarios para las pruebas piloto de las encuestas de Ambiente Escolar e Infraestructura, ni con las funcionales web y móvil para la captura y actualización de los puntos georreferenciados de las sedes educativas. Por lo anterior, se programó una reunión con la Dirección de Georreferenciación del DANE para el próximo 7 de noviembre para abordar estos temas y avanzar en el proceso de socialización interna y externa. Una vez surtido este proceso, se espera convocar a reunión a la Directora de Calidad, para  coordinar el pilotaje en un colegio de Bogotá en el mes de noviembre.</v>
          </cell>
          <cell r="CM69">
            <v>0.73666666666666669</v>
          </cell>
          <cell r="CN69">
            <v>0.6</v>
          </cell>
          <cell r="CO69" t="str">
            <v>En reunión con el DANE se definió la entrega en el mes de diciembre de la APK y se envió nuevamente el listado de usuarios para las encuestas</v>
          </cell>
        </row>
        <row r="70">
          <cell r="I70" t="str">
            <v>I-403-0-1325201</v>
          </cell>
          <cell r="J70" t="str">
            <v xml:space="preserve">Plan Institucional </v>
          </cell>
          <cell r="K70" t="str">
            <v xml:space="preserve">Información y comunicación </v>
          </cell>
          <cell r="L70" t="str">
            <v>Transformar y fortalecer la gestión y la cultura institucional</v>
          </cell>
          <cell r="M70">
            <v>0</v>
          </cell>
          <cell r="N70" t="str">
            <v>N/A</v>
          </cell>
          <cell r="O70" t="str">
            <v>Oficina Asesora de Planeación y Finanzas</v>
          </cell>
          <cell r="P70" t="str">
            <v>Claudia Díaz Hernández</v>
          </cell>
          <cell r="Q70" t="str">
            <v>NO</v>
          </cell>
          <cell r="R70" t="str">
            <v>Acuerdos de intercambio de información con entidades públicas</v>
          </cell>
          <cell r="S70" t="str">
            <v>(Avance en la entrega de información conforme a lo definido en los acuerdos de intercambio con entidades públicas/ Acuerdos de intercambio de información con entidades públicas)*100</v>
          </cell>
          <cell r="T70">
            <v>1</v>
          </cell>
          <cell r="U70" t="str">
            <v>Porcentaje</v>
          </cell>
          <cell r="V70">
            <v>1</v>
          </cell>
          <cell r="W70" t="str">
            <v>SI</v>
          </cell>
          <cell r="X70">
            <v>43157</v>
          </cell>
          <cell r="Y70" t="str">
            <v>Preparar archivos en las estructuras definidas en los acuerdos; disponer de las bases de datos del MEN en las fechas indicadas y en los mecanismos de intercambio definidos; gestionar la entrega de las bases externas del MEN; y, hacer seguimiento a los acuerdos de intercambio</v>
          </cell>
          <cell r="Z70">
            <v>43191</v>
          </cell>
          <cell r="AA70">
            <v>43465</v>
          </cell>
          <cell r="AB70" t="str">
            <v>abril</v>
          </cell>
          <cell r="AC70">
            <v>274</v>
          </cell>
          <cell r="AD70">
            <v>274</v>
          </cell>
          <cell r="AE70">
            <v>0</v>
          </cell>
          <cell r="AF70">
            <v>0</v>
          </cell>
          <cell r="AG70">
            <v>0</v>
          </cell>
          <cell r="AH70">
            <v>0</v>
          </cell>
          <cell r="AI70" t="str">
            <v>2 Profesionales Especializados
1 Coordinador</v>
          </cell>
          <cell r="AJ70" t="str">
            <v>Información entregada acorde a lo definido en los acuerdos de intercambio de información vigentes</v>
          </cell>
          <cell r="AK70">
            <v>0</v>
          </cell>
          <cell r="AL70">
            <v>0</v>
          </cell>
          <cell r="AM70">
            <v>0.03</v>
          </cell>
          <cell r="AN70" t="str">
            <v>Se ajustó el acuerdo con el Comando de Reclutamiento - COREC de acuerdo a las observaciones de la Oficina Jurídica y se elaboró el acuerdo para envío a ICBF. 
De otra parte, con el Departamento Administrativo de la Función Pública se realizó la primera reunión en la cual se definió la información que se puede intercambiar y se determinó realizar la primera mesa de trabajo para finales de febrero 2018.
Se envió solicitud de cruce de docentes a la Registraduría Nacional del Estado Civil</v>
          </cell>
          <cell r="AO70">
            <v>0</v>
          </cell>
          <cell r="AP70">
            <v>0</v>
          </cell>
          <cell r="AQ70">
            <v>0.08</v>
          </cell>
          <cell r="AR70" t="str">
            <v>En el proceso de regularización de intercambio con otras entidades públicas, se realizaron las siguientes actividades:
- Se firmo el acuerdo de COREC por la Sra. Ministra
- Se remitió la propuesta de Acuerdo al ICBF para observaciones
- Para el  protocolo técnico  MEN - ICFES se envió el último diccionario de datos de SNIES para que revisen las variables. 
- Se recibió por parte de la Subdirección de Fortalecimiento las observaciones a la solicitud de varibales por parte de DAFP en el acuerdo DAFP y
- Se hizo la actualización del convenio con ACR (ARN),  se conviene finiquitar y liquidar el convenio  para realizar un acuerdo de Colaboración y facilitar el intercambio entre las entidades.</v>
          </cell>
          <cell r="AS70">
            <v>0.16</v>
          </cell>
          <cell r="AT70" t="str">
            <v>El proceso de intercambio se realizó conforme a lo definido en el acuerdo  con  ICFES, Unidad para las Víctimas y Prosperidad Social. Se inició igualmente actualización del anexo técnico del acuerdo con ICETEX y se continua gestionando el acuerdo con el Comando de Reclutamiento e ICBF.</v>
          </cell>
          <cell r="AU70">
            <v>0.24333333333333332</v>
          </cell>
          <cell r="AV70" t="str">
            <v>* Generación de los principales indicadores por género en educación preescolar, básica y media.</v>
          </cell>
          <cell r="AW70">
            <v>0.32</v>
          </cell>
          <cell r="AX70" t="str">
            <v>Se entregó en los tiempos establecidos  el Acuerdo de Intercambio de la información de los graduados de SNIES a Prosperidad Social.  En cuanto a protección de datos personales, se ajusta  el formato de ACUERDO DE COLABORACIÓN para el intercambio de información con entidades públicas y se cargará en agosto en el SIG.
En este mismo tema, se envió a la OAJ comunicación sobre el concepto en la actualización de la Política de Tratamiento de Datos personales del MEN, a fin de ser actualizada en la página Web acorde con lo definido en la Ley 1581 de 2012 y el Decreto Único Reglamentario del Sector Industria y Comercio 1074 de 2015, Capítulo 25</v>
          </cell>
          <cell r="AY70">
            <v>0.4</v>
          </cell>
          <cell r="AZ70" t="str">
            <v xml:space="preserve">Se revisaron y tipificaron los casos en los que no se cuenta con instrumento o formato para el intercambio o entrega de información, los cuales fueron remitidos a la Oficina Asesora Jurídica (OAJ) para emisión de concepto al respeto.
Así mismo, se convocó a la Mesa Técnica de Tratamiento de Datos Personales, para definir los posibles mecanismo para los casos en que no se cuenta formato alguno. </v>
          </cell>
          <cell r="BA70">
            <v>0.52</v>
          </cell>
          <cell r="BB70" t="str">
            <v>Se realizó reunión con la Mesa Técnica para el tratamiento de datos personales, con el objetivo de definir la estrategia para avanzar en el Registro Nacional de Bases de Datos y el Uso y apropiación de la información.
Así mismo, se revisaron los Acuerdos a los cuales hay que ajustar los anexos o protocolos técnicos.</v>
          </cell>
          <cell r="BC70">
            <v>0.63</v>
          </cell>
          <cell r="BD70" t="str">
            <v>Se realizó la revisión y ajuste al Documento o Anexo Técnio del Acuerdo de Colaboración suscrito con la UARIV a fin de formalizarlo.
De otra parte, se revisó el formato de Compromiso de Confidencialidad para funcionarios y contratistas del MEN para identificar la posibilidad de ser implementado desde las Subdirecciones de Talento Humano y Contratación.
Acorde con la solicitud de la SDO, se está realizando el levantamiento de los activos de información del Grupo GIAS.</v>
          </cell>
          <cell r="BE70">
            <v>0.74</v>
          </cell>
          <cell r="BF70" t="str">
            <v xml:space="preserve">Con base en la guía de la Superintendencia de Industria y Comercio, se elaboró la propuesta para que la áreas del MEN identifiquen las bases de datos que administran para su posterior registro en el SRBD. De otra parte, para el mes de diciembre se espera del concepto y aval por parte de la OAJ sobre la política de tratamiento de datos personales y el compromiso de confidencialidad para funcionarios y contratistas del MEN.
</v>
          </cell>
          <cell r="BG70">
            <v>0</v>
          </cell>
          <cell r="BH70">
            <v>0</v>
          </cell>
          <cell r="BI70">
            <v>0</v>
          </cell>
          <cell r="BJ70">
            <v>0</v>
          </cell>
          <cell r="BK70">
            <v>0</v>
          </cell>
          <cell r="BL70">
            <v>0</v>
          </cell>
          <cell r="BM70">
            <v>0.03</v>
          </cell>
          <cell r="BN70" t="str">
            <v>Se ajustó el acuerdo con el Comando de Reclutamiento - COREC de acuerdo a las observaciones de la Oficina Jurídica y se elaboró el acuerdo para envío a ICBF. 
Con el Departamento Administrativo de la Función Pública se realizó la primera reunión en la cual se definió la información que se puede intercambiar y se determinó realizar la primera mesa de trabajo para finales de febrero 2018.
Se envió solicitud de cruce de docentes a la Registraduría Nacional del Estado Civil</v>
          </cell>
          <cell r="BO70">
            <v>0</v>
          </cell>
          <cell r="BP70">
            <v>0</v>
          </cell>
          <cell r="BQ70">
            <v>0</v>
          </cell>
          <cell r="BR70">
            <v>8.1111111111111106E-2</v>
          </cell>
          <cell r="BS70">
            <v>8.1111111111111106E-2</v>
          </cell>
          <cell r="BT70" t="str">
            <v>En el proceso de regularización de intercambio con otras entidades públicas, se realizaron las siguientes actividades:
- Se firmo el acuerdo de COREC por la Sra. Ministra
- Se remitió la propuesta de Acuerdo al ICBF para observaciones
- Para el  protocolo técnico  MEN - ICFES se envió el último diccionario de datos de SNIES para que revisen las variables. 
- Se recibió por parte de la Subdirección de Fortalecimiento las observaciones a la solicitud de varibales por parte de DAFP en el acuerdo DAFP y
- Se hizo la actualización del convenio con ACR (ARN),  se conviene finiquitar y liquidar el convenio  para realizar un acuerdo de Colaboración y facilitar el intercambio entre las entidades.</v>
          </cell>
          <cell r="BU70">
            <v>0.16222222222222221</v>
          </cell>
          <cell r="BV70">
            <v>0.16222222222222221</v>
          </cell>
          <cell r="BW70" t="str">
            <v>En el proceso de regularización de intercambio con otras entidades públicas, se realizaron las siguientes actividades:  i) Se recibió el Acuerdo de Colaboración firmado por el Director de Reclutamiento del COREC, ii) Para el protocolo MEN-ICFES se enviaron las bases definidas en el acuerdo de SIMAT y Docentes, iii) Para el protocolo con el ICETEX se realizó reunión para identificar ajustes que permitan un óptimo intercambio lo que conllevó a la actualización del anexo técnico, iv) Para Prosperidad Social y Unidad para las Víctimas se dispuso de la información definida en los acuerdos en los tiempos indicados .</v>
          </cell>
          <cell r="BX70">
            <v>0.24</v>
          </cell>
          <cell r="BY70">
            <v>0.24</v>
          </cell>
          <cell r="BZ70" t="str">
            <v xml:space="preserve">
Se cumplió con los tiempos para la entrega de información de SIMAT a Prosperidad Social y de SNIES y SIET para la UARIV (Unidad de Víctimas).  Para los nuevos acuerdos de intercambio programados se trabajó en el anexo técnico para ICBF. Adicionalmente, 
se remitió a la Oficina Jurídica la solicitud de concepto para ajustar el formato de acuerdo de intercambio con entidades públicas</v>
          </cell>
          <cell r="CA70">
            <v>0.32444444444444442</v>
          </cell>
          <cell r="CB70">
            <v>0.32444444444444442</v>
          </cell>
          <cell r="CC70" t="str">
            <v>Se entregó en los tiempos establecidos  el Acuerdo de Intercambio de la información de los graduados de SNIES a Prosperidad Social.  En cuanto a protección de datos personales, se ajusta  el formato de ACUERDO DE COLABORACIÓN para el intercambio de información con entidades públicas y se cargará en agosto en el SIG.
En este mismo tema, se envió a la OAJ comunicación sobre el concepto en la actualización de la Política de Tratamiento de Datos personales del MEN, a fin de ser actualizada en la página Web acorde con lo definido en la Ley 1581 de 2012 y el Decreto Único Reglamentario del Sector Industria y Comercio 1074 de 2015, Capítulo 25</v>
          </cell>
          <cell r="CD70">
            <v>0.40555555555555556</v>
          </cell>
          <cell r="CE70">
            <v>0.40555555555555556</v>
          </cell>
          <cell r="CF70" t="str">
            <v xml:space="preserve">Se revisaron y tipificaron los casos en los que no se cuenta con instrumento o formato para el intercambio o entrega de información, los cuales fueron remitidos a la Oficina Asesora Jurídica (OAJ) para emisión de concepto al respeto.
Así mismo, se convocó a la Mesa Técnica de Tratamiento de Datos Personales, para definir los posibles mecanismo para los casos en que no se cuenta formato alguno. </v>
          </cell>
          <cell r="CG70">
            <v>0.51666666666666661</v>
          </cell>
          <cell r="CH70">
            <v>0.51666666666666661</v>
          </cell>
          <cell r="CI70" t="str">
            <v>Se realizó reunión con la Mesa Técnica para el tratamiento de datos personales, con el objetivo de definir la estrategia para avanzar en el Registro Nacional de Bases de Datos y el Uso y apropiación de la información.
Así mismo, se revisaron los Acuerdos a los cuales hay que ajustar los anexos o protocolos técnicos.</v>
          </cell>
          <cell r="CJ70">
            <v>0.62777777777777777</v>
          </cell>
          <cell r="CK70">
            <v>0.63</v>
          </cell>
          <cell r="CL70" t="str">
            <v>Se realizó la revisión y ajuste al Documento o Anexo Técnio del Acuerdo de Colaboración suscrito con la UARIV a fin de formalizarlo.
De otra parte, se revisó el formato de Compromiso de Confidencialidad para funcionarios y contratistas del MEN para identificar la posibilidad de ser implementado desde las Subdirecciones de Talento Humano y Contratación.
Acorde con la solicitud de la SDO, se está realizando el levantamiento de los activos de información del Grupo GIAS.</v>
          </cell>
          <cell r="CM70">
            <v>0.73888888888888893</v>
          </cell>
          <cell r="CN70">
            <v>0.74</v>
          </cell>
          <cell r="CO70" t="str">
            <v xml:space="preserve"> Con base en la guía de la Superintendencia de Industria y Comercio, se elaboró la propuesta para que la áreas del MEN identifiquen las bases de datos que administran para su posterior registro en el SRBD. De otra parte, para el mes de diciembre se espera del concepto y aval por parte de la OAJ sobre la política de tratamiento de datos personales y el compromiso de confidencialidad para funcionarios y contratistas del MEN.
</v>
          </cell>
        </row>
        <row r="71">
          <cell r="I71" t="str">
            <v>I-403-0-1325301</v>
          </cell>
          <cell r="J71" t="str">
            <v xml:space="preserve">Plan Institucional </v>
          </cell>
          <cell r="K71" t="str">
            <v xml:space="preserve">Información y comunicación </v>
          </cell>
          <cell r="L71" t="str">
            <v>Transformar y fortalecer la gestión y la cultura institucional</v>
          </cell>
          <cell r="M71">
            <v>0</v>
          </cell>
          <cell r="N71" t="str">
            <v>N/A</v>
          </cell>
          <cell r="O71" t="str">
            <v>Oficina Asesora de Planeación y Finanzas</v>
          </cell>
          <cell r="P71" t="str">
            <v>Claudia Díaz Hernández</v>
          </cell>
          <cell r="Q71" t="str">
            <v>NO</v>
          </cell>
          <cell r="R71" t="str">
            <v>Mejoras e incorporación de nuevos registros en la maestra de personas</v>
          </cell>
          <cell r="S71" t="str">
            <v>Avance en el desarrollo de mejoras e incorporación de nuevos registros en la maestra de personas</v>
          </cell>
          <cell r="T71">
            <v>1</v>
          </cell>
          <cell r="U71" t="str">
            <v>Porcentaje</v>
          </cell>
          <cell r="V71">
            <v>1</v>
          </cell>
          <cell r="W71" t="str">
            <v>SI</v>
          </cell>
          <cell r="X71">
            <v>43157</v>
          </cell>
          <cell r="Y71" t="str">
            <v>Diseñar las mejoras (reportes, trazabilidad en el historial académico, identificación de núcleo familiar); desarrollar y documentar las mejoras; desarrollar para la entrega de información a la maestra de estudiantes de los sistemas de información; definir y desarrollar reportes; actualizar información</v>
          </cell>
          <cell r="Z71">
            <v>43115</v>
          </cell>
          <cell r="AA71">
            <v>43465</v>
          </cell>
          <cell r="AB71" t="str">
            <v>enero</v>
          </cell>
          <cell r="AC71">
            <v>350</v>
          </cell>
          <cell r="AD71">
            <v>365</v>
          </cell>
          <cell r="AE71">
            <v>0</v>
          </cell>
          <cell r="AF71">
            <v>0</v>
          </cell>
          <cell r="AG71">
            <v>0</v>
          </cell>
          <cell r="AH71">
            <v>0</v>
          </cell>
          <cell r="AI71" t="str">
            <v>1 Profesional Especializado
1 Coordinador</v>
          </cell>
          <cell r="AJ71" t="str">
            <v>Base maestra de personas con mejoras desarrolladas e implementadas</v>
          </cell>
          <cell r="AK71">
            <v>0.05</v>
          </cell>
          <cell r="AL71" t="str">
            <v>Presentación de propuesta de procedimiento para ajuste de calidad en nombres y apellidos de las nuevas bases de datos</v>
          </cell>
          <cell r="AM71">
            <v>0.11</v>
          </cell>
          <cell r="AN71" t="str">
            <v xml:space="preserve">Se realizaron mejoras en los procedimientos de mejoramiento de la calidad en las nuevas bases y se logró que el procedimiento de separación de nombres y apellidos funcione correctamente. Por último, se hizo la carga de la información histórica del SIET para el año 2017, dejando la salvedad que la del 2018 está siendo corregida al  formato predeterminado. 
También se generó el procedimiento para cargar la información del censo Indígena de Min. Interior </v>
          </cell>
          <cell r="AO71">
            <v>0.15466666666666667</v>
          </cell>
          <cell r="AP71" t="str">
            <v>Se incorporó registro de UARIV  en la Maestra de Personas.</v>
          </cell>
          <cell r="AQ71">
            <v>0.18</v>
          </cell>
          <cell r="AR71" t="str">
            <v>Para la maestra de personas se actualizaron y cargaron a la base de datos los siguientes archivos:
- SISBEN Corte febrero de 2018
- UARIV corte definitivo 2017
- SIMAT corte marzo de 2018
De igual manera se gestionó el cruce de la base de docentes con Registraduría .
A partir de la información cargada se espera contar con la base de estudiantes desescolarizados entre 5 y 16 años en el mes de mayo, para que la Subdirección de Acceso pueda realizar gestión con las Secretarías de Educación para la búsqueda activa</v>
          </cell>
          <cell r="AS71">
            <v>0.24</v>
          </cell>
          <cell r="AT71" t="str">
            <v>A partir de la información cargada de SISBEN, de la Unidad para la Víctimas y Prosperidad Social, se generó el reporte de estudiantes desescolarizados de dichas bases que no se encuentran en SIMAT. La base de datos fue remitida a la Subdirección de Acceso el 24 de mayo de 2018, para iniciar el proceso de socialización con Secretarias de Educación para apoyar las actividades de búsqueda activa de población por fuera del sistema.</v>
          </cell>
          <cell r="AU71">
            <v>0.32</v>
          </cell>
          <cell r="AV71" t="str">
            <v>* Atención a las inquietudes de las entidades territoriales que están gestionando la depuración de la información de SIMAT con base en el reporte enviado.</v>
          </cell>
          <cell r="AW71">
            <v>0.4</v>
          </cell>
          <cell r="AX71" t="str">
            <v>Se cargaron y ajustaron las Bases de Graduados de SNIES y SIMAT de las vigencias a partir de 2010 y la base de SPADIES. Además, se generaron los fonéticos y se realizó el cruce contra la maestra de personas para incorporar la información actualizada de esta base.
Se inició el proceso de generación de las vistas materializadas para Investigadores relacionados con las bases de datos de SPADIES y Graduados de SNIES y SIMAT</v>
          </cell>
          <cell r="AY71">
            <v>0.49</v>
          </cell>
          <cell r="AZ71" t="str">
            <v>Se realizó el proceso de revisión de calidad de la base de SPADIES 2017 y se corrieron los proceso de homologación y estandarización para generar la estructura de fonéticos en la base de datos de insumos de la maestra. Además, se realizó un proceso adicional para la generación de los fonéticos debido a que las columnas nombres y apellidos no se encuentran separadas. Una vez se termine el proceso, se iniciará el proceso de cruce con la maestra.  De otra parte,  se recibió la base de datos de documentos cruzados con RNEC y se inició el proceso de validación de la información recibida.</v>
          </cell>
          <cell r="BA71">
            <v>0.56999999999999995</v>
          </cell>
          <cell r="BB71" t="str">
            <v>Se generó el procedimiento para cruzar la base de SPADIES con la maestra e incluir allí la nueva información, realizando previamente  pruebas del procedimiento, por ser la primera vez que se hace este cruce de información.</v>
          </cell>
          <cell r="BC71">
            <v>0.65</v>
          </cell>
          <cell r="BD71" t="str">
            <v>En el mes de octubre se realizaron los procesos para mejorar la calidad de la información registrada en la base maestra de personas, en este sentido se identificaron las inconsistencias que surgen al momento de hacer el cruce con la base de  SPADIES.
De igual manera, se enviaron a tecnología los resultados del cruce con registraduría, lo anterior con el objeto de unificarlos y devolverlos a planeación para ser cargados en la base maestra.</v>
          </cell>
          <cell r="BE71">
            <v>0.74</v>
          </cell>
          <cell r="BF71" t="str">
            <v>Para el mes de Noviembre se ejecutaron los procesos de mejora en la calidad de la información de la maestra de personas, se incorporó la información de SPADIES y se realizaron los cruces fonéticos respectivos.  De igual manera, se cargó la base de registraduría en las tablas de insumos de la maestra de personas y se realizó el lanzamiento del procedimiento de cruce de bases con el objeto incorporar la información en los registros maestros.
Dentro de las mejoras incorporadas, se generaron dos nuevos reportes para extraer información de la maestra,  relacionados con estudiantes matriculados en los diferentes sistema de información del Ministerio.</v>
          </cell>
          <cell r="BG71">
            <v>0</v>
          </cell>
          <cell r="BH71">
            <v>0</v>
          </cell>
          <cell r="BI71">
            <v>5.333333333333333E-2</v>
          </cell>
          <cell r="BJ71">
            <v>0.05</v>
          </cell>
          <cell r="BK71" t="str">
            <v>Presentación de propuesta de procedimiento para ajuste de calidad en nombres y apellidos de las nuevas bases de datos</v>
          </cell>
          <cell r="BL71">
            <v>0.10666666666666666</v>
          </cell>
          <cell r="BM71">
            <v>0.10666666666666666</v>
          </cell>
          <cell r="BN71" t="str">
            <v xml:space="preserve">Se realizaron mejoras en los procedimientos de mejoramiento de la calidad en las nuevas bases y se logró que el procedimiento de separación de nombres y apellidos funcione correctamente. Por último, se hizo la carga de la información histórica del SIET para el año 2017, dejando la salvedad que la del 2018 está siendo corregida al  formato predeterminado. 
También se generó el procedimiento para cargar la información del censo Indígena de Min. Interior </v>
          </cell>
          <cell r="BO71">
            <v>0.15999999999999998</v>
          </cell>
          <cell r="BP71">
            <v>0.15466666666666667</v>
          </cell>
          <cell r="BQ71" t="str">
            <v>Se cargó la base de UARIV en la base de insumos de la Maestra de personas y se generando los respectivos fonéticos. Además, se realizó el cruce contra los datos  de la Maestra de personas y se descargó la base del SISBEN de febrero de 2017 para ser cargada en los insumos de la maestra.  Se están realizando las pruebas y los ajustes sobre las bases de datos.</v>
          </cell>
          <cell r="BR71">
            <v>0.21333333333333332</v>
          </cell>
          <cell r="BS71">
            <v>0.18</v>
          </cell>
          <cell r="BT71" t="str">
            <v>Para la maestra de personas se actualizaron y cargaron a la base de datos los siguientes archivos:
- SISBEN Corte febrero de 2018
- UARIV corte definitivo 2017
- SIMAT corte marzo de 2018
De igual manera se gestionó el cruce de la base de docentes con Registraduría .
A partir de la información cargada se espera contar con la base de estudiantes desescolarizados entre 5 y 16 años en el mes de mayo, para que la Subdirección de Acceso pueda realizar gestión con las Secretarías de Educación para la búsqueda activa</v>
          </cell>
          <cell r="BU71">
            <v>0.26666666666666666</v>
          </cell>
          <cell r="BV71">
            <v>0.24</v>
          </cell>
          <cell r="BW71" t="str">
            <v>A partir de la información cargada de SISBEN, de la Unidad para la Víctimas y Prosperidad Social, se generó el reporte de estudiantes desescolarizados de dichas bases que no se encuentran en SIMAT. La base de datos fue remitida a la Subdirección de Acceso el 24 de mayo de 2018, para iniciar el proceso de socialización con Secretarias de Educación para apoyar las actividades de búsqueda activa de población por fuera del sistema.
La diferencia respecto al avance programado se sustenta en la disponibilidad de nuevas bases que se deben incorporar o bases históricas  y del proceso de migración a un nuevo servidor de acuerdo a lo dispuesto por la Oficina de Tecnología. No obstante, se esta gestionando la información para el mes de junio.</v>
          </cell>
          <cell r="BX71">
            <v>0.32</v>
          </cell>
          <cell r="BY71">
            <v>0.32</v>
          </cell>
          <cell r="BZ71" t="str">
            <v>Al realizar un análisis de las bases relacionadas con Educación Superior (SNIES) y el impacto que pueden tener dentro de la maestra de personas, se acordó solo integrar la base de Matriculados y de Graduados, para lo cual se realizaron las siguientes acciones:
Se cargó la última actualización recibida de la base de datos de SNIES Matriculados 2017 y se generaron los fonéticos y cruce contra la maestra de personas para incorporar la información actualizada de esta base.
Se solicitó al área funcional la base de Graduados de SNIES 2017 con el objeto de realizar el alistamiento y cargue en la maestra de personas y
Se procedió con el cargue, la generaron de fonéticos y posterior cruce de la base de datos de SIET en la base maestra de personas logrando incorporar la información del año 2017.</v>
          </cell>
          <cell r="CA71">
            <v>0.40333333333333332</v>
          </cell>
          <cell r="CB71">
            <v>0.40333333333333332</v>
          </cell>
          <cell r="CC71" t="str">
            <v>Se cargaron y ajustaron las Bases de Graduados de SNIES y SIMAT de las vigencias a partir de 2010 y la base de SPADIES. Además, se generaron los fonéticos y se realizó el cruce contra la maestra de personas para incorporar la información actualizada de esta base.
Se inició el proceso de generación de las vistas materializadas para Investigadores relacionados con las bases de datos de SPADIES y Graduados de SNIES y SIMAT</v>
          </cell>
          <cell r="CD71">
            <v>0.48666666666666664</v>
          </cell>
          <cell r="CE71">
            <v>0.48666666666666664</v>
          </cell>
          <cell r="CF71" t="str">
            <v>Se realizó el proceso de revisión de calidad de la base de SPADIES 2017 y se corrieron los proceso de homologación y estandarización para generar la estructura de fonéticos en la base de datos de insumos de la maestra. Además, se realizó un proceso adicional para la generación de los fonéticos debido a que las columnas nombres y apellidos no se encuentran separadas. Una vez se termine el proceso, se iniciará el proceso de cruce con la maestra.  De otra parte,  se recibió la base de datos de documentos cruzados con RNEC y se inició el proceso de validación de la información recibida.</v>
          </cell>
          <cell r="CG71">
            <v>0.56999999999999995</v>
          </cell>
          <cell r="CH71">
            <v>0.56999999999999995</v>
          </cell>
          <cell r="CI71" t="str">
            <v>Se generó el procedimiento para cruzar la base de SPADIES con la maestra e incluir allí la nueva información, realizando previamente  pruebas del procedimiento, por ser la primera vez que se hace este cruce de información.</v>
          </cell>
          <cell r="CJ71">
            <v>0.65333333333333332</v>
          </cell>
          <cell r="CK71">
            <v>0.65</v>
          </cell>
          <cell r="CL71" t="str">
            <v>En el mes de octubre se realizaron los procesos para mejorar la calidad de la información registrada en la base maestra de personas, en este sentido se identificaron las inconsistencias que surgen al momento de hacer el cruce con la base de  SPADIES.
De igual manera, se enviaron a tecnología los resultados del cruce con registraduría, lo anterior con el objeto de unificarlos y devolverlos a planeación para ser cargados en la base maestra.</v>
          </cell>
          <cell r="CM71">
            <v>0.73666666666666669</v>
          </cell>
          <cell r="CN71">
            <v>0.74</v>
          </cell>
          <cell r="CO71" t="str">
            <v>Para el mes de Noviembre se ejecutaron los procesos de mejora en la calidad de la información de la maestra de personas, se incorporó la información de SPADIES y se realizaron los cruces fonéticos respectivos.  De igual manera, se cargó la base de registraduría en las tablas de insumos de la maestra de personas y se realizó el lanzamiento del procedimiento de cruce de bases con el objeto incorporar la información en los registros maestros.
Dentro de las mejoras incorporadas, se generaron dos nuevos reportes para extraer información de la maestra,  relacionados con estudiantes matriculados en los diferentes sistema de información del Ministerio.</v>
          </cell>
        </row>
        <row r="72">
          <cell r="I72" t="str">
            <v>I-403-0-1325401</v>
          </cell>
          <cell r="J72" t="str">
            <v xml:space="preserve">Plan Institucional </v>
          </cell>
          <cell r="K72" t="str">
            <v xml:space="preserve">Información y comunicación </v>
          </cell>
          <cell r="L72" t="str">
            <v>Transformar y fortalecer la gestión y la cultura institucional</v>
          </cell>
          <cell r="M72">
            <v>0</v>
          </cell>
          <cell r="N72" t="str">
            <v>N/A</v>
          </cell>
          <cell r="O72" t="str">
            <v>Oficina Asesora de Planeación y Finanzas</v>
          </cell>
          <cell r="P72" t="str">
            <v>Claudia Díaz Hernández</v>
          </cell>
          <cell r="Q72" t="str">
            <v>NO</v>
          </cell>
          <cell r="R72" t="str">
            <v>Plan de acción de la mesa de educación del Plan Estadístico Nacional a cargo del Ministerio</v>
          </cell>
          <cell r="S72" t="str">
            <v>(Avance del plan de acción de la mesa de educación del Plan Estadístico Nacional a cargo del Ministerio/Total de compromisos del plan de acción de la mesa de educación del Plan Estadístico Nacional a cargo del Ministerio)*100</v>
          </cell>
          <cell r="T72">
            <v>1</v>
          </cell>
          <cell r="U72" t="str">
            <v>Porcentaje</v>
          </cell>
          <cell r="V72">
            <v>1</v>
          </cell>
          <cell r="W72" t="str">
            <v>SI</v>
          </cell>
          <cell r="X72">
            <v>43157</v>
          </cell>
          <cell r="Y72" t="str">
            <v>Ejercer la Secretaria Técnica del plan de acción de la mesa de educación del Plan Estadístico Nacional; realizar seguimiento a las actividades; coordinar la consolidación del catalogo de indicadores sectoriales; coordinar la identificación de necesidades de información del sector; e identificar y proponer estandares de clasificación para el sector</v>
          </cell>
          <cell r="Z72">
            <v>43132</v>
          </cell>
          <cell r="AA72">
            <v>43465</v>
          </cell>
          <cell r="AB72" t="str">
            <v>febrero</v>
          </cell>
          <cell r="AC72">
            <v>333</v>
          </cell>
          <cell r="AD72">
            <v>333</v>
          </cell>
          <cell r="AE72">
            <v>0</v>
          </cell>
          <cell r="AF72">
            <v>0</v>
          </cell>
          <cell r="AG72">
            <v>0</v>
          </cell>
          <cell r="AH72">
            <v>0</v>
          </cell>
          <cell r="AI72" t="str">
            <v>1 Profesional Especializado
1 Coordinador</v>
          </cell>
          <cell r="AJ72" t="str">
            <v xml:space="preserve">Plan de acción Mesa Educación, ciencia y tecnología - Plan Estadístico Nacional </v>
          </cell>
          <cell r="AK72">
            <v>0</v>
          </cell>
          <cell r="AL72">
            <v>0</v>
          </cell>
          <cell r="AM72">
            <v>0.06</v>
          </cell>
          <cell r="AN72" t="str">
            <v>Se realizó la mesa técnica en la que se discutió el  Plan de Acción Anual. Se realizaron y enviaron los ajustes que resultaron de la mes técnica. Está pendiente  que el DANE envíe los formatos de actualización para las OOEE.</v>
          </cell>
          <cell r="AO72">
            <v>6.0900000000000003E-2</v>
          </cell>
          <cell r="AP72" t="str">
            <v>No fue posible realizar la mesa técnica prevista para el mes de marzo, como resultado de la actualización de los formatos para el inventario de operaciones estadística por parte del DANE. Una vez se termine con dicha actualización, se iniciarán las gestiones para su realización.</v>
          </cell>
          <cell r="AQ72">
            <v>0.15</v>
          </cell>
          <cell r="AR72" t="str">
            <v>Se consolidó el Inventario de Operaciones Estadísticas por el DANE, en los temas de educación, ciencia y tecnología, junto con el formulario de oferta estadística para realizar la actualizacion de cada entidad. para la Propuesta metadatos sectoriales se decidió enviar junto con los formatos del DANE, la propuesta de ficha de indicadores para que antes de la proxima mesa técnica se envien las observaciones. La mesa tecnica 4, se realizará en la ultima semana del mes de mayo, debido a los retrazos del DANE con los formatos.</v>
          </cell>
          <cell r="AS72">
            <v>0.22</v>
          </cell>
          <cell r="AT72" t="str">
            <v xml:space="preserve">Se actualizaron los formularios (F1) de caracterización de las operaciones de Matrícula y Planta Docente, de acuerdo al formato enviado por el DANE y se propusieron observaciones sobre la ficha de metadato para documentar los principales indicadores del tema de educación, ciencia y tecnología.
El 31 de mayo de 2018 se realizó la mesa 4 de educación y se obtuvieron las observaciones de la ficha de metadatos de los indicadores. Se espera que con los ajustes que se realicen en junio de 2018 se empiecen a documentar los indicadores.
</v>
          </cell>
          <cell r="AU72">
            <v>0.28000000000000003</v>
          </cell>
          <cell r="AV72" t="str">
            <v>Se pactaron las fechas definitivas para el envío de los formularios completos (F1) y se priorizaron los principales indicadores sectoriales para documentarlos.</v>
          </cell>
          <cell r="AW72">
            <v>0.37</v>
          </cell>
          <cell r="AX72" t="str">
            <v>Por cronograma establecido y ajustado frente al inicial, en la mesa realizada en mayo, el mes de julio estuvo destinado a diligenciar el formulario (F1). Además, se envió la ficha técnica o metadatos de los indicadores, para el diligenciamiento de los principales indicadores sectoriales por operación estadísticas, de acuerdo a unos criterios definidos por el DANE.</v>
          </cell>
          <cell r="AY72">
            <v>0.43</v>
          </cell>
          <cell r="AZ72" t="str">
            <v>En el mes de agosto se avanzó en la elaboración del documento de los indicadores educativos para Terridata de DNP, junto con  la elaboración y envío de las fichas técnicas. Quedó  pendiente el envío de la desagregación territorial de los indicadores definidos, por la revisión  interna de la información para definir su alcance.</v>
          </cell>
          <cell r="BA72">
            <v>0.57999999999999996</v>
          </cell>
          <cell r="BB72" t="str">
            <v>En el marco de la CIU, se realizó la revisión de la propuesta de clasificación de los programas de Educación para el Trabajo y Desarrollo Humano, como insumo para el PEN.</v>
          </cell>
          <cell r="BC72">
            <v>0.67</v>
          </cell>
          <cell r="BD72" t="str">
            <v>Se remitió al DANE la actualización de los funcionarios que harán parte de la mesa del PEN, a fin de convocar reunión de avance.</v>
          </cell>
          <cell r="BE72">
            <v>0.76</v>
          </cell>
          <cell r="BF72" t="str">
            <v>Acorde con la reunión convocada por el DANE y la solicitud de confirmar las operaciones a evaluar en la vigencia 2019, se dio respuesta positiva de las OOEE a evaluar, a fin de iniciar las actividades por parte de las dos entidades. De igual manera, el DANE realizó  reunión de presentación de las actividades a desarrollar por parte de las entidades para la evaluación de las OOEE y organizó con las entidades del SEN, el Taller de evaluación de las capacidades institucionales a fin de evaluar los factores que condicionan la producción de estadísticas en Colombia.</v>
          </cell>
          <cell r="BG72">
            <v>0</v>
          </cell>
          <cell r="BH72">
            <v>0</v>
          </cell>
          <cell r="BI72">
            <v>0</v>
          </cell>
          <cell r="BJ72">
            <v>0</v>
          </cell>
          <cell r="BK72">
            <v>0</v>
          </cell>
          <cell r="BL72">
            <v>6.0909090909090913E-2</v>
          </cell>
          <cell r="BM72">
            <v>6.0909090909090913E-2</v>
          </cell>
          <cell r="BN72" t="str">
            <v>Se realizó la mesa técnica en la que se discutió el  Plan de Acción Anual. Se realizaron y enviaron los ajustes que resultaron de la mes técnica. Está pendiente  que el DANE envíe los formatos de actualización para las OOEE.</v>
          </cell>
          <cell r="BO72">
            <v>0.12181818181818183</v>
          </cell>
          <cell r="BP72">
            <v>6.0900000000000003E-2</v>
          </cell>
          <cell r="BQ72" t="str">
            <v>No fue posible realizar la mesa técnica prevista para el mes de marzo, como resultado de la actualización de los formatos para el inventario de operaciones estadística por parte del DANE. Una vez se termine con dicha actualización, se iniciarán las gestiones para su realización.</v>
          </cell>
          <cell r="BR72">
            <v>0.18272727272727274</v>
          </cell>
          <cell r="BS72">
            <v>0.15</v>
          </cell>
          <cell r="BT72" t="str">
            <v>Se consolidaron los formatos del inventario de operaciones estadísticas de educación, ciencia y tecnología para actualización de las entidades que componen la mesa y se diseño la propuesta de ficha técnica de indicadores que se consolidará a partir de la información registrada en los formatos de las operaciones estadísticas</v>
          </cell>
          <cell r="BU72">
            <v>0.24363636363636365</v>
          </cell>
          <cell r="BV72">
            <v>0.22</v>
          </cell>
          <cell r="BW72" t="str">
            <v>Se actualizaron los formularios (F1) de caracterización de las operaciones de Matrícula y Planta Docente, de acuerdo al formato enviado por el DANE y se propusieron observaciones sobre la ficha de metadato para documentar los principales indicadores del tema de educación, ciencia y tecnología.
El 31 de mayo de 2018 se realizó la mesa 4 de educación y se obtuvieron las observaciones de la ficha de metadatos de los indicadores. Se espera que con los ajustes que se realicen en junio de 2018 se empiecen a documentar los indicadores.
La diferencia con respecto al avance programado se origina por el retraso que tuvo el DANE en la entrega de la información requerida para actualizar el formulario F1. Sin embargo,  al contar con la información, en el siguiente mes se adelantarán acciones para el cumplimiento.</v>
          </cell>
          <cell r="BX72">
            <v>0.30454545454545456</v>
          </cell>
          <cell r="BY72">
            <v>0.28000000000000003</v>
          </cell>
          <cell r="BZ72" t="str">
            <v>Una vez realizada la mesa del Plan Estadístico Nacional y debido a los múltiples comentarios y dudas sobre algunos puntos del formularios (F1), se acordaron unas fechas para ir enviando los formularios completos. Estas fechas se establecieron de común acuerdo con las entidades participantes. En el tema de la documentación de los indicadores, se establecieron unos criterios para priorizar los principales y sectoriales para documentarlos y las entidades se encuentran realizando esta tarea.
La demora en la entrega de la información de los formularios F1 por parte del DANE en los meses anteriores, afectó todo el cronograma de ejecución programado.</v>
          </cell>
          <cell r="CA72">
            <v>0.3954545454545455</v>
          </cell>
          <cell r="CB72">
            <v>0.37</v>
          </cell>
          <cell r="CC72" t="str">
            <v>Por cronograma establecido y ajustado frente al inicial, en la mesa realizada en mayo, el mes de julio estuvo destinado a diligenciar el formulario (F1). Además, se envió la ficha técnica o metadatos de los indicadores, para el diligenciamiento de los principales indicadores sectoriales por operación estadísticas, de acuerdo a unos criterios definidos por el DANE.</v>
          </cell>
          <cell r="CD72">
            <v>0.48636363636363644</v>
          </cell>
          <cell r="CE72">
            <v>0.43</v>
          </cell>
          <cell r="CF72" t="str">
            <v>En el mes de agosto se avanzó en la elaboración del documento de los indicadores educativos para Teradata de DNP, junto con  la elaboración y envío de las fichas técnicas. Quedó  pendiente el envío de la desagregación territorial de los indicadores definidos, por la revisión  interna de la información para definir su alcance.</v>
          </cell>
          <cell r="CG72">
            <v>0.57727272727272738</v>
          </cell>
          <cell r="CH72">
            <v>0.57999999999999996</v>
          </cell>
          <cell r="CI72" t="str">
            <v>En el marco de la CIU, se realizó la revisión de la propuesta de clasificación de los programas de Educación para el Trabajo y Desarrollo Humano, como insumo para el PEN.</v>
          </cell>
          <cell r="CJ72">
            <v>0.66818181818181832</v>
          </cell>
          <cell r="CK72">
            <v>0.67</v>
          </cell>
          <cell r="CL72" t="str">
            <v>Se remitió al DANE la actualización de los funcionarios que harán parte de la mesa del PEN, a fin de convocar reunión de avance.</v>
          </cell>
          <cell r="CM72">
            <v>0.75909090909090926</v>
          </cell>
          <cell r="CN72">
            <v>0.76</v>
          </cell>
          <cell r="CO72" t="str">
            <v>Acorde con la reunión convocada por el DANE y la solicitud de confirmar las operaciones a evaluar en la vigencia 2019, se dio respuesta positiva de las OOEE a evaluar, a fin de iniciar las actividades por parte de las dos entidades. De igual manera, el DANE realizó  reunión de presentación de las actividades a desarrollar por parte de las entidades para la evaluación de las OOEE y organizó con las entidades del SEN, el Taller de evaluación de las capacidades institucionales a fin de evaluar los factores que condicionan la producción de estadísticas en Colombia.</v>
          </cell>
        </row>
        <row r="73">
          <cell r="I73" t="str">
            <v>I-403-0-1325501</v>
          </cell>
          <cell r="J73" t="str">
            <v xml:space="preserve">Plan Institucional </v>
          </cell>
          <cell r="K73" t="str">
            <v xml:space="preserve">Información y comunicación </v>
          </cell>
          <cell r="L73" t="str">
            <v>Transformar y fortalecer la gestión y la cultura institucional</v>
          </cell>
          <cell r="M73">
            <v>0</v>
          </cell>
          <cell r="N73" t="str">
            <v>N/A</v>
          </cell>
          <cell r="O73" t="str">
            <v>Oficina Asesora de Planeación y Finanzas</v>
          </cell>
          <cell r="P73" t="str">
            <v>Claudia Díaz Hernández</v>
          </cell>
          <cell r="Q73" t="str">
            <v>NO</v>
          </cell>
          <cell r="R73" t="str">
            <v>Sistema de Información geográfico Implementación en el Ministerio de Educación Nacional</v>
          </cell>
          <cell r="S73" t="str">
            <v>(Avance en la implementación del Sistema de Información geográfico en el MEN/100% del Sistema de Información geográfico implementado en el MEN)*100</v>
          </cell>
          <cell r="T73">
            <v>1</v>
          </cell>
          <cell r="U73" t="str">
            <v>Porcentaje</v>
          </cell>
          <cell r="V73">
            <v>1</v>
          </cell>
          <cell r="W73" t="str">
            <v>SI</v>
          </cell>
          <cell r="X73">
            <v>43157</v>
          </cell>
          <cell r="Y73" t="str">
            <v>Realizar Planeación del Proyecto
Identificar información existente y coberturas geograficas a producir 
Diseñar y desarrollar la base de datos geografica
Implementar desarrollos y productos</v>
          </cell>
          <cell r="Z73">
            <v>43115</v>
          </cell>
          <cell r="AA73">
            <v>43465</v>
          </cell>
          <cell r="AB73" t="str">
            <v>enero</v>
          </cell>
          <cell r="AC73">
            <v>350</v>
          </cell>
          <cell r="AD73">
            <v>365</v>
          </cell>
          <cell r="AE73">
            <v>0</v>
          </cell>
          <cell r="AF73">
            <v>0</v>
          </cell>
          <cell r="AG73">
            <v>0</v>
          </cell>
          <cell r="AH73">
            <v>0</v>
          </cell>
          <cell r="AI73">
            <v>0</v>
          </cell>
          <cell r="AJ73" t="str">
            <v>Sistema de Información Geográfico del MEN (versión inicial)</v>
          </cell>
          <cell r="AK73">
            <v>0.05</v>
          </cell>
          <cell r="AL73" t="str">
            <v>Se elaboró el plan de trabajo y diligenciamiento de las especificaciones de la máquina para instalar el ArcGIS Enterprise</v>
          </cell>
          <cell r="AM73">
            <v>0.1</v>
          </cell>
          <cell r="AN73" t="str">
            <v>Se generó el RFC parea instalar el servidor de ArcGIS y se realizó reunión para conformar el grupo de trabajo. Además se definió el cronograma de capacitación y el instrumento para identificar las temáticas geográficas a producir.</v>
          </cell>
          <cell r="AO73">
            <v>0.115</v>
          </cell>
          <cell r="AP73" t="str">
            <v>La programación y desarrollo de las capacitaciones de ArcGIS con los participantes no fue posible realizarlas, debido a los múltiples eventos  que se llevaron a cabo en el mes de marzo en el MEN. Se agendó la cita para  la instalación de ArcGIS Desktop en los equipos de los funcionarios que participan en el proyecto.  Se iniciarán actividades en el mes de abril.</v>
          </cell>
          <cell r="AQ73">
            <v>0.16</v>
          </cell>
          <cell r="AR73" t="str">
            <v>Durante el mes de abril se avanzó en la disposición de los medios tecnológicos y humanos, para lo cual se desarrollaron las siguientes actividades:
- Instalación de licencias desktop en 4 equipos
- Instalación del servidor de aplicaciones de ArcGIS Server
- Aprovisionamiento del servidor de base de datos para ArcGIS
- Realización de las capacitaciones de los primeros dos módulos</v>
          </cell>
          <cell r="AS73">
            <v>0.24</v>
          </cell>
          <cell r="AT73" t="str">
            <v>Se gestionó con la Oficina de Tecnología la generación y configuración de los servidores para aplicaciones y base de datos de la herramienta ArcGIS, adicionalmente se gestionó con el proveedor ESRI la instalación de la herramienta de escritorio en los equipos de 6 funcionarios del MEN y adicionalmente se configuró unos de los equipos para el acceso a la base de datos.
Si bien no se han cargado las coberturas geográficas en la Geodatabase, si se identifico y descargaron las que se van a utilizar que corresponden a las del Marco Geoestadístico Nacional del DANE.</v>
          </cell>
          <cell r="AU73">
            <v>0.28000000000000003</v>
          </cell>
          <cell r="AV73" t="str">
            <v>Durante el mes de Junio, se obtuvieron las capas geográficas de municipio y departamento, se construyó igualmente la capa geográfica de Entidad Territorial Certificada y se cargaron en la Geodatabase. Además, se construyen  las tablas de matrícula a los diferentes niveles geográficos, y se realizó el cruce con la información geográfica para obtener la capa. A partir de estas se avanzó en la construcción de la visualización en ArcGis on line.</v>
          </cell>
          <cell r="AW73">
            <v>0.38</v>
          </cell>
          <cell r="AX73" t="str">
            <v xml:space="preserve">Durante el mes de julio se gestionaron las nuevas georreferenciaciones del aplicativo SISE del DANE y se construyó la capa de sedes.
A partir de las capas geográficas, se construyeron shapefiles con las principales estadísticas de Ed. Preescolar, Básica y Media.
A partir de los shapefile construidos se diseñó una propuesta de visualización en ArcGIS online. Se espera en agosto generar una aplicación a partir de la visualización y difundirla por medio de la plataforma Repórtate.
</v>
          </cell>
          <cell r="AY73">
            <v>0.47</v>
          </cell>
          <cell r="AZ73" t="str">
            <v>Durante el mes de agosto se avanzó en el desarrollo de las primeras visualizaciones de estadísticas educativas a diferentes niveles territoriales</v>
          </cell>
          <cell r="BA73">
            <v>0.47</v>
          </cell>
          <cell r="BB73" t="str">
            <v>No se presentaron avances en este indicador, por los cambios organizativos al interior del Grupo. La actividad se retomará en octubre.</v>
          </cell>
          <cell r="BC73">
            <v>0.47</v>
          </cell>
          <cell r="BD73" t="str">
            <v>No se presentaron a avances representativoos en el  mes de octubre; se identificaron los funcionarios capacitados en la herramienta ArcGIS y la ubicación de las licenicas, a fin de organizar el plan de asesoría por parte de ESRI.</v>
          </cell>
          <cell r="BE73">
            <v>0.5</v>
          </cell>
          <cell r="BF73" t="str">
            <v>Se actualizaron los usuarios con licencias. Actualmente, se cuenta con el sistema de información ARGIES en las oficinas de Planeación, Acceso, Primera Infancia y Desarrollo Sectorial.</v>
          </cell>
          <cell r="BG73">
            <v>0</v>
          </cell>
          <cell r="BH73">
            <v>0</v>
          </cell>
          <cell r="BI73">
            <v>5.333333333333333E-2</v>
          </cell>
          <cell r="BJ73">
            <v>0</v>
          </cell>
          <cell r="BK73">
            <v>0</v>
          </cell>
          <cell r="BL73">
            <v>0.10666666666666666</v>
          </cell>
          <cell r="BM73">
            <v>0.1</v>
          </cell>
          <cell r="BN73" t="str">
            <v>Se generó el RFC parea instalar el servidor de ArcGIS y se realizó reunión para conformar el grupo de trabajo. Además se definió el cronograma de capacitación y el instrumento para identificar las temáticas geográficas a producir.</v>
          </cell>
          <cell r="BO73">
            <v>0.15999999999999998</v>
          </cell>
          <cell r="BP73">
            <v>0.115</v>
          </cell>
          <cell r="BQ73" t="str">
            <v>La programación y desarrollo de las capacitaciones de ArcGIS con los participantes no fue posible realizarlas, debido a los múltiples eventos  que se llevaron a cabo en el mes de marzo en el MEN. Se iniciarán actividades en el mes de abril.</v>
          </cell>
          <cell r="BR73">
            <v>0.21333333333333332</v>
          </cell>
          <cell r="BS73">
            <v>0.16</v>
          </cell>
          <cell r="BT73" t="str">
            <v>Durante el mes de abril se avanzó en la disposición de los medios tecnológicos y humanos, para lo cual se desarrollaron las siguientes actividades:
- Instalación de licencias desktop en 4 equipos
- Instalación del servidor de aplicaciones de ArcGIS Server
- Aprovisionamiento del servidor de base de datos para ArcGIS
- Realización de las capacitaciones de los primeros dos módulos</v>
          </cell>
          <cell r="BU73">
            <v>0.26666666666666666</v>
          </cell>
          <cell r="BV73">
            <v>0.24</v>
          </cell>
          <cell r="BW73" t="str">
            <v>Se gestionó con la Oficina de Tecnología la generación y configuración de los servidores para aplicaciones y base de datos de la herramienta ArcGIS, adicionalmente se gestionó con el proveedor ESRI la instalación de la herramienta de escritorio en los equipos de 6 funcionarios del MEN y adicionalmente se configuró unos de los equipos para el acceso a la base de datos.
Si bien no se han cargado las coberturas geográficas en la Geodatabase, si se identificaron y descargaron las bases que se van a utilizar, correspondientes a las del Marco Geoestadístico Nacional del DANE.  La diferencia con respecto al avance programado está dada por los mayores tiempos que se presentaron para configurar el servidor. No obstante, al contar con las herramientas tecnológicas, se adelantarán acciones para lograr el cumplimiento en el mes de junio y julio.</v>
          </cell>
          <cell r="BX73">
            <v>0.32</v>
          </cell>
          <cell r="BY73">
            <v>0.28000000000000003</v>
          </cell>
          <cell r="BZ73" t="str">
            <v>Durante el mes de Junio, se obtuvieron las capas geográficas de municipio y departamento, se construyó igualmente la capa geográfica de Entidad Territorial Certificada y se cargaron en la Geodatabase. Además, se construyen  las tablas de matrícula a los diferentes niveles geográficos, y se realizó el cruce con la información geográfica para obtener la capa. A partir de estas se avanzó en la construcción de la visualización en ArcGIS on line.
La diferencia entre lo proyectado y lo ejecutado obedece al rezago obtenido inicialmente con los problemas presentados al instalar el ArcGIS Server Enterprise.</v>
          </cell>
          <cell r="CA73">
            <v>0.40333333333333332</v>
          </cell>
          <cell r="CB73">
            <v>0.38</v>
          </cell>
          <cell r="CC73" t="str">
            <v xml:space="preserve">Durante el mes de julio se gestionaron las nuevas georreferenciaciones del aplicativo SISE del DANE y se construyó la capa de sedes.
A partir de las capas geográficas, se construyeron shapefiles con las principales estadísticas de Ed. Preescolar, Básica y Media.
A partir de los shapefile construidos se diseñó una propuesta de visualización en ArcGIS online. Se espera en agosto generar una aplicación a partir de la visualización y difundirla por medio de la plataforma Repórtate.
</v>
          </cell>
          <cell r="CD73">
            <v>0.48666666666666664</v>
          </cell>
          <cell r="CE73">
            <v>0.47</v>
          </cell>
          <cell r="CF73" t="str">
            <v xml:space="preserve">Durante el mes de agosto se avanzó en el desarrollo de las primeras visualizaciones de estadísticas educativas a diferentes niveles territoriales. </v>
          </cell>
          <cell r="CG73">
            <v>0.56999999999999995</v>
          </cell>
          <cell r="CH73">
            <v>0.47</v>
          </cell>
          <cell r="CI73" t="str">
            <v>No se presentaron avances en este indicador, por los cambios organizativos al interior del Grupo. La actividad se retomará en octubre.</v>
          </cell>
          <cell r="CJ73">
            <v>0.65333333333333332</v>
          </cell>
          <cell r="CK73">
            <v>0.47</v>
          </cell>
          <cell r="CL73" t="str">
            <v>No se presentaron a avances representativoos en el  mes de octubre; se identificaron los funcionarios capacitados en la herramienta ArcGIS y la ubicación de las licenicas, a fin de organizar el plan de asesoría por parte de ESRI.</v>
          </cell>
          <cell r="CM73">
            <v>0.73666666666666669</v>
          </cell>
          <cell r="CN73">
            <v>0.5</v>
          </cell>
          <cell r="CO73" t="str">
            <v>Se actualizaron los usuarios con licencias. Actualmente, se cuenta con el sistema de información ARGIES en las oficinas de Planeación, Acceso, Primera Infancia y Desarrollo Sectorial.</v>
          </cell>
        </row>
      </sheetData>
      <sheetData sheetId="1" refreshError="1"/>
      <sheetData sheetId="2" refreshError="1"/>
      <sheetData sheetId="3" refreshError="1"/>
      <sheetData sheetId="4"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Formato de Formulación"/>
      <sheetName val="Categorías"/>
    </sheetNames>
    <sheetDataSet>
      <sheetData sheetId="0"/>
      <sheetData sheetId="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tegorías"/>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Formato de Formulación y Seg"/>
      <sheetName val="Instructivo"/>
      <sheetName val="Matriz de Decisión"/>
      <sheetName val="Categorías"/>
      <sheetName val="Hoja1"/>
      <sheetName val="Hoja2"/>
      <sheetName val="Hoja3"/>
    </sheetNames>
    <sheetDataSet>
      <sheetData sheetId="0" refreshError="1"/>
      <sheetData sheetId="1" refreshError="1"/>
      <sheetData sheetId="2" refreshError="1">
        <row r="4">
          <cell r="M4" t="str">
            <v>Enero30</v>
          </cell>
          <cell r="N4">
            <v>1</v>
          </cell>
          <cell r="O4">
            <v>1</v>
          </cell>
          <cell r="P4">
            <v>1</v>
          </cell>
          <cell r="Q4">
            <v>1</v>
          </cell>
          <cell r="R4">
            <v>1</v>
          </cell>
          <cell r="S4">
            <v>1</v>
          </cell>
          <cell r="T4">
            <v>1</v>
          </cell>
          <cell r="U4">
            <v>1</v>
          </cell>
          <cell r="V4">
            <v>1</v>
          </cell>
          <cell r="W4">
            <v>1</v>
          </cell>
          <cell r="X4">
            <v>1</v>
          </cell>
          <cell r="Y4">
            <v>1</v>
          </cell>
        </row>
        <row r="5">
          <cell r="M5" t="str">
            <v>Enero61</v>
          </cell>
          <cell r="N5">
            <v>0.4</v>
          </cell>
          <cell r="O5">
            <v>1</v>
          </cell>
          <cell r="P5">
            <v>1</v>
          </cell>
          <cell r="Q5">
            <v>1</v>
          </cell>
          <cell r="R5">
            <v>1</v>
          </cell>
          <cell r="S5">
            <v>1</v>
          </cell>
          <cell r="T5">
            <v>1</v>
          </cell>
          <cell r="U5">
            <v>1</v>
          </cell>
          <cell r="V5">
            <v>1</v>
          </cell>
          <cell r="W5">
            <v>1</v>
          </cell>
          <cell r="X5">
            <v>1</v>
          </cell>
          <cell r="Y5">
            <v>1</v>
          </cell>
        </row>
        <row r="6">
          <cell r="M6" t="str">
            <v>Enero91</v>
          </cell>
          <cell r="N6">
            <v>0.25</v>
          </cell>
          <cell r="O6">
            <v>0.6</v>
          </cell>
          <cell r="P6">
            <v>1</v>
          </cell>
          <cell r="Q6">
            <v>1</v>
          </cell>
          <cell r="R6">
            <v>1</v>
          </cell>
          <cell r="S6">
            <v>1</v>
          </cell>
          <cell r="T6">
            <v>1</v>
          </cell>
          <cell r="U6">
            <v>1</v>
          </cell>
          <cell r="V6">
            <v>1</v>
          </cell>
          <cell r="W6">
            <v>1</v>
          </cell>
          <cell r="X6">
            <v>1</v>
          </cell>
          <cell r="Y6">
            <v>1</v>
          </cell>
        </row>
        <row r="7">
          <cell r="M7" t="str">
            <v>Enero122</v>
          </cell>
          <cell r="N7">
            <v>0.2</v>
          </cell>
          <cell r="O7">
            <v>0.4</v>
          </cell>
          <cell r="P7">
            <v>0.65</v>
          </cell>
          <cell r="Q7">
            <v>1</v>
          </cell>
          <cell r="R7">
            <v>1</v>
          </cell>
          <cell r="S7">
            <v>1</v>
          </cell>
          <cell r="T7">
            <v>1</v>
          </cell>
          <cell r="U7">
            <v>1</v>
          </cell>
          <cell r="V7">
            <v>1</v>
          </cell>
          <cell r="W7">
            <v>1</v>
          </cell>
          <cell r="X7">
            <v>1</v>
          </cell>
          <cell r="Y7">
            <v>1</v>
          </cell>
        </row>
        <row r="8">
          <cell r="M8" t="str">
            <v>Enero152</v>
          </cell>
          <cell r="N8">
            <v>0.18000000000000002</v>
          </cell>
          <cell r="O8">
            <v>0.36000000000000004</v>
          </cell>
          <cell r="P8">
            <v>0.56000000000000005</v>
          </cell>
          <cell r="Q8">
            <v>0.76</v>
          </cell>
          <cell r="R8">
            <v>1</v>
          </cell>
          <cell r="S8">
            <v>1</v>
          </cell>
          <cell r="T8">
            <v>1</v>
          </cell>
          <cell r="U8">
            <v>1</v>
          </cell>
          <cell r="V8">
            <v>1</v>
          </cell>
          <cell r="W8">
            <v>1</v>
          </cell>
          <cell r="X8">
            <v>1</v>
          </cell>
          <cell r="Y8">
            <v>1</v>
          </cell>
        </row>
        <row r="9">
          <cell r="M9" t="str">
            <v>Enero183</v>
          </cell>
          <cell r="N9">
            <v>0.11666666666666665</v>
          </cell>
          <cell r="O9">
            <v>0.23333333333333331</v>
          </cell>
          <cell r="P9">
            <v>0.35</v>
          </cell>
          <cell r="Q9">
            <v>0.51666666666666661</v>
          </cell>
          <cell r="R9">
            <v>0.68333333333333324</v>
          </cell>
          <cell r="S9">
            <v>1</v>
          </cell>
          <cell r="T9">
            <v>1</v>
          </cell>
          <cell r="U9">
            <v>1</v>
          </cell>
          <cell r="V9">
            <v>1</v>
          </cell>
          <cell r="W9">
            <v>1</v>
          </cell>
          <cell r="X9">
            <v>1</v>
          </cell>
          <cell r="Y9">
            <v>1</v>
          </cell>
        </row>
        <row r="10">
          <cell r="M10" t="str">
            <v>Enero213</v>
          </cell>
          <cell r="N10">
            <v>0.10285714285714284</v>
          </cell>
          <cell r="O10">
            <v>0.20571428571428568</v>
          </cell>
          <cell r="P10">
            <v>0.34857142857142853</v>
          </cell>
          <cell r="Q10">
            <v>0.49142857142857138</v>
          </cell>
          <cell r="R10">
            <v>0.63428571428571423</v>
          </cell>
          <cell r="S10">
            <v>0.77714285714285714</v>
          </cell>
          <cell r="T10">
            <v>1</v>
          </cell>
          <cell r="U10">
            <v>1</v>
          </cell>
          <cell r="V10">
            <v>1</v>
          </cell>
          <cell r="W10">
            <v>1</v>
          </cell>
          <cell r="X10">
            <v>1</v>
          </cell>
          <cell r="Y10">
            <v>1</v>
          </cell>
        </row>
        <row r="11">
          <cell r="M11" t="str">
            <v>Enero244</v>
          </cell>
          <cell r="N11">
            <v>8.4999999999999992E-2</v>
          </cell>
          <cell r="O11">
            <v>0.16999999999999998</v>
          </cell>
          <cell r="P11">
            <v>0.255</v>
          </cell>
          <cell r="Q11">
            <v>0.33999999999999997</v>
          </cell>
          <cell r="R11">
            <v>0.46499999999999997</v>
          </cell>
          <cell r="S11">
            <v>0.59</v>
          </cell>
          <cell r="T11">
            <v>0.71499999999999997</v>
          </cell>
          <cell r="U11">
            <v>1</v>
          </cell>
          <cell r="V11">
            <v>1</v>
          </cell>
          <cell r="W11">
            <v>1</v>
          </cell>
          <cell r="X11">
            <v>1</v>
          </cell>
          <cell r="Y11">
            <v>1</v>
          </cell>
        </row>
        <row r="12">
          <cell r="M12" t="str">
            <v>Enero274</v>
          </cell>
          <cell r="N12">
            <v>8.1111111111111106E-2</v>
          </cell>
          <cell r="O12">
            <v>0.16222222222222221</v>
          </cell>
          <cell r="P12">
            <v>0.24333333333333332</v>
          </cell>
          <cell r="Q12">
            <v>0.32444444444444442</v>
          </cell>
          <cell r="R12">
            <v>0.40555555555555556</v>
          </cell>
          <cell r="S12">
            <v>0.51666666666666661</v>
          </cell>
          <cell r="T12">
            <v>0.62777777777777777</v>
          </cell>
          <cell r="U12">
            <v>0.73888888888888893</v>
          </cell>
          <cell r="V12">
            <v>1</v>
          </cell>
          <cell r="W12">
            <v>1</v>
          </cell>
          <cell r="X12">
            <v>1</v>
          </cell>
          <cell r="Y12">
            <v>1</v>
          </cell>
        </row>
        <row r="13">
          <cell r="M13" t="str">
            <v>Enero305</v>
          </cell>
          <cell r="N13">
            <v>7.0000000000000007E-2</v>
          </cell>
          <cell r="O13">
            <v>0.14000000000000001</v>
          </cell>
          <cell r="P13">
            <v>0.21000000000000002</v>
          </cell>
          <cell r="Q13">
            <v>0.28000000000000003</v>
          </cell>
          <cell r="R13">
            <v>0.35000000000000003</v>
          </cell>
          <cell r="S13">
            <v>0.45000000000000007</v>
          </cell>
          <cell r="T13">
            <v>0.55000000000000004</v>
          </cell>
          <cell r="U13">
            <v>0.65</v>
          </cell>
          <cell r="V13">
            <v>0.75</v>
          </cell>
          <cell r="W13">
            <v>1</v>
          </cell>
          <cell r="X13">
            <v>1</v>
          </cell>
          <cell r="Y13">
            <v>1</v>
          </cell>
        </row>
        <row r="14">
          <cell r="M14" t="str">
            <v>Enero333</v>
          </cell>
          <cell r="N14">
            <v>6.0909090909090913E-2</v>
          </cell>
          <cell r="O14">
            <v>0.12181818181818183</v>
          </cell>
          <cell r="P14">
            <v>0.18272727272727274</v>
          </cell>
          <cell r="Q14">
            <v>0.24363636363636365</v>
          </cell>
          <cell r="R14">
            <v>0.30454545454545456</v>
          </cell>
          <cell r="S14">
            <v>0.3954545454545455</v>
          </cell>
          <cell r="T14">
            <v>0.48636363636363644</v>
          </cell>
          <cell r="U14">
            <v>0.57727272727272738</v>
          </cell>
          <cell r="V14">
            <v>0.66818181818181832</v>
          </cell>
          <cell r="W14">
            <v>0.75909090909090926</v>
          </cell>
          <cell r="X14">
            <v>1</v>
          </cell>
          <cell r="Y14">
            <v>1</v>
          </cell>
        </row>
        <row r="15">
          <cell r="M15" t="str">
            <v>Enero365</v>
          </cell>
          <cell r="N15">
            <v>5.333333333333333E-2</v>
          </cell>
          <cell r="O15">
            <v>0.10666666666666666</v>
          </cell>
          <cell r="P15">
            <v>0.15999999999999998</v>
          </cell>
          <cell r="Q15">
            <v>0.21333333333333332</v>
          </cell>
          <cell r="R15">
            <v>0.26666666666666666</v>
          </cell>
          <cell r="S15">
            <v>0.32</v>
          </cell>
          <cell r="T15">
            <v>0.40333333333333332</v>
          </cell>
          <cell r="U15">
            <v>0.48666666666666664</v>
          </cell>
          <cell r="V15">
            <v>0.56999999999999995</v>
          </cell>
          <cell r="W15">
            <v>0.65333333333333332</v>
          </cell>
          <cell r="X15">
            <v>0.73666666666666669</v>
          </cell>
          <cell r="Y15">
            <v>0.99999999999999989</v>
          </cell>
        </row>
        <row r="16">
          <cell r="M16" t="str">
            <v>Febrero30</v>
          </cell>
          <cell r="N16">
            <v>0</v>
          </cell>
          <cell r="O16">
            <v>1</v>
          </cell>
          <cell r="P16">
            <v>1</v>
          </cell>
          <cell r="Q16">
            <v>1</v>
          </cell>
          <cell r="R16">
            <v>1</v>
          </cell>
          <cell r="S16">
            <v>1</v>
          </cell>
          <cell r="T16">
            <v>1</v>
          </cell>
          <cell r="U16">
            <v>1</v>
          </cell>
          <cell r="V16">
            <v>1</v>
          </cell>
          <cell r="W16">
            <v>1</v>
          </cell>
          <cell r="X16">
            <v>1</v>
          </cell>
          <cell r="Y16">
            <v>1</v>
          </cell>
        </row>
        <row r="17">
          <cell r="M17" t="str">
            <v>Febrero61</v>
          </cell>
          <cell r="N17">
            <v>0</v>
          </cell>
          <cell r="O17">
            <v>0.4</v>
          </cell>
          <cell r="P17">
            <v>1</v>
          </cell>
          <cell r="Q17">
            <v>1</v>
          </cell>
          <cell r="R17">
            <v>1</v>
          </cell>
          <cell r="S17">
            <v>1</v>
          </cell>
          <cell r="T17">
            <v>1</v>
          </cell>
          <cell r="U17">
            <v>1</v>
          </cell>
          <cell r="V17">
            <v>1</v>
          </cell>
          <cell r="W17">
            <v>1</v>
          </cell>
          <cell r="X17">
            <v>1</v>
          </cell>
          <cell r="Y17">
            <v>1</v>
          </cell>
        </row>
        <row r="18">
          <cell r="M18" t="str">
            <v>Febrero91</v>
          </cell>
          <cell r="N18">
            <v>0</v>
          </cell>
          <cell r="O18">
            <v>0.25</v>
          </cell>
          <cell r="P18">
            <v>0.6</v>
          </cell>
          <cell r="Q18">
            <v>1</v>
          </cell>
          <cell r="R18">
            <v>1</v>
          </cell>
          <cell r="S18">
            <v>1</v>
          </cell>
          <cell r="T18">
            <v>1</v>
          </cell>
          <cell r="U18">
            <v>1</v>
          </cell>
          <cell r="V18">
            <v>1</v>
          </cell>
          <cell r="W18">
            <v>1</v>
          </cell>
          <cell r="X18">
            <v>1</v>
          </cell>
          <cell r="Y18">
            <v>1</v>
          </cell>
        </row>
        <row r="19">
          <cell r="M19" t="str">
            <v>Febrero122</v>
          </cell>
          <cell r="N19">
            <v>0</v>
          </cell>
          <cell r="O19">
            <v>0.2</v>
          </cell>
          <cell r="P19">
            <v>0.4</v>
          </cell>
          <cell r="Q19">
            <v>0.65</v>
          </cell>
          <cell r="R19">
            <v>1</v>
          </cell>
          <cell r="S19">
            <v>1</v>
          </cell>
          <cell r="T19">
            <v>1</v>
          </cell>
          <cell r="U19">
            <v>1</v>
          </cell>
          <cell r="V19">
            <v>1</v>
          </cell>
          <cell r="W19">
            <v>1</v>
          </cell>
          <cell r="X19">
            <v>1</v>
          </cell>
          <cell r="Y19">
            <v>1</v>
          </cell>
        </row>
        <row r="20">
          <cell r="M20" t="str">
            <v>Febrero152</v>
          </cell>
          <cell r="N20">
            <v>0</v>
          </cell>
          <cell r="O20">
            <v>0.18000000000000002</v>
          </cell>
          <cell r="P20">
            <v>0.36000000000000004</v>
          </cell>
          <cell r="Q20">
            <v>0.56000000000000005</v>
          </cell>
          <cell r="R20">
            <v>0.76</v>
          </cell>
          <cell r="S20">
            <v>1</v>
          </cell>
          <cell r="T20">
            <v>1</v>
          </cell>
          <cell r="U20">
            <v>1</v>
          </cell>
          <cell r="V20">
            <v>1</v>
          </cell>
          <cell r="W20">
            <v>1</v>
          </cell>
          <cell r="X20">
            <v>1</v>
          </cell>
          <cell r="Y20">
            <v>1</v>
          </cell>
        </row>
        <row r="21">
          <cell r="M21" t="str">
            <v>Febrero183</v>
          </cell>
          <cell r="N21">
            <v>0</v>
          </cell>
          <cell r="O21">
            <v>0.11666666666666665</v>
          </cell>
          <cell r="P21">
            <v>0.23333333333333331</v>
          </cell>
          <cell r="Q21">
            <v>0.35</v>
          </cell>
          <cell r="R21">
            <v>0.51666666666666661</v>
          </cell>
          <cell r="S21">
            <v>0.68333333333333324</v>
          </cell>
          <cell r="T21">
            <v>1</v>
          </cell>
          <cell r="U21">
            <v>1</v>
          </cell>
          <cell r="V21">
            <v>1</v>
          </cell>
          <cell r="W21">
            <v>1</v>
          </cell>
          <cell r="X21">
            <v>1</v>
          </cell>
          <cell r="Y21">
            <v>1</v>
          </cell>
        </row>
        <row r="22">
          <cell r="M22" t="str">
            <v>Febrero213</v>
          </cell>
          <cell r="N22">
            <v>0</v>
          </cell>
          <cell r="O22">
            <v>0.10285714285714284</v>
          </cell>
          <cell r="P22">
            <v>0.20571428571428568</v>
          </cell>
          <cell r="Q22">
            <v>0.34857142857142853</v>
          </cell>
          <cell r="R22">
            <v>0.49142857142857138</v>
          </cell>
          <cell r="S22">
            <v>0.63428571428571423</v>
          </cell>
          <cell r="T22">
            <v>0.77714285714285714</v>
          </cell>
          <cell r="U22">
            <v>1</v>
          </cell>
          <cell r="V22">
            <v>1</v>
          </cell>
          <cell r="W22">
            <v>1</v>
          </cell>
          <cell r="X22">
            <v>1</v>
          </cell>
          <cell r="Y22">
            <v>1</v>
          </cell>
        </row>
        <row r="23">
          <cell r="M23" t="str">
            <v>Febrero244</v>
          </cell>
          <cell r="N23">
            <v>0</v>
          </cell>
          <cell r="O23">
            <v>8.4999999999999992E-2</v>
          </cell>
          <cell r="P23">
            <v>0.16999999999999998</v>
          </cell>
          <cell r="Q23">
            <v>0.255</v>
          </cell>
          <cell r="R23">
            <v>0.33999999999999997</v>
          </cell>
          <cell r="S23">
            <v>0.46499999999999997</v>
          </cell>
          <cell r="T23">
            <v>0.59</v>
          </cell>
          <cell r="U23">
            <v>0.71499999999999997</v>
          </cell>
          <cell r="V23">
            <v>1</v>
          </cell>
          <cell r="W23">
            <v>1</v>
          </cell>
          <cell r="X23">
            <v>1</v>
          </cell>
          <cell r="Y23">
            <v>1</v>
          </cell>
        </row>
        <row r="24">
          <cell r="M24" t="str">
            <v>Febrero274</v>
          </cell>
          <cell r="N24">
            <v>0</v>
          </cell>
          <cell r="O24">
            <v>8.1111111111111106E-2</v>
          </cell>
          <cell r="P24">
            <v>0.16222222222222221</v>
          </cell>
          <cell r="Q24">
            <v>0.24333333333333332</v>
          </cell>
          <cell r="R24">
            <v>0.32444444444444442</v>
          </cell>
          <cell r="S24">
            <v>0.40555555555555556</v>
          </cell>
          <cell r="T24">
            <v>0.51666666666666661</v>
          </cell>
          <cell r="U24">
            <v>0.62777777777777777</v>
          </cell>
          <cell r="V24">
            <v>0.73888888888888893</v>
          </cell>
          <cell r="W24">
            <v>1</v>
          </cell>
          <cell r="X24">
            <v>1</v>
          </cell>
          <cell r="Y24">
            <v>1</v>
          </cell>
        </row>
        <row r="25">
          <cell r="M25" t="str">
            <v>Febrero305</v>
          </cell>
          <cell r="N25">
            <v>0</v>
          </cell>
          <cell r="O25">
            <v>7.0000000000000007E-2</v>
          </cell>
          <cell r="P25">
            <v>0.14000000000000001</v>
          </cell>
          <cell r="Q25">
            <v>0.21000000000000002</v>
          </cell>
          <cell r="R25">
            <v>0.28000000000000003</v>
          </cell>
          <cell r="S25">
            <v>0.35000000000000003</v>
          </cell>
          <cell r="T25">
            <v>0.45000000000000007</v>
          </cell>
          <cell r="U25">
            <v>0.55000000000000004</v>
          </cell>
          <cell r="V25">
            <v>0.65</v>
          </cell>
          <cell r="W25">
            <v>0.75</v>
          </cell>
          <cell r="X25">
            <v>1</v>
          </cell>
          <cell r="Y25">
            <v>1</v>
          </cell>
        </row>
        <row r="26">
          <cell r="M26" t="str">
            <v>Febrero333</v>
          </cell>
          <cell r="N26">
            <v>0</v>
          </cell>
          <cell r="O26">
            <v>6.0909090909090913E-2</v>
          </cell>
          <cell r="P26">
            <v>0.12181818181818183</v>
          </cell>
          <cell r="Q26">
            <v>0.18272727272727274</v>
          </cell>
          <cell r="R26">
            <v>0.24363636363636365</v>
          </cell>
          <cell r="S26">
            <v>0.30454545454545456</v>
          </cell>
          <cell r="T26">
            <v>0.3954545454545455</v>
          </cell>
          <cell r="U26">
            <v>0.48636363636363644</v>
          </cell>
          <cell r="V26">
            <v>0.57727272727272738</v>
          </cell>
          <cell r="W26">
            <v>0.66818181818181832</v>
          </cell>
          <cell r="X26">
            <v>0.75909090909090926</v>
          </cell>
          <cell r="Y26">
            <v>1</v>
          </cell>
        </row>
        <row r="27">
          <cell r="M27" t="str">
            <v>Marzo30</v>
          </cell>
          <cell r="N27">
            <v>0</v>
          </cell>
          <cell r="O27">
            <v>0</v>
          </cell>
          <cell r="P27">
            <v>1</v>
          </cell>
          <cell r="Q27">
            <v>1</v>
          </cell>
          <cell r="R27">
            <v>1</v>
          </cell>
          <cell r="S27">
            <v>1</v>
          </cell>
          <cell r="T27">
            <v>1</v>
          </cell>
          <cell r="U27">
            <v>1</v>
          </cell>
          <cell r="V27">
            <v>1</v>
          </cell>
          <cell r="W27">
            <v>1</v>
          </cell>
          <cell r="X27">
            <v>1</v>
          </cell>
          <cell r="Y27">
            <v>1</v>
          </cell>
        </row>
        <row r="28">
          <cell r="M28" t="str">
            <v>Marzo61</v>
          </cell>
          <cell r="N28">
            <v>0</v>
          </cell>
          <cell r="O28">
            <v>0</v>
          </cell>
          <cell r="P28">
            <v>0.4</v>
          </cell>
          <cell r="Q28">
            <v>1</v>
          </cell>
          <cell r="R28">
            <v>1</v>
          </cell>
          <cell r="S28">
            <v>1</v>
          </cell>
          <cell r="T28">
            <v>1</v>
          </cell>
          <cell r="U28">
            <v>1</v>
          </cell>
          <cell r="V28">
            <v>1</v>
          </cell>
          <cell r="W28">
            <v>1</v>
          </cell>
          <cell r="X28">
            <v>1</v>
          </cell>
          <cell r="Y28">
            <v>1</v>
          </cell>
        </row>
        <row r="29">
          <cell r="M29" t="str">
            <v>Marzo91</v>
          </cell>
          <cell r="N29">
            <v>0</v>
          </cell>
          <cell r="O29">
            <v>0</v>
          </cell>
          <cell r="P29">
            <v>0.25</v>
          </cell>
          <cell r="Q29">
            <v>0.6</v>
          </cell>
          <cell r="R29">
            <v>1</v>
          </cell>
          <cell r="S29">
            <v>1</v>
          </cell>
          <cell r="T29">
            <v>1</v>
          </cell>
          <cell r="U29">
            <v>1</v>
          </cell>
          <cell r="V29">
            <v>1</v>
          </cell>
          <cell r="W29">
            <v>1</v>
          </cell>
          <cell r="X29">
            <v>1</v>
          </cell>
          <cell r="Y29">
            <v>1</v>
          </cell>
        </row>
        <row r="30">
          <cell r="M30" t="str">
            <v>Marzo122</v>
          </cell>
          <cell r="N30">
            <v>0</v>
          </cell>
          <cell r="O30">
            <v>0</v>
          </cell>
          <cell r="P30">
            <v>0.2</v>
          </cell>
          <cell r="Q30">
            <v>0.4</v>
          </cell>
          <cell r="R30">
            <v>0.65</v>
          </cell>
          <cell r="S30">
            <v>1</v>
          </cell>
          <cell r="T30">
            <v>1</v>
          </cell>
          <cell r="U30">
            <v>1</v>
          </cell>
          <cell r="V30">
            <v>1</v>
          </cell>
          <cell r="W30">
            <v>1</v>
          </cell>
          <cell r="X30">
            <v>1</v>
          </cell>
          <cell r="Y30">
            <v>1</v>
          </cell>
        </row>
        <row r="31">
          <cell r="M31" t="str">
            <v>Marzo152</v>
          </cell>
          <cell r="N31">
            <v>0</v>
          </cell>
          <cell r="O31">
            <v>0</v>
          </cell>
          <cell r="P31">
            <v>0.18000000000000002</v>
          </cell>
          <cell r="Q31">
            <v>0.36000000000000004</v>
          </cell>
          <cell r="R31">
            <v>0.56000000000000005</v>
          </cell>
          <cell r="S31">
            <v>0.76</v>
          </cell>
          <cell r="T31">
            <v>1</v>
          </cell>
          <cell r="U31">
            <v>1</v>
          </cell>
          <cell r="V31">
            <v>1</v>
          </cell>
          <cell r="W31">
            <v>1</v>
          </cell>
          <cell r="X31">
            <v>1</v>
          </cell>
          <cell r="Y31">
            <v>1</v>
          </cell>
        </row>
        <row r="32">
          <cell r="M32" t="str">
            <v>Marzo183</v>
          </cell>
          <cell r="N32">
            <v>0</v>
          </cell>
          <cell r="O32">
            <v>0</v>
          </cell>
          <cell r="P32">
            <v>0.11666666666666665</v>
          </cell>
          <cell r="Q32">
            <v>0.23333333333333331</v>
          </cell>
          <cell r="R32">
            <v>0.35</v>
          </cell>
          <cell r="S32">
            <v>0.51666666666666661</v>
          </cell>
          <cell r="T32">
            <v>0.68333333333333324</v>
          </cell>
          <cell r="U32">
            <v>1</v>
          </cell>
          <cell r="V32">
            <v>1</v>
          </cell>
          <cell r="W32">
            <v>1</v>
          </cell>
          <cell r="X32">
            <v>1</v>
          </cell>
          <cell r="Y32">
            <v>1</v>
          </cell>
        </row>
        <row r="33">
          <cell r="M33" t="str">
            <v>Marzo213</v>
          </cell>
          <cell r="N33">
            <v>0</v>
          </cell>
          <cell r="O33">
            <v>0</v>
          </cell>
          <cell r="P33">
            <v>0.10285714285714284</v>
          </cell>
          <cell r="Q33">
            <v>0.20571428571428568</v>
          </cell>
          <cell r="R33">
            <v>0.34857142857142853</v>
          </cell>
          <cell r="S33">
            <v>0.49142857142857138</v>
          </cell>
          <cell r="T33">
            <v>0.63428571428571423</v>
          </cell>
          <cell r="U33">
            <v>0.77714285714285714</v>
          </cell>
          <cell r="V33">
            <v>1</v>
          </cell>
          <cell r="W33">
            <v>1</v>
          </cell>
          <cell r="X33">
            <v>1</v>
          </cell>
          <cell r="Y33">
            <v>1</v>
          </cell>
        </row>
        <row r="34">
          <cell r="M34" t="str">
            <v>Marzo244</v>
          </cell>
          <cell r="N34">
            <v>0</v>
          </cell>
          <cell r="O34">
            <v>0</v>
          </cell>
          <cell r="P34">
            <v>8.4999999999999992E-2</v>
          </cell>
          <cell r="Q34">
            <v>0.16999999999999998</v>
          </cell>
          <cell r="R34">
            <v>0.255</v>
          </cell>
          <cell r="S34">
            <v>0.33999999999999997</v>
          </cell>
          <cell r="T34">
            <v>0.46499999999999997</v>
          </cell>
          <cell r="U34">
            <v>0.59</v>
          </cell>
          <cell r="V34">
            <v>0.71499999999999997</v>
          </cell>
          <cell r="W34">
            <v>1</v>
          </cell>
          <cell r="X34">
            <v>1</v>
          </cell>
          <cell r="Y34">
            <v>1</v>
          </cell>
        </row>
        <row r="35">
          <cell r="M35" t="str">
            <v>Marzo274</v>
          </cell>
          <cell r="N35">
            <v>0</v>
          </cell>
          <cell r="O35">
            <v>0</v>
          </cell>
          <cell r="P35">
            <v>8.1111111111111106E-2</v>
          </cell>
          <cell r="Q35">
            <v>0.16222222222222221</v>
          </cell>
          <cell r="R35">
            <v>0.24333333333333332</v>
          </cell>
          <cell r="S35">
            <v>0.32444444444444442</v>
          </cell>
          <cell r="T35">
            <v>0.40555555555555556</v>
          </cell>
          <cell r="U35">
            <v>0.51666666666666661</v>
          </cell>
          <cell r="V35">
            <v>0.62777777777777777</v>
          </cell>
          <cell r="W35">
            <v>0.73888888888888893</v>
          </cell>
          <cell r="X35">
            <v>1</v>
          </cell>
          <cell r="Y35">
            <v>1</v>
          </cell>
        </row>
        <row r="36">
          <cell r="M36" t="str">
            <v>Marzo305</v>
          </cell>
          <cell r="N36">
            <v>0</v>
          </cell>
          <cell r="O36">
            <v>0</v>
          </cell>
          <cell r="P36">
            <v>7.0000000000000007E-2</v>
          </cell>
          <cell r="Q36">
            <v>0.14000000000000001</v>
          </cell>
          <cell r="R36">
            <v>0.21000000000000002</v>
          </cell>
          <cell r="S36">
            <v>0.28000000000000003</v>
          </cell>
          <cell r="T36">
            <v>0.35000000000000003</v>
          </cell>
          <cell r="U36">
            <v>0.45000000000000007</v>
          </cell>
          <cell r="V36">
            <v>0.55000000000000004</v>
          </cell>
          <cell r="W36">
            <v>0.65</v>
          </cell>
          <cell r="X36">
            <v>0.75</v>
          </cell>
          <cell r="Y36">
            <v>1</v>
          </cell>
        </row>
        <row r="37">
          <cell r="M37" t="str">
            <v>Abril30</v>
          </cell>
          <cell r="N37">
            <v>0</v>
          </cell>
          <cell r="O37">
            <v>0</v>
          </cell>
          <cell r="P37">
            <v>0</v>
          </cell>
          <cell r="Q37">
            <v>1</v>
          </cell>
          <cell r="R37">
            <v>1</v>
          </cell>
          <cell r="S37">
            <v>1</v>
          </cell>
          <cell r="T37">
            <v>1</v>
          </cell>
          <cell r="U37">
            <v>1</v>
          </cell>
          <cell r="V37">
            <v>1</v>
          </cell>
          <cell r="W37">
            <v>1</v>
          </cell>
          <cell r="X37">
            <v>1</v>
          </cell>
          <cell r="Y37">
            <v>1</v>
          </cell>
        </row>
        <row r="38">
          <cell r="M38" t="str">
            <v>Abril61</v>
          </cell>
          <cell r="N38">
            <v>0</v>
          </cell>
          <cell r="O38">
            <v>0</v>
          </cell>
          <cell r="P38">
            <v>0</v>
          </cell>
          <cell r="Q38">
            <v>0.4</v>
          </cell>
          <cell r="R38">
            <v>1</v>
          </cell>
          <cell r="S38">
            <v>1</v>
          </cell>
          <cell r="T38">
            <v>1</v>
          </cell>
          <cell r="U38">
            <v>1</v>
          </cell>
          <cell r="V38">
            <v>1</v>
          </cell>
          <cell r="W38">
            <v>1</v>
          </cell>
          <cell r="X38">
            <v>1</v>
          </cell>
          <cell r="Y38">
            <v>1</v>
          </cell>
        </row>
        <row r="39">
          <cell r="M39" t="str">
            <v>Abril91</v>
          </cell>
          <cell r="N39">
            <v>0</v>
          </cell>
          <cell r="O39">
            <v>0</v>
          </cell>
          <cell r="P39">
            <v>0</v>
          </cell>
          <cell r="Q39">
            <v>0.25</v>
          </cell>
          <cell r="R39">
            <v>0.6</v>
          </cell>
          <cell r="S39">
            <v>1</v>
          </cell>
          <cell r="T39">
            <v>1</v>
          </cell>
          <cell r="U39">
            <v>1</v>
          </cell>
          <cell r="V39">
            <v>1</v>
          </cell>
          <cell r="W39">
            <v>1</v>
          </cell>
          <cell r="X39">
            <v>1</v>
          </cell>
          <cell r="Y39">
            <v>1</v>
          </cell>
        </row>
        <row r="40">
          <cell r="M40" t="str">
            <v>Abril122</v>
          </cell>
          <cell r="N40">
            <v>0</v>
          </cell>
          <cell r="O40">
            <v>0</v>
          </cell>
          <cell r="P40">
            <v>0</v>
          </cell>
          <cell r="Q40">
            <v>0.2</v>
          </cell>
          <cell r="R40">
            <v>0.4</v>
          </cell>
          <cell r="S40">
            <v>0.65</v>
          </cell>
          <cell r="T40">
            <v>1</v>
          </cell>
          <cell r="U40">
            <v>1</v>
          </cell>
          <cell r="V40">
            <v>1</v>
          </cell>
          <cell r="W40">
            <v>1</v>
          </cell>
          <cell r="X40">
            <v>1</v>
          </cell>
          <cell r="Y40">
            <v>1</v>
          </cell>
        </row>
        <row r="41">
          <cell r="M41" t="str">
            <v>Abril152</v>
          </cell>
          <cell r="N41">
            <v>0</v>
          </cell>
          <cell r="O41">
            <v>0</v>
          </cell>
          <cell r="P41">
            <v>0</v>
          </cell>
          <cell r="Q41">
            <v>0.18000000000000002</v>
          </cell>
          <cell r="R41">
            <v>0.36000000000000004</v>
          </cell>
          <cell r="S41">
            <v>0.56000000000000005</v>
          </cell>
          <cell r="T41">
            <v>0.76</v>
          </cell>
          <cell r="U41">
            <v>1</v>
          </cell>
          <cell r="V41">
            <v>1</v>
          </cell>
          <cell r="W41">
            <v>1</v>
          </cell>
          <cell r="X41">
            <v>1</v>
          </cell>
          <cell r="Y41">
            <v>1</v>
          </cell>
        </row>
        <row r="42">
          <cell r="M42" t="str">
            <v>Abril183</v>
          </cell>
          <cell r="N42">
            <v>0</v>
          </cell>
          <cell r="O42">
            <v>0</v>
          </cell>
          <cell r="P42">
            <v>0</v>
          </cell>
          <cell r="Q42">
            <v>0.11666666666666665</v>
          </cell>
          <cell r="R42">
            <v>0.23333333333333331</v>
          </cell>
          <cell r="S42">
            <v>0.35</v>
          </cell>
          <cell r="T42">
            <v>0.51666666666666661</v>
          </cell>
          <cell r="U42">
            <v>0.68333333333333324</v>
          </cell>
          <cell r="V42">
            <v>1</v>
          </cell>
          <cell r="W42">
            <v>1</v>
          </cell>
          <cell r="X42">
            <v>1</v>
          </cell>
          <cell r="Y42">
            <v>1</v>
          </cell>
        </row>
        <row r="43">
          <cell r="M43" t="str">
            <v>Abril213</v>
          </cell>
          <cell r="N43">
            <v>0</v>
          </cell>
          <cell r="O43">
            <v>0</v>
          </cell>
          <cell r="P43">
            <v>0</v>
          </cell>
          <cell r="Q43">
            <v>0.10285714285714284</v>
          </cell>
          <cell r="R43">
            <v>0.20571428571428568</v>
          </cell>
          <cell r="S43">
            <v>0.34857142857142853</v>
          </cell>
          <cell r="T43">
            <v>0.49142857142857138</v>
          </cell>
          <cell r="U43">
            <v>0.63428571428571423</v>
          </cell>
          <cell r="V43">
            <v>0.77714285714285714</v>
          </cell>
          <cell r="W43">
            <v>1</v>
          </cell>
          <cell r="X43">
            <v>1</v>
          </cell>
          <cell r="Y43">
            <v>1</v>
          </cell>
        </row>
        <row r="44">
          <cell r="M44" t="str">
            <v>Abril244</v>
          </cell>
          <cell r="N44">
            <v>0</v>
          </cell>
          <cell r="O44">
            <v>0</v>
          </cell>
          <cell r="P44">
            <v>0</v>
          </cell>
          <cell r="Q44">
            <v>8.4999999999999992E-2</v>
          </cell>
          <cell r="R44">
            <v>0.16999999999999998</v>
          </cell>
          <cell r="S44">
            <v>0.255</v>
          </cell>
          <cell r="T44">
            <v>0.33999999999999997</v>
          </cell>
          <cell r="U44">
            <v>0.46499999999999997</v>
          </cell>
          <cell r="V44">
            <v>0.59</v>
          </cell>
          <cell r="W44">
            <v>0.71499999999999997</v>
          </cell>
          <cell r="X44">
            <v>1</v>
          </cell>
          <cell r="Y44">
            <v>1</v>
          </cell>
        </row>
        <row r="45">
          <cell r="M45" t="str">
            <v>Abril274</v>
          </cell>
          <cell r="N45">
            <v>0</v>
          </cell>
          <cell r="O45">
            <v>0</v>
          </cell>
          <cell r="P45">
            <v>0</v>
          </cell>
          <cell r="Q45">
            <v>8.1111111111111106E-2</v>
          </cell>
          <cell r="R45">
            <v>0.16222222222222221</v>
          </cell>
          <cell r="S45">
            <v>0.24333333333333332</v>
          </cell>
          <cell r="T45">
            <v>0.32444444444444442</v>
          </cell>
          <cell r="U45">
            <v>0.40555555555555556</v>
          </cell>
          <cell r="V45">
            <v>0.51666666666666661</v>
          </cell>
          <cell r="W45">
            <v>0.62777777777777777</v>
          </cell>
          <cell r="X45">
            <v>0.73888888888888893</v>
          </cell>
          <cell r="Y45">
            <v>1</v>
          </cell>
        </row>
        <row r="46">
          <cell r="M46" t="str">
            <v>Mayo30</v>
          </cell>
          <cell r="N46">
            <v>0</v>
          </cell>
          <cell r="O46">
            <v>0</v>
          </cell>
          <cell r="P46">
            <v>0</v>
          </cell>
          <cell r="Q46">
            <v>0</v>
          </cell>
          <cell r="R46">
            <v>1</v>
          </cell>
          <cell r="S46">
            <v>1</v>
          </cell>
          <cell r="T46">
            <v>1</v>
          </cell>
          <cell r="U46">
            <v>1</v>
          </cell>
          <cell r="V46">
            <v>1</v>
          </cell>
          <cell r="W46">
            <v>1</v>
          </cell>
          <cell r="X46">
            <v>1</v>
          </cell>
          <cell r="Y46">
            <v>1</v>
          </cell>
        </row>
        <row r="47">
          <cell r="M47" t="str">
            <v>Mayo61</v>
          </cell>
          <cell r="N47">
            <v>0</v>
          </cell>
          <cell r="O47">
            <v>0</v>
          </cell>
          <cell r="P47">
            <v>0</v>
          </cell>
          <cell r="Q47">
            <v>0</v>
          </cell>
          <cell r="R47">
            <v>0.4</v>
          </cell>
          <cell r="S47">
            <v>1</v>
          </cell>
          <cell r="T47">
            <v>1</v>
          </cell>
          <cell r="U47">
            <v>1</v>
          </cell>
          <cell r="V47">
            <v>1</v>
          </cell>
          <cell r="W47">
            <v>1</v>
          </cell>
          <cell r="X47">
            <v>1</v>
          </cell>
          <cell r="Y47">
            <v>1</v>
          </cell>
        </row>
        <row r="48">
          <cell r="M48" t="str">
            <v>Mayo91</v>
          </cell>
          <cell r="N48">
            <v>0</v>
          </cell>
          <cell r="O48">
            <v>0</v>
          </cell>
          <cell r="P48">
            <v>0</v>
          </cell>
          <cell r="Q48">
            <v>0</v>
          </cell>
          <cell r="R48">
            <v>0.25</v>
          </cell>
          <cell r="S48">
            <v>0.6</v>
          </cell>
          <cell r="T48">
            <v>1</v>
          </cell>
          <cell r="U48">
            <v>1</v>
          </cell>
          <cell r="V48">
            <v>1</v>
          </cell>
          <cell r="W48">
            <v>1</v>
          </cell>
          <cell r="X48">
            <v>1</v>
          </cell>
          <cell r="Y48">
            <v>1</v>
          </cell>
        </row>
        <row r="49">
          <cell r="M49" t="str">
            <v>Mayo122</v>
          </cell>
          <cell r="N49">
            <v>0</v>
          </cell>
          <cell r="O49">
            <v>0</v>
          </cell>
          <cell r="P49">
            <v>0</v>
          </cell>
          <cell r="Q49">
            <v>0</v>
          </cell>
          <cell r="R49">
            <v>0.2</v>
          </cell>
          <cell r="S49">
            <v>0.4</v>
          </cell>
          <cell r="T49">
            <v>0.65</v>
          </cell>
          <cell r="U49">
            <v>1</v>
          </cell>
          <cell r="V49">
            <v>1</v>
          </cell>
          <cell r="W49">
            <v>1</v>
          </cell>
          <cell r="X49">
            <v>1</v>
          </cell>
          <cell r="Y49">
            <v>1</v>
          </cell>
        </row>
        <row r="50">
          <cell r="M50" t="str">
            <v>Mayo152</v>
          </cell>
          <cell r="N50">
            <v>0</v>
          </cell>
          <cell r="O50">
            <v>0</v>
          </cell>
          <cell r="P50">
            <v>0</v>
          </cell>
          <cell r="Q50">
            <v>0</v>
          </cell>
          <cell r="R50">
            <v>0.18000000000000002</v>
          </cell>
          <cell r="S50">
            <v>0.36000000000000004</v>
          </cell>
          <cell r="T50">
            <v>0.56000000000000005</v>
          </cell>
          <cell r="U50">
            <v>0.76</v>
          </cell>
          <cell r="V50">
            <v>1</v>
          </cell>
          <cell r="W50">
            <v>1</v>
          </cell>
          <cell r="X50">
            <v>1</v>
          </cell>
          <cell r="Y50">
            <v>1</v>
          </cell>
        </row>
        <row r="51">
          <cell r="M51" t="str">
            <v>Mayo183</v>
          </cell>
          <cell r="N51">
            <v>0</v>
          </cell>
          <cell r="O51">
            <v>0</v>
          </cell>
          <cell r="P51">
            <v>0</v>
          </cell>
          <cell r="Q51">
            <v>0</v>
          </cell>
          <cell r="R51">
            <v>0.11666666666666665</v>
          </cell>
          <cell r="S51">
            <v>0.23333333333333331</v>
          </cell>
          <cell r="T51">
            <v>0.35</v>
          </cell>
          <cell r="U51">
            <v>0.51666666666666661</v>
          </cell>
          <cell r="V51">
            <v>0.68333333333333324</v>
          </cell>
          <cell r="W51">
            <v>1</v>
          </cell>
          <cell r="X51">
            <v>1</v>
          </cell>
          <cell r="Y51">
            <v>1</v>
          </cell>
        </row>
        <row r="52">
          <cell r="M52" t="str">
            <v>Mayo244</v>
          </cell>
          <cell r="N52">
            <v>0</v>
          </cell>
          <cell r="O52">
            <v>0</v>
          </cell>
          <cell r="P52">
            <v>0</v>
          </cell>
          <cell r="Q52">
            <v>0</v>
          </cell>
          <cell r="R52">
            <v>0.10285714285714284</v>
          </cell>
          <cell r="S52">
            <v>0.20571428571428568</v>
          </cell>
          <cell r="T52">
            <v>0.34857142857142853</v>
          </cell>
          <cell r="U52">
            <v>0.49142857142857138</v>
          </cell>
          <cell r="V52">
            <v>0.63428571428571423</v>
          </cell>
          <cell r="W52">
            <v>0.77714285714285714</v>
          </cell>
          <cell r="X52">
            <v>1</v>
          </cell>
          <cell r="Y52">
            <v>1</v>
          </cell>
        </row>
        <row r="53">
          <cell r="M53" t="str">
            <v>Mayo274</v>
          </cell>
          <cell r="N53">
            <v>0</v>
          </cell>
          <cell r="O53">
            <v>0</v>
          </cell>
          <cell r="P53">
            <v>0</v>
          </cell>
          <cell r="Q53">
            <v>0</v>
          </cell>
          <cell r="R53">
            <v>8.4999999999999992E-2</v>
          </cell>
          <cell r="S53">
            <v>0.16999999999999998</v>
          </cell>
          <cell r="T53">
            <v>0.255</v>
          </cell>
          <cell r="U53">
            <v>0.33999999999999997</v>
          </cell>
          <cell r="V53">
            <v>0.46499999999999997</v>
          </cell>
          <cell r="W53">
            <v>0.59</v>
          </cell>
          <cell r="X53">
            <v>0.71499999999999997</v>
          </cell>
          <cell r="Y53">
            <v>1</v>
          </cell>
        </row>
        <row r="54">
          <cell r="M54" t="str">
            <v>Junio30</v>
          </cell>
          <cell r="N54">
            <v>0</v>
          </cell>
          <cell r="O54">
            <v>0</v>
          </cell>
          <cell r="P54">
            <v>0</v>
          </cell>
          <cell r="Q54">
            <v>0</v>
          </cell>
          <cell r="R54">
            <v>0</v>
          </cell>
          <cell r="S54">
            <v>1</v>
          </cell>
          <cell r="T54">
            <v>1</v>
          </cell>
          <cell r="U54">
            <v>1</v>
          </cell>
          <cell r="V54">
            <v>1</v>
          </cell>
          <cell r="W54">
            <v>1</v>
          </cell>
          <cell r="X54">
            <v>1</v>
          </cell>
          <cell r="Y54">
            <v>1</v>
          </cell>
        </row>
        <row r="55">
          <cell r="M55" t="str">
            <v>Junio61</v>
          </cell>
          <cell r="N55">
            <v>0</v>
          </cell>
          <cell r="O55">
            <v>0</v>
          </cell>
          <cell r="P55">
            <v>0</v>
          </cell>
          <cell r="Q55">
            <v>0</v>
          </cell>
          <cell r="R55">
            <v>0</v>
          </cell>
          <cell r="S55">
            <v>0.4</v>
          </cell>
          <cell r="T55">
            <v>1</v>
          </cell>
          <cell r="U55">
            <v>1</v>
          </cell>
          <cell r="V55">
            <v>1</v>
          </cell>
          <cell r="W55">
            <v>1</v>
          </cell>
          <cell r="X55">
            <v>1</v>
          </cell>
          <cell r="Y55">
            <v>1</v>
          </cell>
        </row>
        <row r="56">
          <cell r="M56" t="str">
            <v>Junio91</v>
          </cell>
          <cell r="N56">
            <v>0</v>
          </cell>
          <cell r="O56">
            <v>0</v>
          </cell>
          <cell r="P56">
            <v>0</v>
          </cell>
          <cell r="Q56">
            <v>0</v>
          </cell>
          <cell r="R56">
            <v>0</v>
          </cell>
          <cell r="S56">
            <v>0.25</v>
          </cell>
          <cell r="T56">
            <v>0.6</v>
          </cell>
          <cell r="U56">
            <v>1</v>
          </cell>
          <cell r="V56">
            <v>1</v>
          </cell>
          <cell r="W56">
            <v>1</v>
          </cell>
          <cell r="X56">
            <v>1</v>
          </cell>
          <cell r="Y56">
            <v>1</v>
          </cell>
        </row>
        <row r="57">
          <cell r="M57" t="str">
            <v>Junio122</v>
          </cell>
          <cell r="N57">
            <v>0</v>
          </cell>
          <cell r="O57">
            <v>0</v>
          </cell>
          <cell r="P57">
            <v>0</v>
          </cell>
          <cell r="Q57">
            <v>0</v>
          </cell>
          <cell r="R57">
            <v>0</v>
          </cell>
          <cell r="S57">
            <v>0.2</v>
          </cell>
          <cell r="T57">
            <v>0.4</v>
          </cell>
          <cell r="U57">
            <v>0.65</v>
          </cell>
          <cell r="V57">
            <v>1</v>
          </cell>
          <cell r="W57">
            <v>1</v>
          </cell>
          <cell r="X57">
            <v>1</v>
          </cell>
          <cell r="Y57">
            <v>1</v>
          </cell>
        </row>
        <row r="58">
          <cell r="M58" t="str">
            <v>Junio152</v>
          </cell>
          <cell r="N58">
            <v>0</v>
          </cell>
          <cell r="O58">
            <v>0</v>
          </cell>
          <cell r="P58">
            <v>0</v>
          </cell>
          <cell r="Q58">
            <v>0</v>
          </cell>
          <cell r="R58">
            <v>0</v>
          </cell>
          <cell r="S58">
            <v>0.18000000000000002</v>
          </cell>
          <cell r="T58">
            <v>0.36000000000000004</v>
          </cell>
          <cell r="U58">
            <v>0.56000000000000005</v>
          </cell>
          <cell r="V58">
            <v>0.76</v>
          </cell>
          <cell r="W58">
            <v>1</v>
          </cell>
          <cell r="X58">
            <v>1</v>
          </cell>
          <cell r="Y58">
            <v>1</v>
          </cell>
        </row>
        <row r="59">
          <cell r="M59" t="str">
            <v>Junio183</v>
          </cell>
          <cell r="N59">
            <v>0</v>
          </cell>
          <cell r="O59">
            <v>0</v>
          </cell>
          <cell r="P59">
            <v>0</v>
          </cell>
          <cell r="Q59">
            <v>0</v>
          </cell>
          <cell r="R59">
            <v>0</v>
          </cell>
          <cell r="S59">
            <v>0.11666666666666665</v>
          </cell>
          <cell r="T59">
            <v>0.23333333333333331</v>
          </cell>
          <cell r="U59">
            <v>0.35</v>
          </cell>
          <cell r="V59">
            <v>0.51666666666666661</v>
          </cell>
          <cell r="W59">
            <v>0.68333333333333324</v>
          </cell>
          <cell r="X59">
            <v>1</v>
          </cell>
          <cell r="Y59">
            <v>1</v>
          </cell>
        </row>
        <row r="60">
          <cell r="M60" t="str">
            <v>Junio213</v>
          </cell>
          <cell r="N60">
            <v>0</v>
          </cell>
          <cell r="O60">
            <v>0</v>
          </cell>
          <cell r="P60">
            <v>0</v>
          </cell>
          <cell r="Q60">
            <v>0</v>
          </cell>
          <cell r="R60">
            <v>0</v>
          </cell>
          <cell r="S60">
            <v>0.10285714285714284</v>
          </cell>
          <cell r="T60">
            <v>0.20571428571428568</v>
          </cell>
          <cell r="U60">
            <v>0.34857142857142853</v>
          </cell>
          <cell r="V60">
            <v>0.49142857142857138</v>
          </cell>
          <cell r="W60">
            <v>0.63428571428571423</v>
          </cell>
          <cell r="X60">
            <v>0.77714285714285714</v>
          </cell>
          <cell r="Y60">
            <v>1</v>
          </cell>
        </row>
        <row r="61">
          <cell r="M61" t="str">
            <v>Julio30</v>
          </cell>
          <cell r="N61">
            <v>0</v>
          </cell>
          <cell r="O61">
            <v>0</v>
          </cell>
          <cell r="P61">
            <v>0</v>
          </cell>
          <cell r="Q61">
            <v>0</v>
          </cell>
          <cell r="R61">
            <v>0</v>
          </cell>
          <cell r="S61">
            <v>0</v>
          </cell>
          <cell r="T61">
            <v>1</v>
          </cell>
          <cell r="U61">
            <v>1</v>
          </cell>
          <cell r="V61">
            <v>1</v>
          </cell>
          <cell r="W61">
            <v>1</v>
          </cell>
          <cell r="X61">
            <v>1</v>
          </cell>
          <cell r="Y61">
            <v>1</v>
          </cell>
        </row>
        <row r="62">
          <cell r="M62" t="str">
            <v>Julio61</v>
          </cell>
          <cell r="N62">
            <v>0</v>
          </cell>
          <cell r="O62">
            <v>0</v>
          </cell>
          <cell r="P62">
            <v>0</v>
          </cell>
          <cell r="Q62">
            <v>0</v>
          </cell>
          <cell r="R62">
            <v>0</v>
          </cell>
          <cell r="S62">
            <v>0</v>
          </cell>
          <cell r="T62">
            <v>0.4</v>
          </cell>
          <cell r="U62">
            <v>1</v>
          </cell>
          <cell r="V62">
            <v>1</v>
          </cell>
          <cell r="W62">
            <v>1</v>
          </cell>
          <cell r="X62">
            <v>1</v>
          </cell>
          <cell r="Y62">
            <v>1</v>
          </cell>
        </row>
        <row r="63">
          <cell r="M63" t="str">
            <v>Julio91</v>
          </cell>
          <cell r="N63">
            <v>0</v>
          </cell>
          <cell r="O63">
            <v>0</v>
          </cell>
          <cell r="P63">
            <v>0</v>
          </cell>
          <cell r="Q63">
            <v>0</v>
          </cell>
          <cell r="R63">
            <v>0</v>
          </cell>
          <cell r="S63">
            <v>0</v>
          </cell>
          <cell r="T63">
            <v>0.25</v>
          </cell>
          <cell r="U63">
            <v>0.6</v>
          </cell>
          <cell r="V63">
            <v>1</v>
          </cell>
          <cell r="W63">
            <v>1</v>
          </cell>
          <cell r="X63">
            <v>1</v>
          </cell>
          <cell r="Y63">
            <v>1</v>
          </cell>
        </row>
        <row r="64">
          <cell r="M64" t="str">
            <v>Julio122</v>
          </cell>
          <cell r="N64">
            <v>0</v>
          </cell>
          <cell r="O64">
            <v>0</v>
          </cell>
          <cell r="P64">
            <v>0</v>
          </cell>
          <cell r="Q64">
            <v>0</v>
          </cell>
          <cell r="R64">
            <v>0</v>
          </cell>
          <cell r="S64">
            <v>0</v>
          </cell>
          <cell r="T64">
            <v>0.2</v>
          </cell>
          <cell r="U64">
            <v>0.4</v>
          </cell>
          <cell r="V64">
            <v>0.65</v>
          </cell>
          <cell r="W64">
            <v>1</v>
          </cell>
          <cell r="X64">
            <v>1</v>
          </cell>
          <cell r="Y64">
            <v>1</v>
          </cell>
        </row>
        <row r="65">
          <cell r="M65" t="str">
            <v>Julio152</v>
          </cell>
          <cell r="N65">
            <v>0</v>
          </cell>
          <cell r="O65">
            <v>0</v>
          </cell>
          <cell r="P65">
            <v>0</v>
          </cell>
          <cell r="Q65">
            <v>0</v>
          </cell>
          <cell r="R65">
            <v>0</v>
          </cell>
          <cell r="S65">
            <v>0</v>
          </cell>
          <cell r="T65">
            <v>0.18000000000000002</v>
          </cell>
          <cell r="U65">
            <v>0.36000000000000004</v>
          </cell>
          <cell r="V65">
            <v>0.56000000000000005</v>
          </cell>
          <cell r="W65">
            <v>0.76</v>
          </cell>
          <cell r="X65">
            <v>1</v>
          </cell>
          <cell r="Y65">
            <v>1</v>
          </cell>
        </row>
        <row r="66">
          <cell r="M66" t="str">
            <v>Julio183</v>
          </cell>
          <cell r="N66">
            <v>0</v>
          </cell>
          <cell r="O66">
            <v>0</v>
          </cell>
          <cell r="P66">
            <v>0</v>
          </cell>
          <cell r="Q66">
            <v>0</v>
          </cell>
          <cell r="R66">
            <v>0</v>
          </cell>
          <cell r="S66">
            <v>0</v>
          </cell>
          <cell r="T66">
            <v>0.11666666666666665</v>
          </cell>
          <cell r="U66">
            <v>0.23333333333333331</v>
          </cell>
          <cell r="V66">
            <v>0.35</v>
          </cell>
          <cell r="W66">
            <v>0.51666666666666661</v>
          </cell>
          <cell r="X66">
            <v>0.68333333333333324</v>
          </cell>
          <cell r="Y66">
            <v>1</v>
          </cell>
        </row>
        <row r="67">
          <cell r="M67" t="str">
            <v>Agosto30</v>
          </cell>
          <cell r="N67">
            <v>0</v>
          </cell>
          <cell r="O67">
            <v>0</v>
          </cell>
          <cell r="P67">
            <v>0</v>
          </cell>
          <cell r="Q67">
            <v>0</v>
          </cell>
          <cell r="R67">
            <v>0</v>
          </cell>
          <cell r="S67">
            <v>0</v>
          </cell>
          <cell r="T67">
            <v>0</v>
          </cell>
          <cell r="U67">
            <v>1</v>
          </cell>
          <cell r="V67">
            <v>1</v>
          </cell>
          <cell r="W67">
            <v>1</v>
          </cell>
          <cell r="X67">
            <v>1</v>
          </cell>
          <cell r="Y67">
            <v>1</v>
          </cell>
        </row>
        <row r="68">
          <cell r="M68" t="str">
            <v>Agosto61</v>
          </cell>
          <cell r="N68">
            <v>0</v>
          </cell>
          <cell r="O68">
            <v>0</v>
          </cell>
          <cell r="P68">
            <v>0</v>
          </cell>
          <cell r="Q68">
            <v>0</v>
          </cell>
          <cell r="R68">
            <v>0</v>
          </cell>
          <cell r="S68">
            <v>0</v>
          </cell>
          <cell r="T68">
            <v>0</v>
          </cell>
          <cell r="U68">
            <v>0.4</v>
          </cell>
          <cell r="V68">
            <v>1</v>
          </cell>
          <cell r="W68">
            <v>1</v>
          </cell>
          <cell r="X68">
            <v>1</v>
          </cell>
          <cell r="Y68">
            <v>1</v>
          </cell>
        </row>
        <row r="69">
          <cell r="M69" t="str">
            <v>Agosto91</v>
          </cell>
          <cell r="N69">
            <v>0</v>
          </cell>
          <cell r="O69">
            <v>0</v>
          </cell>
          <cell r="P69">
            <v>0</v>
          </cell>
          <cell r="Q69">
            <v>0</v>
          </cell>
          <cell r="R69">
            <v>0</v>
          </cell>
          <cell r="S69">
            <v>0</v>
          </cell>
          <cell r="T69">
            <v>0</v>
          </cell>
          <cell r="U69">
            <v>0.25</v>
          </cell>
          <cell r="V69">
            <v>0.6</v>
          </cell>
          <cell r="W69">
            <v>1</v>
          </cell>
          <cell r="X69">
            <v>1</v>
          </cell>
          <cell r="Y69">
            <v>1</v>
          </cell>
        </row>
        <row r="70">
          <cell r="M70" t="str">
            <v>Agosto122</v>
          </cell>
          <cell r="N70">
            <v>0</v>
          </cell>
          <cell r="O70">
            <v>0</v>
          </cell>
          <cell r="P70">
            <v>0</v>
          </cell>
          <cell r="Q70">
            <v>0</v>
          </cell>
          <cell r="R70">
            <v>0</v>
          </cell>
          <cell r="S70">
            <v>0</v>
          </cell>
          <cell r="T70">
            <v>0</v>
          </cell>
          <cell r="U70">
            <v>0.2</v>
          </cell>
          <cell r="V70">
            <v>0.4</v>
          </cell>
          <cell r="W70">
            <v>0.65</v>
          </cell>
          <cell r="X70">
            <v>1</v>
          </cell>
          <cell r="Y70">
            <v>1</v>
          </cell>
        </row>
        <row r="71">
          <cell r="M71" t="str">
            <v>Agosto152</v>
          </cell>
          <cell r="N71">
            <v>0</v>
          </cell>
          <cell r="O71">
            <v>0</v>
          </cell>
          <cell r="P71">
            <v>0</v>
          </cell>
          <cell r="Q71">
            <v>0</v>
          </cell>
          <cell r="R71">
            <v>0</v>
          </cell>
          <cell r="S71">
            <v>0</v>
          </cell>
          <cell r="T71">
            <v>0</v>
          </cell>
          <cell r="U71">
            <v>0.18000000000000002</v>
          </cell>
          <cell r="V71">
            <v>0.36000000000000004</v>
          </cell>
          <cell r="W71">
            <v>0.56000000000000005</v>
          </cell>
          <cell r="X71">
            <v>0.76</v>
          </cell>
          <cell r="Y71">
            <v>1</v>
          </cell>
        </row>
        <row r="72">
          <cell r="M72" t="str">
            <v>Septiembre30</v>
          </cell>
          <cell r="N72">
            <v>0</v>
          </cell>
          <cell r="O72">
            <v>0</v>
          </cell>
          <cell r="P72">
            <v>0</v>
          </cell>
          <cell r="Q72">
            <v>0</v>
          </cell>
          <cell r="R72">
            <v>0</v>
          </cell>
          <cell r="S72">
            <v>0</v>
          </cell>
          <cell r="T72">
            <v>0</v>
          </cell>
          <cell r="U72">
            <v>0</v>
          </cell>
          <cell r="V72">
            <v>1</v>
          </cell>
          <cell r="W72">
            <v>1</v>
          </cell>
          <cell r="X72">
            <v>1</v>
          </cell>
          <cell r="Y72">
            <v>1</v>
          </cell>
        </row>
        <row r="73">
          <cell r="M73" t="str">
            <v>Septiembre61</v>
          </cell>
          <cell r="N73">
            <v>0</v>
          </cell>
          <cell r="O73">
            <v>0</v>
          </cell>
          <cell r="P73">
            <v>0</v>
          </cell>
          <cell r="Q73">
            <v>0</v>
          </cell>
          <cell r="R73">
            <v>0</v>
          </cell>
          <cell r="S73">
            <v>0</v>
          </cell>
          <cell r="T73">
            <v>0</v>
          </cell>
          <cell r="U73">
            <v>0</v>
          </cell>
          <cell r="V73">
            <v>0.4</v>
          </cell>
          <cell r="W73">
            <v>1</v>
          </cell>
          <cell r="X73">
            <v>1</v>
          </cell>
          <cell r="Y73">
            <v>1</v>
          </cell>
        </row>
        <row r="74">
          <cell r="M74" t="str">
            <v>Septiembre91</v>
          </cell>
          <cell r="N74">
            <v>0</v>
          </cell>
          <cell r="O74">
            <v>0</v>
          </cell>
          <cell r="P74">
            <v>0</v>
          </cell>
          <cell r="Q74">
            <v>0</v>
          </cell>
          <cell r="R74">
            <v>0</v>
          </cell>
          <cell r="S74">
            <v>0</v>
          </cell>
          <cell r="T74">
            <v>0</v>
          </cell>
          <cell r="U74">
            <v>0</v>
          </cell>
          <cell r="V74">
            <v>0.25</v>
          </cell>
          <cell r="W74">
            <v>0.6</v>
          </cell>
          <cell r="X74">
            <v>1</v>
          </cell>
          <cell r="Y74">
            <v>1</v>
          </cell>
        </row>
        <row r="75">
          <cell r="M75" t="str">
            <v>Septiembre122</v>
          </cell>
          <cell r="N75">
            <v>0</v>
          </cell>
          <cell r="O75">
            <v>0</v>
          </cell>
          <cell r="P75">
            <v>0</v>
          </cell>
          <cell r="Q75">
            <v>0</v>
          </cell>
          <cell r="R75">
            <v>0</v>
          </cell>
          <cell r="S75">
            <v>0</v>
          </cell>
          <cell r="T75">
            <v>0</v>
          </cell>
          <cell r="U75">
            <v>0</v>
          </cell>
          <cell r="V75">
            <v>0.2</v>
          </cell>
          <cell r="W75">
            <v>0.4</v>
          </cell>
          <cell r="X75">
            <v>0.65</v>
          </cell>
          <cell r="Y75">
            <v>1</v>
          </cell>
        </row>
        <row r="76">
          <cell r="M76" t="str">
            <v>Octubre30</v>
          </cell>
          <cell r="N76">
            <v>0</v>
          </cell>
          <cell r="O76">
            <v>0</v>
          </cell>
          <cell r="P76">
            <v>0</v>
          </cell>
          <cell r="Q76">
            <v>0</v>
          </cell>
          <cell r="R76">
            <v>0</v>
          </cell>
          <cell r="S76">
            <v>0</v>
          </cell>
          <cell r="T76">
            <v>0</v>
          </cell>
          <cell r="U76">
            <v>0</v>
          </cell>
          <cell r="V76">
            <v>0</v>
          </cell>
          <cell r="W76">
            <v>1</v>
          </cell>
          <cell r="X76">
            <v>1</v>
          </cell>
          <cell r="Y76">
            <v>1</v>
          </cell>
        </row>
        <row r="77">
          <cell r="M77" t="str">
            <v>Octubre61</v>
          </cell>
          <cell r="N77">
            <v>0</v>
          </cell>
          <cell r="O77">
            <v>0</v>
          </cell>
          <cell r="P77">
            <v>0</v>
          </cell>
          <cell r="Q77">
            <v>0</v>
          </cell>
          <cell r="R77">
            <v>0</v>
          </cell>
          <cell r="S77">
            <v>0</v>
          </cell>
          <cell r="T77">
            <v>0</v>
          </cell>
          <cell r="U77">
            <v>0</v>
          </cell>
          <cell r="V77">
            <v>0</v>
          </cell>
          <cell r="W77">
            <v>0.4</v>
          </cell>
          <cell r="X77">
            <v>1</v>
          </cell>
          <cell r="Y77">
            <v>1</v>
          </cell>
        </row>
        <row r="78">
          <cell r="M78" t="str">
            <v>Octubre91</v>
          </cell>
          <cell r="N78">
            <v>0</v>
          </cell>
          <cell r="O78">
            <v>0</v>
          </cell>
          <cell r="P78">
            <v>0</v>
          </cell>
          <cell r="Q78">
            <v>0</v>
          </cell>
          <cell r="R78">
            <v>0</v>
          </cell>
          <cell r="S78">
            <v>0</v>
          </cell>
          <cell r="T78">
            <v>0</v>
          </cell>
          <cell r="U78">
            <v>0</v>
          </cell>
          <cell r="V78">
            <v>0</v>
          </cell>
          <cell r="W78">
            <v>0.25</v>
          </cell>
          <cell r="X78">
            <v>0.6</v>
          </cell>
          <cell r="Y78">
            <v>1</v>
          </cell>
        </row>
        <row r="79">
          <cell r="M79" t="str">
            <v>Noviembre30</v>
          </cell>
          <cell r="N79">
            <v>0</v>
          </cell>
          <cell r="O79">
            <v>0</v>
          </cell>
          <cell r="P79">
            <v>0</v>
          </cell>
          <cell r="Q79">
            <v>0</v>
          </cell>
          <cell r="R79">
            <v>0</v>
          </cell>
          <cell r="S79">
            <v>0</v>
          </cell>
          <cell r="T79">
            <v>0</v>
          </cell>
          <cell r="U79">
            <v>0</v>
          </cell>
          <cell r="V79">
            <v>0</v>
          </cell>
          <cell r="W79">
            <v>0</v>
          </cell>
          <cell r="X79">
            <v>1</v>
          </cell>
          <cell r="Y79">
            <v>1</v>
          </cell>
        </row>
        <row r="80">
          <cell r="M80" t="str">
            <v>Noviembre61</v>
          </cell>
          <cell r="N80">
            <v>0</v>
          </cell>
          <cell r="O80">
            <v>0</v>
          </cell>
          <cell r="P80">
            <v>0</v>
          </cell>
          <cell r="Q80">
            <v>0</v>
          </cell>
          <cell r="R80">
            <v>0</v>
          </cell>
          <cell r="S80">
            <v>0</v>
          </cell>
          <cell r="T80">
            <v>0</v>
          </cell>
          <cell r="U80">
            <v>0</v>
          </cell>
          <cell r="V80">
            <v>0</v>
          </cell>
          <cell r="W80">
            <v>0</v>
          </cell>
          <cell r="X80">
            <v>0.4</v>
          </cell>
          <cell r="Y80">
            <v>1</v>
          </cell>
        </row>
        <row r="81">
          <cell r="M81" t="str">
            <v>Diciembre30</v>
          </cell>
          <cell r="N81">
            <v>0</v>
          </cell>
          <cell r="O81">
            <v>0</v>
          </cell>
          <cell r="P81">
            <v>0</v>
          </cell>
          <cell r="Q81">
            <v>0</v>
          </cell>
          <cell r="R81">
            <v>0</v>
          </cell>
          <cell r="S81">
            <v>0</v>
          </cell>
          <cell r="T81">
            <v>0</v>
          </cell>
          <cell r="U81">
            <v>0</v>
          </cell>
          <cell r="V81">
            <v>0</v>
          </cell>
          <cell r="W81">
            <v>0</v>
          </cell>
          <cell r="X81">
            <v>0</v>
          </cell>
          <cell r="Y81">
            <v>1</v>
          </cell>
        </row>
      </sheetData>
      <sheetData sheetId="3" refreshError="1"/>
      <sheetData sheetId="4" refreshError="1"/>
      <sheetData sheetId="5" refreshError="1"/>
      <sheetData sheetId="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LENTO HUMANO"/>
      <sheetName val="DIRECCIONAMIENTO ESTRATEGICO"/>
      <sheetName val="VALORES PARA RESULTADOS"/>
      <sheetName val="EVALUACIÓN DE RESULTADOS"/>
      <sheetName val="INFORMACIÓN Y COMUNICACIÓN"/>
      <sheetName val="GESTIÓN DEL CONOCIMIENTO"/>
      <sheetName val="CONTROL INTERNO"/>
      <sheetName val="Categorías"/>
    </sheetNames>
    <sheetDataSet>
      <sheetData sheetId="0"/>
      <sheetData sheetId="1"/>
      <sheetData sheetId="2"/>
      <sheetData sheetId="3"/>
      <sheetData sheetId="4"/>
      <sheetData sheetId="5"/>
      <sheetData sheetId="6"/>
      <sheetData sheetId="7"/>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tegorías"/>
    </sheetNames>
    <sheetDataSet>
      <sheetData sheetId="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Formato de Formulación"/>
      <sheetName val="Categorías"/>
    </sheetNames>
    <sheetDataSet>
      <sheetData sheetId="0"/>
      <sheetData sheetId="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Formato de Formulación"/>
      <sheetName val="Categorías"/>
    </sheetNames>
    <sheetDataSet>
      <sheetData sheetId="0"/>
      <sheetData sheetId="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tegorías"/>
      <sheetName val=" Formato de Formulación"/>
      <sheetName val="Hoja1"/>
    </sheetNames>
    <sheetDataSet>
      <sheetData sheetId="0"/>
      <sheetData sheetId="1"/>
      <sheetData sheetId="2"/>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tegorías"/>
      <sheetName val="Fortalecimiento"/>
    </sheetNames>
    <sheetDataSet>
      <sheetData sheetId="0" refreshError="1"/>
      <sheetData sheetId="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Formato de Formulación y Seg"/>
      <sheetName val="Instructivo"/>
      <sheetName val="Matriz de Decisión"/>
      <sheetName val="Categorías"/>
    </sheetNames>
    <sheetDataSet>
      <sheetData sheetId="0" refreshError="1">
        <row r="64">
          <cell r="I64" t="str">
            <v>I-403-0-1324801</v>
          </cell>
          <cell r="J64" t="str">
            <v xml:space="preserve">Plan Institucional </v>
          </cell>
          <cell r="K64" t="str">
            <v xml:space="preserve">Información y comunicación </v>
          </cell>
          <cell r="L64" t="str">
            <v>Transformar y fortalecer la gestión y la cultura institucional</v>
          </cell>
          <cell r="M64"/>
          <cell r="N64" t="str">
            <v>N/A</v>
          </cell>
          <cell r="O64" t="str">
            <v>Oficina Asesora de Planeación y Finanzas</v>
          </cell>
          <cell r="P64" t="str">
            <v>Claudia Díaz Hernández</v>
          </cell>
          <cell r="Q64" t="str">
            <v>NO</v>
          </cell>
          <cell r="R64" t="str">
            <v>Estrategia de acceso a microdatos anonimizados por parte de las universidades implementada</v>
          </cell>
          <cell r="S64" t="str">
            <v>(Avance en la estrategia/ Estrategia de acceso a microdatos anonimizados por parte de las universidades implementada)*100</v>
          </cell>
          <cell r="T64">
            <v>1</v>
          </cell>
          <cell r="U64" t="str">
            <v>Porcentaje</v>
          </cell>
          <cell r="V64">
            <v>1</v>
          </cell>
          <cell r="W64"/>
          <cell r="X64"/>
          <cell r="Y64" t="str">
            <v>Realizar licencias de uso con las universidades que realicen la solicitud, hacer la gestión y operación de licencias de uso existentes, actualizar con datos 2017 la información liberada; y, verificar aleatoriamente las condiciones de acceso</v>
          </cell>
          <cell r="Z64">
            <v>43115</v>
          </cell>
          <cell r="AA64">
            <v>43465</v>
          </cell>
          <cell r="AB64" t="str">
            <v>enero</v>
          </cell>
          <cell r="AC64">
            <v>350</v>
          </cell>
          <cell r="AD64">
            <v>365</v>
          </cell>
          <cell r="AE64">
            <v>0</v>
          </cell>
          <cell r="AF64">
            <v>0</v>
          </cell>
          <cell r="AG64"/>
          <cell r="AH64"/>
          <cell r="AI64" t="str">
            <v>2 Profesionales Especializados
1 Coordinador</v>
          </cell>
          <cell r="AJ64" t="str">
            <v>Licencias de Uso firmadas por las Universidades y en operación</v>
          </cell>
          <cell r="AK64"/>
          <cell r="AL64"/>
          <cell r="AM64">
            <v>0.1</v>
          </cell>
          <cell r="AN64" t="str">
            <v xml:space="preserve">Se generó el diseño de registro de investigadores y estudiantes. </v>
          </cell>
          <cell r="AO64">
            <v>0.16</v>
          </cell>
          <cell r="AP64" t="str">
            <v xml:space="preserve">Se realizó registro y codificación de los formatos definitivos de la licencia de uso y anexo técnico de la misma en el Sistema Gestión de la Calidad . Además, se elaboró memorando interno a la Oficina Jurídica para visto bueno de los  formatos de las licencias de uso de las universidades: Andes, Javeriana, Distrital, Nacional e ICESI, para firma de la Ministra. </v>
          </cell>
          <cell r="AQ64"/>
          <cell r="AR64"/>
          <cell r="AS64"/>
          <cell r="AT64"/>
          <cell r="AU64"/>
          <cell r="AV64"/>
          <cell r="AW64"/>
          <cell r="AX64"/>
          <cell r="AY64"/>
          <cell r="AZ64"/>
          <cell r="BA64"/>
          <cell r="BB64"/>
          <cell r="BC64"/>
          <cell r="BD64"/>
          <cell r="BE64"/>
          <cell r="BF64"/>
          <cell r="BG64"/>
          <cell r="BH64"/>
          <cell r="BI64">
            <v>0.05</v>
          </cell>
          <cell r="BJ64" t="str">
            <v xml:space="preserve">Los documentos de las licencias de uso y sus anexos para las universidades, están en ajustes finales por parte de la Oficina Jurídica. </v>
          </cell>
          <cell r="BK64">
            <v>0.1</v>
          </cell>
          <cell r="BL64">
            <v>0.10666666666666666</v>
          </cell>
          <cell r="BM64">
            <v>0.1</v>
          </cell>
          <cell r="BN64" t="str">
            <v xml:space="preserve">Se generó el diseño de registro de investigadores y estudiantes. Falta la firma de las licencias de uso de los datos. Se realizó la solicitud para la codificación y publicación en el SIG de la licencia. Por ultimo, se cuenta con las condiciones técnicas óptimas del equipo del MEN. </v>
          </cell>
          <cell r="BO64">
            <v>0.15999999999999998</v>
          </cell>
          <cell r="BP64">
            <v>0.16</v>
          </cell>
          <cell r="BQ64" t="str">
            <v xml:space="preserve">Se elaboró formato de licencia de uso  y se tramitó el registro único  con Desarrollo Organizacional. Actualmente se encuentra en la Oficina Jurídica para su visto bueno y aprobación.
</v>
          </cell>
          <cell r="BR64">
            <v>0.21333333333333332</v>
          </cell>
          <cell r="BS64"/>
          <cell r="BT64"/>
          <cell r="BU64">
            <v>0.26666666666666666</v>
          </cell>
          <cell r="BV64"/>
          <cell r="BW64"/>
        </row>
        <row r="65">
          <cell r="I65" t="str">
            <v>I-403-0-1324901</v>
          </cell>
          <cell r="J65" t="str">
            <v xml:space="preserve">Plan Institucional </v>
          </cell>
          <cell r="K65" t="str">
            <v xml:space="preserve">Direccionamiento estratégico y planeación </v>
          </cell>
          <cell r="L65" t="str">
            <v>Transformar y fortalecer la gestión y la cultura institucional</v>
          </cell>
          <cell r="M65"/>
          <cell r="N65" t="str">
            <v>N/A</v>
          </cell>
          <cell r="O65" t="str">
            <v>Oficina Asesora de Planeación y Finanzas</v>
          </cell>
          <cell r="P65" t="str">
            <v>Claudia Díaz Hernández</v>
          </cell>
          <cell r="Q65" t="str">
            <v>NO</v>
          </cell>
          <cell r="R65" t="str">
            <v>Reportes de estadísticas sectoriales</v>
          </cell>
          <cell r="S65" t="str">
            <v>(Avance en  la generación y difusión de reportes / Total de reportes a generar)*100</v>
          </cell>
          <cell r="T65">
            <v>1</v>
          </cell>
          <cell r="U65" t="str">
            <v>Porcentaje</v>
          </cell>
          <cell r="V65">
            <v>1</v>
          </cell>
          <cell r="W65" t="str">
            <v>SI</v>
          </cell>
          <cell r="X65">
            <v>43157</v>
          </cell>
          <cell r="Y65" t="str">
            <v>Desarrollar la Estrategia REPÓRTATE 2018 incluyendo indicadores de Plan Nacional de Desarrollo, Plan Nacional Decenal de Educación, Plan Marco de Implementación y Seguimiento cualitativo a indicadores</v>
          </cell>
          <cell r="Z65">
            <v>43115</v>
          </cell>
          <cell r="AA65">
            <v>43465</v>
          </cell>
          <cell r="AB65" t="str">
            <v>enero</v>
          </cell>
          <cell r="AC65">
            <v>350</v>
          </cell>
          <cell r="AD65">
            <v>365</v>
          </cell>
          <cell r="AE65">
            <v>0</v>
          </cell>
          <cell r="AF65">
            <v>0</v>
          </cell>
          <cell r="AG65"/>
          <cell r="AH65"/>
          <cell r="AI65" t="str">
            <v>1 Técnico administrativo
1 Profesional Especializado
1 Coordinador</v>
          </cell>
          <cell r="AJ65" t="str">
            <v>Plataforma Repórtate actualizada, con mejoras para el seguimiento cualitativo</v>
          </cell>
          <cell r="AK65">
            <v>0.05</v>
          </cell>
          <cell r="AL65" t="str">
            <v>Se radicaron las mesas de ayuda de ajustes en la herramienta de cargue para el seguimiento cualitativo de los indicadores del Plan Nacional de Desarrollo</v>
          </cell>
          <cell r="AM65">
            <v>9.7500000000000003E-2</v>
          </cell>
          <cell r="AN65" t="str">
            <v>Dentro de las principales actividades realizadas para el período de febrero se tienen: Cargue de los indicadores de cobertura y deserción del año 2017 en REPORTATE, alistamiento de los archivos para cargar en el portal de datos abiertos,  realización de las pruebas en el portal O3 para la publicación de estadísticas, solicitud de la consolidación del corte de enero, y generación de los respectivos reportes</v>
          </cell>
          <cell r="AO65">
            <v>0.16</v>
          </cell>
          <cell r="AP65" t="str">
            <v>Los avances en este indicador se centran en: a) Se realizó la solicitud para incluir en el plan de la Oficina de Comunicaciones el lanzamiento de "Repórtate en tu celular".  b) Se crearon 2 nuevos indicadores del PND 2014-2018. c) Se realizó el cargue de nuevos estudiantes en el link de pruebas de SIMAT dispuesto por la Oficina de Tecnología. El cargue de estudiantes inexistentes no se pudo realizar debido a fallas técnicas, las cuales están siendo revisadas por la OTSI.</v>
          </cell>
          <cell r="AQ65"/>
          <cell r="AR65"/>
          <cell r="AS65"/>
          <cell r="AT65"/>
          <cell r="AU65"/>
          <cell r="AV65"/>
          <cell r="AW65"/>
          <cell r="AX65"/>
          <cell r="AY65"/>
          <cell r="AZ65"/>
          <cell r="BA65"/>
          <cell r="BB65"/>
          <cell r="BC65"/>
          <cell r="BD65"/>
          <cell r="BE65"/>
          <cell r="BF65"/>
          <cell r="BG65"/>
          <cell r="BH65"/>
          <cell r="BI65">
            <v>5.333333333333333E-2</v>
          </cell>
          <cell r="BJ65"/>
          <cell r="BK65"/>
          <cell r="BL65">
            <v>0.10666666666666666</v>
          </cell>
          <cell r="BM65">
            <v>9.7500000000000003E-2</v>
          </cell>
          <cell r="BN65"/>
          <cell r="BO65">
            <v>0.15999999999999998</v>
          </cell>
          <cell r="BP65">
            <v>0.16</v>
          </cell>
          <cell r="BQ65" t="str">
            <v xml:space="preserve">Se solicitó a las áreas del MEN la actualización de indicadores en la herramienta REPÓRTATE. Además, se avanzó en el manual de navegación para la herramienta Repórtate en tu celular con plataformas IOS y Android. </v>
          </cell>
          <cell r="BR65">
            <v>0.21333333333333332</v>
          </cell>
          <cell r="BS65"/>
          <cell r="BT65"/>
          <cell r="BU65">
            <v>0.26666666666666666</v>
          </cell>
          <cell r="BV65"/>
          <cell r="BW65"/>
        </row>
        <row r="66">
          <cell r="I66" t="str">
            <v>I-403-0-1324902</v>
          </cell>
          <cell r="J66" t="str">
            <v xml:space="preserve">Plan Institucional </v>
          </cell>
          <cell r="K66" t="str">
            <v xml:space="preserve">Direccionamiento estratégico y planeación </v>
          </cell>
          <cell r="L66" t="str">
            <v>Transformar y fortalecer la gestión y la cultura institucional</v>
          </cell>
          <cell r="M66"/>
          <cell r="N66" t="str">
            <v>N/A</v>
          </cell>
          <cell r="O66" t="str">
            <v>Oficina Asesora de Planeación y Finanzas</v>
          </cell>
          <cell r="P66" t="str">
            <v>Claudia Díaz Hernández</v>
          </cell>
          <cell r="Q66" t="str">
            <v>NO</v>
          </cell>
          <cell r="R66" t="str">
            <v>Reportes de estadísticas sectoriales</v>
          </cell>
          <cell r="S66" t="str">
            <v>(Avance en  la generación y difusión de reportes / Total de reportes a generar)*100</v>
          </cell>
          <cell r="T66">
            <v>1</v>
          </cell>
          <cell r="U66" t="str">
            <v>Porcentaje</v>
          </cell>
          <cell r="V66">
            <v>1</v>
          </cell>
          <cell r="W66" t="str">
            <v>SI</v>
          </cell>
          <cell r="X66">
            <v>43157</v>
          </cell>
          <cell r="Y66" t="str">
            <v>Generar reportes de consistencia en la calidad de  la información de matrícula de educación preescolar, básica y media</v>
          </cell>
          <cell r="Z66">
            <v>43235</v>
          </cell>
          <cell r="AA66">
            <v>43465</v>
          </cell>
          <cell r="AB66" t="str">
            <v>mayo</v>
          </cell>
          <cell r="AC66">
            <v>230</v>
          </cell>
          <cell r="AD66">
            <v>244</v>
          </cell>
          <cell r="AE66"/>
          <cell r="AF66"/>
          <cell r="AG66"/>
          <cell r="AH66"/>
          <cell r="AI66"/>
          <cell r="AJ66" t="str">
            <v>Tres (3) reportes de calidad de los registros de matrícula</v>
          </cell>
          <cell r="AK66"/>
          <cell r="AL66"/>
          <cell r="AM66">
            <v>9.7500000000000003E-2</v>
          </cell>
          <cell r="AN66" t="str">
            <v>Dentro de las principales actividades realizadas para el período de febrero se tienen: Cargue de los indicadores de cobertura y deserción del año 2017 en REPORTATE, alistamiento de los archivos para cargar en el portal de datos abiertos,  realización de las pruebas en el portal O3 para la publicación de estadísticas, solicitud de la consolidación del corte de enero, y generación de los respectivos reportes</v>
          </cell>
          <cell r="AO66">
            <v>0.12125</v>
          </cell>
          <cell r="AP66" t="str">
            <v>Los avances en este indicador se centran en: a) Se realizó la solicitud para incluir en el plan de la Oficina de Comunicaciones el lanzamiento de "Repórtate en tu celular".  b) Se crearon 2 nuevos indicadores del PND 2014-2018. c) Se realizó el cargue de nuevos estudiantes en el link de pruebas de SIMAT dispuesto por la Oficina de Tecnología. El cargue de estudiantes inexistentes no se pudo realizar debido a fallas técnicas, las cuales están siendo revisadas por la OTSI.</v>
          </cell>
          <cell r="AQ66"/>
          <cell r="AR66"/>
          <cell r="AS66"/>
          <cell r="AT66"/>
          <cell r="AU66"/>
          <cell r="AV66"/>
          <cell r="AW66"/>
          <cell r="AX66"/>
          <cell r="AY66"/>
          <cell r="AZ66"/>
          <cell r="BA66"/>
          <cell r="BB66"/>
          <cell r="BC66"/>
          <cell r="BD66"/>
          <cell r="BE66"/>
          <cell r="BF66"/>
          <cell r="BG66"/>
          <cell r="BH66"/>
          <cell r="BI66"/>
          <cell r="BJ66"/>
          <cell r="BK66"/>
          <cell r="BL66">
            <v>0</v>
          </cell>
          <cell r="BM66">
            <v>9.7500000000000003E-2</v>
          </cell>
          <cell r="BN66"/>
          <cell r="BO66"/>
          <cell r="BP66"/>
          <cell r="BQ66"/>
          <cell r="BR66"/>
          <cell r="BS66"/>
          <cell r="BT66"/>
          <cell r="BU66"/>
          <cell r="BV66"/>
          <cell r="BW66"/>
        </row>
        <row r="67">
          <cell r="I67" t="str">
            <v>I-403-0-1324903</v>
          </cell>
          <cell r="J67" t="str">
            <v xml:space="preserve">Plan Institucional </v>
          </cell>
          <cell r="K67" t="str">
            <v xml:space="preserve">Direccionamiento estratégico y planeación </v>
          </cell>
          <cell r="L67" t="str">
            <v>Transformar y fortalecer la gestión y la cultura institucional</v>
          </cell>
          <cell r="M67"/>
          <cell r="N67" t="str">
            <v>N/A</v>
          </cell>
          <cell r="O67" t="str">
            <v>Oficina Asesora de Planeación y Finanzas</v>
          </cell>
          <cell r="P67" t="str">
            <v>Claudia Díaz Hernández</v>
          </cell>
          <cell r="Q67" t="str">
            <v>NO</v>
          </cell>
          <cell r="R67" t="str">
            <v>Reportes de estadísticas sectoriales</v>
          </cell>
          <cell r="S67" t="str">
            <v>(Avance en  la generación y difusión de reportes / Total de reportes a generar)*100</v>
          </cell>
          <cell r="T67">
            <v>1</v>
          </cell>
          <cell r="U67" t="str">
            <v>Porcentaje</v>
          </cell>
          <cell r="V67">
            <v>1</v>
          </cell>
          <cell r="W67" t="str">
            <v>SI</v>
          </cell>
          <cell r="X67">
            <v>43157</v>
          </cell>
          <cell r="Y67" t="str">
            <v>Suministrar información estadística oportuna a la ciudadanía por los canales de difusión definidos (Portal WEB y datos abiertos)</v>
          </cell>
          <cell r="Z67">
            <v>43191</v>
          </cell>
          <cell r="AA67">
            <v>43434</v>
          </cell>
          <cell r="AB67" t="str">
            <v>abril</v>
          </cell>
          <cell r="AC67">
            <v>243</v>
          </cell>
          <cell r="AD67">
            <v>244</v>
          </cell>
          <cell r="AE67"/>
          <cell r="AF67"/>
          <cell r="AG67"/>
          <cell r="AH67"/>
          <cell r="AI67"/>
          <cell r="AJ67" t="str">
            <v>Portales de difusión estadística actualizados</v>
          </cell>
          <cell r="AK67"/>
          <cell r="AL67"/>
          <cell r="AM67">
            <v>9.7500000000000003E-2</v>
          </cell>
          <cell r="AN67" t="str">
            <v>Dentro de las principales actividades realizadas para el período de febrero se tienen: Cargue de los indicadores de cobertura y deserción del año 2017 en REPORTATE, alistamiento de los archivos para cargar en el portal de datos abiertos,  realización de las pruebas en el portal O3 para la publicación de estadísticas, solicitud de la consolidación del corte de enero, y generación de los respectivos reportes</v>
          </cell>
          <cell r="AO67">
            <v>0.12125</v>
          </cell>
          <cell r="AP67" t="str">
            <v>Los avances en este indicador se centran en: a) Se realizó la solicitud para incluir en el plan de la Oficina de Comunicaciones el lanzamiento de "Repórtate en tu celular".  b) Se crearon 2 nuevos indicadores del PND 2014-2018. c) Se realizó el cargue de nuevos estudiantes en el link de pruebas de SIMAT dispuesto por la Oficina de Tecnología. El cargue de estudiantes inexistentes no se pudo realizar debido a fallas técnicas, las cuales están siendo revisadas por la OTSI.</v>
          </cell>
          <cell r="AQ67"/>
          <cell r="AR67"/>
          <cell r="AS67"/>
          <cell r="AT67"/>
          <cell r="AU67"/>
          <cell r="AV67"/>
          <cell r="AW67"/>
          <cell r="AX67"/>
          <cell r="AY67"/>
          <cell r="AZ67"/>
          <cell r="BA67"/>
          <cell r="BB67"/>
          <cell r="BC67"/>
          <cell r="BD67"/>
          <cell r="BE67"/>
          <cell r="BF67"/>
          <cell r="BG67"/>
          <cell r="BH67"/>
          <cell r="BI67"/>
          <cell r="BJ67"/>
          <cell r="BK67"/>
          <cell r="BL67"/>
          <cell r="BM67">
            <v>9.7500000000000003E-2</v>
          </cell>
          <cell r="BN67"/>
          <cell r="BO67"/>
          <cell r="BP67"/>
          <cell r="BQ67"/>
          <cell r="BR67"/>
          <cell r="BS67"/>
          <cell r="BT67"/>
          <cell r="BU67"/>
          <cell r="BV67"/>
          <cell r="BW67"/>
        </row>
        <row r="68">
          <cell r="I68" t="str">
            <v>I-403-0-1324904</v>
          </cell>
          <cell r="J68" t="str">
            <v xml:space="preserve">Plan Institucional </v>
          </cell>
          <cell r="K68" t="str">
            <v xml:space="preserve">Direccionamiento estratégico y planeación </v>
          </cell>
          <cell r="L68" t="str">
            <v>Transformar y fortalecer la gestión y la cultura institucional</v>
          </cell>
          <cell r="M68"/>
          <cell r="N68" t="str">
            <v>N/A</v>
          </cell>
          <cell r="O68" t="str">
            <v>Oficina Asesora de Planeación y Finanzas</v>
          </cell>
          <cell r="P68" t="str">
            <v>Claudia Díaz Hernández</v>
          </cell>
          <cell r="Q68" t="str">
            <v>NO</v>
          </cell>
          <cell r="R68" t="str">
            <v>Reportes de estadísticas sectoriales</v>
          </cell>
          <cell r="S68" t="str">
            <v>(Avance en  la generación y difusión de reportes / Total de reportes a generar)*100</v>
          </cell>
          <cell r="T68">
            <v>1</v>
          </cell>
          <cell r="U68" t="str">
            <v>Porcentaje</v>
          </cell>
          <cell r="V68">
            <v>1</v>
          </cell>
          <cell r="W68" t="str">
            <v>SI</v>
          </cell>
          <cell r="X68">
            <v>43157</v>
          </cell>
          <cell r="Y68" t="str">
            <v>Realizar el proceso de consolidación y automatización de Matrícula consolidada entre abril y noviembre junto con la generación de reportes.</v>
          </cell>
          <cell r="Z68">
            <v>43221</v>
          </cell>
          <cell r="AA68">
            <v>43465</v>
          </cell>
          <cell r="AB68" t="str">
            <v>mayo</v>
          </cell>
          <cell r="AC68">
            <v>244</v>
          </cell>
          <cell r="AD68">
            <v>244</v>
          </cell>
          <cell r="AE68"/>
          <cell r="AF68"/>
          <cell r="AG68"/>
          <cell r="AH68"/>
          <cell r="AI68"/>
          <cell r="AJ68" t="str">
            <v>Proceso de consolidación de matrícula automatizado en SIMAT</v>
          </cell>
          <cell r="AK68"/>
          <cell r="AL68"/>
          <cell r="AM68">
            <v>9.7500000000000003E-2</v>
          </cell>
          <cell r="AN68" t="str">
            <v>Dentro de las principales actividades realizadas para el período de febrero se tienen: Cargue de los indicadores de cobertura y deserción del año 2017 en REPORTATE, alistamiento de los archivos para cargar en el portal de datos abiertos,  realización de las pruebas en el portal O3 para la publicación de estadísticas, solicitud de la consolidación del corte de enero, y generación de los respectivos reportes</v>
          </cell>
          <cell r="AO68">
            <v>0.12125</v>
          </cell>
          <cell r="AP68" t="str">
            <v>Los avances en este indicador se centran en: a) Se realizó la solicitud para incluir en el plan de la Oficina de Comunicaciones el lanzamiento de "Repórtate en tu celular".  b) Se crearon 2 nuevos indicadores del PND 2014-2018. c) Se realizó el cargue de nuevos estudiantes en el link de pruebas de SIMAT dispuesto por la Oficina de Tecnología. El cargue de estudiantes inexistentes no se pudo realizar debido a fallas técnicas, las cuales están siendo revisadas por la OTSI.</v>
          </cell>
          <cell r="AQ68"/>
          <cell r="AR68"/>
          <cell r="AS68"/>
          <cell r="AT68"/>
          <cell r="AU68"/>
          <cell r="AV68"/>
          <cell r="AW68"/>
          <cell r="AX68"/>
          <cell r="AY68"/>
          <cell r="AZ68"/>
          <cell r="BA68"/>
          <cell r="BB68"/>
          <cell r="BC68"/>
          <cell r="BD68"/>
          <cell r="BE68"/>
          <cell r="BF68"/>
          <cell r="BG68"/>
          <cell r="BH68"/>
          <cell r="BI68"/>
          <cell r="BJ68"/>
          <cell r="BK68"/>
          <cell r="BL68"/>
          <cell r="BM68">
            <v>9.7500000000000003E-2</v>
          </cell>
          <cell r="BN68"/>
          <cell r="BO68"/>
          <cell r="BP68"/>
          <cell r="BQ68"/>
          <cell r="BR68"/>
          <cell r="BS68"/>
          <cell r="BT68"/>
          <cell r="BU68"/>
          <cell r="BV68"/>
          <cell r="BW68"/>
        </row>
        <row r="69">
          <cell r="I69" t="str">
            <v>I-403-0-1325001</v>
          </cell>
          <cell r="J69" t="str">
            <v xml:space="preserve">Plan Institucional </v>
          </cell>
          <cell r="K69" t="str">
            <v xml:space="preserve">Gestión del Conocimiento y la Innovación </v>
          </cell>
          <cell r="L69" t="str">
            <v>Transformar y fortalecer la gestión y la cultura institucional</v>
          </cell>
          <cell r="M69"/>
          <cell r="N69" t="str">
            <v>N/A</v>
          </cell>
          <cell r="O69" t="str">
            <v>Oficina Asesora de Planeación y Finanzas</v>
          </cell>
          <cell r="P69" t="str">
            <v>Claudia Díaz Hernández</v>
          </cell>
          <cell r="Q69" t="str">
            <v>NO</v>
          </cell>
          <cell r="R69" t="str">
            <v>Convocatoria para retos en investigación y/o innovación en educación desarrollada</v>
          </cell>
          <cell r="S69" t="str">
            <v>(Avance en la convocatoria /Convocatoria para retos en investigación y/o innovación en educación desarrollada)*100</v>
          </cell>
          <cell r="T69">
            <v>1</v>
          </cell>
          <cell r="U69" t="str">
            <v>Porcentaje</v>
          </cell>
          <cell r="V69">
            <v>1</v>
          </cell>
          <cell r="W69" t="str">
            <v>SI</v>
          </cell>
          <cell r="X69">
            <v>43157</v>
          </cell>
          <cell r="Y69" t="str">
            <v>Definir conjuntamente con COLCIENCIAS los términos de referencia de la convocatoria; realizar seguimiento a las actividades de la convocatoría; prestar apoyo técnico a los equipos seleccionados y validar las propuestas generadas</v>
          </cell>
          <cell r="Z69">
            <v>43115</v>
          </cell>
          <cell r="AA69">
            <v>43465</v>
          </cell>
          <cell r="AB69" t="str">
            <v>enero</v>
          </cell>
          <cell r="AC69">
            <v>350</v>
          </cell>
          <cell r="AD69">
            <v>365</v>
          </cell>
          <cell r="AE69">
            <v>0</v>
          </cell>
          <cell r="AF69">
            <v>0</v>
          </cell>
          <cell r="AG69"/>
          <cell r="AH69"/>
          <cell r="AI69" t="str">
            <v>2 Profesionales Especializados
1 Coordinador</v>
          </cell>
          <cell r="AJ69" t="str">
            <v>Convocatoria ejecutada</v>
          </cell>
          <cell r="AK69">
            <v>0.05</v>
          </cell>
          <cell r="AL69" t="str">
            <v>Se realizó la reunión con Colciencias y se definieron los temas de las próximas dos reuniones y actividades, en las cuales se definirá el cronograma de trabajo.</v>
          </cell>
          <cell r="AM69">
            <v>0.09</v>
          </cell>
          <cell r="AN69" t="str">
            <v xml:space="preserve">Al interior del Ministerio se definieron los retos, los cuales fueron comunicados a COLCIENCIAS, quien hizo unos ajustes y definió los responsables temáticos, se acordó el cronograma para su divulgación y convocatoria y de igual modo, se definió la necesidad de crear un nuevo reto para ES                               </v>
          </cell>
          <cell r="AO69">
            <v>0.16</v>
          </cell>
          <cell r="AP69" t="str">
            <v>Se definió el reto de EPBM: "Construcción de una ruta de formación docente para fortalecer los procesos de comunicación de la ciencia, a través de la radio escolar" para desarrollarse en la Escuela Normal Superior de Saboyá (Boyacá)</v>
          </cell>
          <cell r="AQ69"/>
          <cell r="AR69"/>
          <cell r="AS69"/>
          <cell r="AT69"/>
          <cell r="AU69"/>
          <cell r="AV69"/>
          <cell r="AW69"/>
          <cell r="AX69"/>
          <cell r="AY69"/>
          <cell r="AZ69"/>
          <cell r="BA69"/>
          <cell r="BB69"/>
          <cell r="BC69"/>
          <cell r="BD69"/>
          <cell r="BE69"/>
          <cell r="BF69"/>
          <cell r="BG69"/>
          <cell r="BH69"/>
          <cell r="BI69">
            <v>5.333333333333333E-2</v>
          </cell>
          <cell r="BJ69"/>
          <cell r="BK69"/>
          <cell r="BL69">
            <v>0.10666666666666666</v>
          </cell>
          <cell r="BM69">
            <v>0.09</v>
          </cell>
          <cell r="BN69" t="str">
            <v xml:space="preserve">Al interior del Ministerio se definieron los retos los cuales fueron comunicados a COLCIENCIAS, quien hizo unos ajustes y definió los responsables temáticos, luego se acordó el cronograma para su divulgación y convocatoria, también se definió la necesidad de crear un nuevo reto para ES                               </v>
          </cell>
          <cell r="BO69">
            <v>0.15999999999999998</v>
          </cell>
          <cell r="BP69">
            <v>0.16</v>
          </cell>
          <cell r="BQ69" t="str">
            <v>Se realizó el comité de aprobación para el reto de EPBM y se encuentra en discusión el de ES. La Convocatoria se realizará por medio de invitación directa por temas de tiempo.</v>
          </cell>
          <cell r="BR69">
            <v>0.21333333333333332</v>
          </cell>
          <cell r="BS69"/>
          <cell r="BT69"/>
          <cell r="BU69">
            <v>0.26666666666666666</v>
          </cell>
          <cell r="BV69"/>
          <cell r="BW69"/>
        </row>
        <row r="70">
          <cell r="I70" t="str">
            <v>I-403-0-1325101</v>
          </cell>
          <cell r="J70" t="str">
            <v xml:space="preserve">Plan Institucional </v>
          </cell>
          <cell r="K70" t="str">
            <v xml:space="preserve">Información y comunicación </v>
          </cell>
          <cell r="L70" t="str">
            <v>Transformar y fortalecer la gestión y la cultura institucional</v>
          </cell>
          <cell r="M70"/>
          <cell r="N70" t="str">
            <v>N/A</v>
          </cell>
          <cell r="O70" t="str">
            <v>Oficina Asesora de Planeación y Finanzas</v>
          </cell>
          <cell r="P70" t="str">
            <v>Claudia Díaz Hernández</v>
          </cell>
          <cell r="Q70" t="str">
            <v>NO</v>
          </cell>
          <cell r="R70" t="str">
            <v>Estrategia de socialización de las nuevas funcionalidades de SICOLE</v>
          </cell>
          <cell r="S70" t="str">
            <v>(Avance en la implementación de la estrategia de socialización de las nuevas funcionalidades de SICOLE/ Estrategia de implementación socialización de las nuevas funcionalidades de SICOLE)*100</v>
          </cell>
          <cell r="T70">
            <v>1</v>
          </cell>
          <cell r="U70" t="str">
            <v>Porcentaje</v>
          </cell>
          <cell r="V70">
            <v>1</v>
          </cell>
          <cell r="W70" t="str">
            <v>SI</v>
          </cell>
          <cell r="X70">
            <v>43157</v>
          </cell>
          <cell r="Y70" t="str">
            <v xml:space="preserve">Definir la estrategia de socialización, hacer seguimiento al reporte de información por las fuentes primarias; validar la calidad de la información; y, definir y formular indicadores
</v>
          </cell>
          <cell r="Z70">
            <v>43115</v>
          </cell>
          <cell r="AA70">
            <v>43465</v>
          </cell>
          <cell r="AB70" t="str">
            <v>enero</v>
          </cell>
          <cell r="AC70">
            <v>350</v>
          </cell>
          <cell r="AD70">
            <v>365</v>
          </cell>
          <cell r="AE70"/>
          <cell r="AF70">
            <v>0</v>
          </cell>
          <cell r="AG70"/>
          <cell r="AH70"/>
          <cell r="AI70" t="str">
            <v>1 Profesional Especializado
1 Coordinador</v>
          </cell>
          <cell r="AJ70" t="str">
            <v>Mejoras de la plataforma SICOLE socializadas en territorio para gestionar la captura de información</v>
          </cell>
          <cell r="AK70">
            <v>0.05</v>
          </cell>
          <cell r="AL70" t="str">
            <v>Se elaboró el Plan de Trabajo preliminar de la Estrategia de Socialización SICOLE</v>
          </cell>
          <cell r="AM70">
            <v>0.08</v>
          </cell>
          <cell r="AN70" t="str">
            <v>Se realizó reunión del convenio marco 106 en el que se planteó la necesidad de pasar a producción los desarrollos de SICOLE para iniciar la socialización para la captura de datos.</v>
          </cell>
          <cell r="AO70">
            <v>0.16</v>
          </cell>
          <cell r="AP70" t="str">
            <v>Se avanzó en el ambiente de producción SICOLE, actualmente se encuentra en fase de prueba y licencia de uso.</v>
          </cell>
          <cell r="AQ70"/>
          <cell r="AR70"/>
          <cell r="AS70"/>
          <cell r="AT70"/>
          <cell r="AU70"/>
          <cell r="AV70"/>
          <cell r="AW70"/>
          <cell r="AX70"/>
          <cell r="AY70"/>
          <cell r="AZ70"/>
          <cell r="BA70"/>
          <cell r="BB70"/>
          <cell r="BC70"/>
          <cell r="BD70"/>
          <cell r="BE70"/>
          <cell r="BF70"/>
          <cell r="BG70"/>
          <cell r="BH70"/>
          <cell r="BI70">
            <v>5.333333333333333E-2</v>
          </cell>
          <cell r="BJ70">
            <v>0.05</v>
          </cell>
          <cell r="BK70" t="str">
            <v>Se elaboró el Plan de Trabajo preliminar de la Estrategia de Socialización SICOLE</v>
          </cell>
          <cell r="BL70">
            <v>0.10666666666666666</v>
          </cell>
          <cell r="BM70">
            <v>0.08</v>
          </cell>
          <cell r="BN70" t="str">
            <v>Se realizó reunión del convenio Marco 106  en la que se planteó la necesidad de pasar a producción los desarrollos de SICOLE para iniciar la socialización para la captura de datos</v>
          </cell>
          <cell r="BO70">
            <v>0.15999999999999998</v>
          </cell>
          <cell r="BP70">
            <v>0.16</v>
          </cell>
          <cell r="BQ70" t="str">
            <v>Se avanzó en el ambiente de producción SICOLE, actualmente se encuentra en fase de prueba y licencia de uso. Por otra parte, se realizaron sesiones con las áreas del MEN como estrategia de socialización de SICOLE.</v>
          </cell>
          <cell r="BR70">
            <v>0.21333333333333332</v>
          </cell>
          <cell r="BS70"/>
          <cell r="BT70"/>
          <cell r="BU70">
            <v>0.26666666666666666</v>
          </cell>
          <cell r="BV70"/>
          <cell r="BW70"/>
        </row>
        <row r="71">
          <cell r="I71" t="str">
            <v>I-403-0-1325201</v>
          </cell>
          <cell r="J71" t="str">
            <v xml:space="preserve">Plan Institucional </v>
          </cell>
          <cell r="K71" t="str">
            <v xml:space="preserve">Información y comunicación </v>
          </cell>
          <cell r="L71" t="str">
            <v>Transformar y fortalecer la gestión y la cultura institucional</v>
          </cell>
          <cell r="M71"/>
          <cell r="N71" t="str">
            <v>N/A</v>
          </cell>
          <cell r="O71" t="str">
            <v>Oficina Asesora de Planeación y Finanzas</v>
          </cell>
          <cell r="P71" t="str">
            <v>Claudia Díaz Hernández</v>
          </cell>
          <cell r="Q71" t="str">
            <v>NO</v>
          </cell>
          <cell r="R71" t="str">
            <v>Acuerdos de intercambio de información con entidades públicas</v>
          </cell>
          <cell r="S71" t="str">
            <v>(Avance en la entrega de información conforme a lo definido en los acuerdos de intercambio con entidades públicas/ Acuerdos de intercambio de información con entidades públicas)*100</v>
          </cell>
          <cell r="T71">
            <v>1</v>
          </cell>
          <cell r="U71" t="str">
            <v>Porcentaje</v>
          </cell>
          <cell r="V71">
            <v>1</v>
          </cell>
          <cell r="W71" t="str">
            <v>SI</v>
          </cell>
          <cell r="X71">
            <v>43157</v>
          </cell>
          <cell r="Y71" t="str">
            <v>Preparar archivos en las estructuras definidas en los acuerdos; disponer de las bases de datos del MEN en las fechas indicadas y en los mecanismos de intercambio definidos; gestionar la entrega de las bases externas del MEN; y, hacer seguimiento a los acuerdos de intercambio</v>
          </cell>
          <cell r="Z71">
            <v>43191</v>
          </cell>
          <cell r="AA71">
            <v>43465</v>
          </cell>
          <cell r="AB71" t="str">
            <v>abril</v>
          </cell>
          <cell r="AC71">
            <v>274</v>
          </cell>
          <cell r="AD71">
            <v>274</v>
          </cell>
          <cell r="AE71"/>
          <cell r="AF71"/>
          <cell r="AG71"/>
          <cell r="AH71"/>
          <cell r="AI71" t="str">
            <v>2 Profesionales Especializados
1 Coordinador</v>
          </cell>
          <cell r="AJ71" t="str">
            <v>Información entregada acorde a lo definido en los acuerdos de intercambio de información vigentes</v>
          </cell>
          <cell r="AK71"/>
          <cell r="AL71"/>
          <cell r="AM71">
            <v>0.03</v>
          </cell>
          <cell r="AN71" t="str">
            <v>Se ajustó el acuerdo con el Comando de Reclutamiento - COREC de acuerdo a las observaciones de la Oficina Jurídica y se elaboró el acuerdo para envío a ICBF. 
De otra parte, con el Departamento Administrativo de la Función Pública se realizó la primera reunión en la cual se definió la información que se puede intercambiar y se determinó realizar la primera mesa de trabajo para finales de febrero 2018.
Se envió solicitud de cruce de docentes a la Registraduría Nacional del Estado Civil</v>
          </cell>
          <cell r="AO71">
            <v>0.06</v>
          </cell>
          <cell r="AP71" t="str">
            <v xml:space="preserve">Se solicitó prórroga del convenio marco 106 al DANE </v>
          </cell>
          <cell r="AQ71"/>
          <cell r="AR71"/>
          <cell r="AS71"/>
          <cell r="AT71"/>
          <cell r="AU71"/>
          <cell r="AV71"/>
          <cell r="AW71"/>
          <cell r="AX71"/>
          <cell r="AY71"/>
          <cell r="AZ71"/>
          <cell r="BA71"/>
          <cell r="BB71"/>
          <cell r="BC71"/>
          <cell r="BD71"/>
          <cell r="BE71"/>
          <cell r="BF71"/>
          <cell r="BG71"/>
          <cell r="BH71"/>
          <cell r="BI71">
            <v>0</v>
          </cell>
          <cell r="BJ71"/>
          <cell r="BK71"/>
          <cell r="BL71">
            <v>0</v>
          </cell>
          <cell r="BM71">
            <v>0.03</v>
          </cell>
          <cell r="BN71" t="str">
            <v>Se ajustó el acuerdo con el Comando de Reclutamiento - COREC de acuerdo a las observaciones de la Oficina Jurídica y se elaboró el acuerdo para envío a ICBF. 
Con el Departamento Administrativo de la Función Pública se realizó la primera reunión en la cual se definió la información que se puede intercambiar y se determinó realizar la primera mesa de trabajo para finales de febrero 2018.
Se envió solicitud de cruce de docentes a la Registraduría Nacional del Estado Civil</v>
          </cell>
          <cell r="BO71">
            <v>0</v>
          </cell>
          <cell r="BP71">
            <v>0.06</v>
          </cell>
          <cell r="BQ71" t="str">
            <v>Se elaboró y envió comunicación al DANE solicitando prórroga al  Convenio marco 106 al DANE con radicado MEN 2018EE049105</v>
          </cell>
          <cell r="BR71">
            <v>8.1111111111111106E-2</v>
          </cell>
          <cell r="BS71"/>
          <cell r="BT71"/>
          <cell r="BU71">
            <v>0.16222222222222221</v>
          </cell>
          <cell r="BV71"/>
          <cell r="BW71"/>
        </row>
        <row r="72">
          <cell r="I72" t="str">
            <v>I-403-0-1325301</v>
          </cell>
          <cell r="J72" t="str">
            <v xml:space="preserve">Plan Institucional </v>
          </cell>
          <cell r="K72" t="str">
            <v xml:space="preserve">Información y comunicación </v>
          </cell>
          <cell r="L72" t="str">
            <v>Transformar y fortalecer la gestión y la cultura institucional</v>
          </cell>
          <cell r="M72"/>
          <cell r="N72" t="str">
            <v>N/A</v>
          </cell>
          <cell r="O72" t="str">
            <v>Oficina Asesora de Planeación y Finanzas</v>
          </cell>
          <cell r="P72" t="str">
            <v>Claudia Díaz Hernández</v>
          </cell>
          <cell r="Q72" t="str">
            <v>NO</v>
          </cell>
          <cell r="R72" t="str">
            <v>Mejoras e incorporación de nuevos registros en la maestra de personas</v>
          </cell>
          <cell r="S72" t="str">
            <v>Avance en el desarrollo de mejoras e incorporación de nuevos registros en la maestra de personas</v>
          </cell>
          <cell r="T72">
            <v>1</v>
          </cell>
          <cell r="U72" t="str">
            <v>Porcentaje</v>
          </cell>
          <cell r="V72">
            <v>1</v>
          </cell>
          <cell r="W72" t="str">
            <v>SI</v>
          </cell>
          <cell r="X72">
            <v>43157</v>
          </cell>
          <cell r="Y72" t="str">
            <v xml:space="preserve">Diseñar las mejoras (reportes, trazabilidad en el historial académico, identificación de núcleo familiar); desarrollar y documentar las mejoras; desarrollar para la entrega de información a la maestra de estudiantes de los sistemas de información; definir y desarrollar reportes; actualizar información
</v>
          </cell>
          <cell r="Z72">
            <v>43115</v>
          </cell>
          <cell r="AA72">
            <v>43465</v>
          </cell>
          <cell r="AB72" t="str">
            <v>enero</v>
          </cell>
          <cell r="AC72">
            <v>350</v>
          </cell>
          <cell r="AD72">
            <v>365</v>
          </cell>
          <cell r="AE72"/>
          <cell r="AF72"/>
          <cell r="AG72"/>
          <cell r="AH72"/>
          <cell r="AI72" t="str">
            <v>1 Profesional Especializado
1 Coordinador</v>
          </cell>
          <cell r="AJ72" t="str">
            <v>Base maestra de personas con mejoras desarrolladas e implementadas</v>
          </cell>
          <cell r="AK72">
            <v>0.05</v>
          </cell>
          <cell r="AL72" t="str">
            <v>Presentación de propuesta de procedimiento para ajuste de calidad en nombres y apellidos de las nuevas bases de datos</v>
          </cell>
          <cell r="AM72">
            <v>0.11</v>
          </cell>
          <cell r="AN72" t="str">
            <v xml:space="preserve">Se realizaron mejoras en los procedimientos de mejoramiento de la calidad en las nuevas bases y se logró que el procedimiento de separación de nombres y apellidos funcione correctamente. Por último, se hizo la carga de la información histórica del SIET para el año 2017, dejando la salvedad que la del 2018 está siendo corregida al  formato predeterminado. 
También se generó el procedimiento para cargar la información del censo Indígena de Min. Interior </v>
          </cell>
          <cell r="AO72">
            <v>0.15466666666666667</v>
          </cell>
          <cell r="AP72" t="str">
            <v>Se incorporó registro de UARIV  en la Maestra de Personas.</v>
          </cell>
          <cell r="AQ72"/>
          <cell r="AR72"/>
          <cell r="AS72"/>
          <cell r="AT72"/>
          <cell r="AU72"/>
          <cell r="AV72"/>
          <cell r="AW72"/>
          <cell r="AX72"/>
          <cell r="AY72"/>
          <cell r="AZ72"/>
          <cell r="BA72"/>
          <cell r="BB72"/>
          <cell r="BC72"/>
          <cell r="BD72"/>
          <cell r="BE72"/>
          <cell r="BF72"/>
          <cell r="BG72"/>
          <cell r="BH72"/>
          <cell r="BI72">
            <v>5.333333333333333E-2</v>
          </cell>
          <cell r="BJ72">
            <v>0.05</v>
          </cell>
          <cell r="BK72" t="str">
            <v>Presentación de propuesta de procedimiento para ajuste de calidad en nombres y apellidos de las nuevas bases de datos</v>
          </cell>
          <cell r="BL72">
            <v>0.10666666666666666</v>
          </cell>
          <cell r="BM72">
            <v>0.10666666666666666</v>
          </cell>
          <cell r="BN72" t="str">
            <v xml:space="preserve">Se realizaron mejoras en los procedimientos de mejoramiento de la calidad en las nuevas bases y se logró que el procedimiento de separación de nombres y apellidos funcione correctamente. Por último, se hizo la carga de la información histórica del SIET para el año 2017, dejando la salvedad que la del 2018 está siendo corregida al  formato predeterminado. 
También se generó el procedimiento para cargar la información del censo Indígena de Min. Interior </v>
          </cell>
          <cell r="BO72">
            <v>0.15999999999999998</v>
          </cell>
          <cell r="BP72">
            <v>0.15466666666666667</v>
          </cell>
          <cell r="BQ72" t="str">
            <v>Se cargó la base de UARIV en la base de insumos de la Maestra de personas y se generando los respectivos fonéticos. Además, se realizó el cruce contra los datos  de la Maestra de personas y se descargó la base del SISBEN de febrero de 2017 para ser cargada en los insumos de la maestra.  Se están realizando las pruebas y los ajustes sobre las bases de datos.</v>
          </cell>
          <cell r="BR72">
            <v>0.21333333333333332</v>
          </cell>
          <cell r="BS72"/>
          <cell r="BT72"/>
          <cell r="BU72">
            <v>0.26666666666666666</v>
          </cell>
          <cell r="BV72"/>
          <cell r="BW72"/>
        </row>
        <row r="73">
          <cell r="I73" t="str">
            <v>I-403-0-1325401</v>
          </cell>
          <cell r="J73" t="str">
            <v xml:space="preserve">Plan Institucional </v>
          </cell>
          <cell r="K73" t="str">
            <v xml:space="preserve">Información y comunicación </v>
          </cell>
          <cell r="L73" t="str">
            <v>Transformar y fortalecer la gestión y la cultura institucional</v>
          </cell>
          <cell r="M73"/>
          <cell r="N73" t="str">
            <v>N/A</v>
          </cell>
          <cell r="O73" t="str">
            <v>Oficina Asesora de Planeación y Finanzas</v>
          </cell>
          <cell r="P73" t="str">
            <v>Claudia Díaz Hernández</v>
          </cell>
          <cell r="Q73" t="str">
            <v>NO</v>
          </cell>
          <cell r="R73" t="str">
            <v>Plan de acción de la mesa de educación del Plan Estadístico Nacional a cargo del Ministerio</v>
          </cell>
          <cell r="S73" t="str">
            <v>(Avance del plan de acción de la mesa de educación del Plan Estadístico Nacional a cargo del Ministerio/Total de compromisos del plan de acción de la mesa de educación del Plan Estadístico Nacional a cargo del Ministerio)*100</v>
          </cell>
          <cell r="T73">
            <v>1</v>
          </cell>
          <cell r="U73" t="str">
            <v>Porcentaje</v>
          </cell>
          <cell r="V73">
            <v>1</v>
          </cell>
          <cell r="W73" t="str">
            <v>SI</v>
          </cell>
          <cell r="X73">
            <v>43157</v>
          </cell>
          <cell r="Y73" t="str">
            <v>Ejercer la Secretaria Técnica del plan de acción de la mesa de educación del Plan Estadístico Nacional; realizar seguimiento a las actividades; coordinar la consolidación del catálogo de indicadores sectoriales; coordinar la identificación de necesidades de información del sector; e identificar y proponer estandares de clasificación para el sector</v>
          </cell>
          <cell r="Z73">
            <v>43132</v>
          </cell>
          <cell r="AA73">
            <v>43465</v>
          </cell>
          <cell r="AB73" t="str">
            <v>febrero</v>
          </cell>
          <cell r="AC73">
            <v>333</v>
          </cell>
          <cell r="AD73">
            <v>333</v>
          </cell>
          <cell r="AE73"/>
          <cell r="AF73"/>
          <cell r="AG73"/>
          <cell r="AH73"/>
          <cell r="AI73" t="str">
            <v>1 Profesional Especializado
1 Coordinador</v>
          </cell>
          <cell r="AJ73" t="str">
            <v xml:space="preserve">Plan de acción Mesa Educación, ciencia y tecnología - Plan Estadístico Nacional </v>
          </cell>
          <cell r="AK73"/>
          <cell r="AL73"/>
          <cell r="AM73">
            <v>0.06</v>
          </cell>
          <cell r="AN73" t="str">
            <v>Se realizó la mesa técnica en la que se discutió el  Plan de Acción Anual. Se realizaron y enviaron los ajustes que resultaron de la mes técnica. Está pendiente  que el DANE envíe los formatos de actualización para las OOEE.</v>
          </cell>
          <cell r="AO73">
            <v>6.0900000000000003E-2</v>
          </cell>
          <cell r="AP73" t="str">
            <v>No fue posible realizar la mesa técnica prevista para el mes de marzo, como resultado de la actualización de los formatos para el inventario de operaciones estadística por parte del DANE. Una vez se termine con dicha actualización, se iniciarán las gestiones para su realización.</v>
          </cell>
          <cell r="AQ73"/>
          <cell r="AR73"/>
          <cell r="AS73"/>
          <cell r="AT73"/>
          <cell r="AU73"/>
          <cell r="AV73"/>
          <cell r="AW73"/>
          <cell r="AX73"/>
          <cell r="AY73"/>
          <cell r="AZ73"/>
          <cell r="BA73"/>
          <cell r="BB73"/>
          <cell r="BC73"/>
          <cell r="BD73"/>
          <cell r="BE73"/>
          <cell r="BF73"/>
          <cell r="BG73"/>
          <cell r="BH73"/>
          <cell r="BI73">
            <v>0</v>
          </cell>
          <cell r="BJ73"/>
          <cell r="BK73"/>
          <cell r="BL73">
            <v>6.0909090909090913E-2</v>
          </cell>
          <cell r="BM73">
            <v>6.0909090909090913E-2</v>
          </cell>
          <cell r="BN73" t="str">
            <v>Se realizó la mesa técnica en la que se discutió el  Plan de Acción Anual. Se realizaron y enviaron los ajustes que resultaron de la mes técnica. Está pendiente  que el DANE envíe los formatos de actualización para las OOEE.</v>
          </cell>
          <cell r="BO73">
            <v>0.12181818181818183</v>
          </cell>
          <cell r="BP73">
            <v>6.0900000000000003E-2</v>
          </cell>
          <cell r="BQ73" t="str">
            <v>No fue posible realizar la mesa técnica prevista para el mes de marzo, como resultado de la actualización de los formatos para el inventario de operaciones estadística por parte del DANE. Una vez se termine con dicha actualización, se iniciarán las gestiones para su realización.</v>
          </cell>
          <cell r="BR73">
            <v>0.18272727272727274</v>
          </cell>
          <cell r="BS73"/>
          <cell r="BT73"/>
          <cell r="BU73">
            <v>0.24363636363636365</v>
          </cell>
          <cell r="BV73"/>
          <cell r="BW73"/>
        </row>
        <row r="74">
          <cell r="I74" t="str">
            <v>I-403-0-1325501</v>
          </cell>
          <cell r="J74" t="str">
            <v xml:space="preserve">Plan Institucional </v>
          </cell>
          <cell r="K74" t="str">
            <v xml:space="preserve">Información y comunicación </v>
          </cell>
          <cell r="L74" t="str">
            <v>Transformar y fortalecer la gestión y la cultura institucional</v>
          </cell>
          <cell r="M74"/>
          <cell r="N74" t="str">
            <v>N/A</v>
          </cell>
          <cell r="O74" t="str">
            <v>Oficina Asesora de Planeación y Finanzas</v>
          </cell>
          <cell r="P74" t="str">
            <v>Claudia Díaz Hernández</v>
          </cell>
          <cell r="Q74" t="str">
            <v>NO</v>
          </cell>
          <cell r="R74" t="str">
            <v>Sistema de Información geográfico Implementación en el Ministerio de Educación Nacional</v>
          </cell>
          <cell r="S74" t="str">
            <v>(Avance en la implementación del Sistema de Información geográfico en el MEN/100% del Sistema de Información geográfico implementado en el MEN)*100</v>
          </cell>
          <cell r="T74">
            <v>1</v>
          </cell>
          <cell r="U74" t="str">
            <v>Porcentaje</v>
          </cell>
          <cell r="V74">
            <v>1</v>
          </cell>
          <cell r="W74" t="str">
            <v>SI</v>
          </cell>
          <cell r="X74">
            <v>43157</v>
          </cell>
          <cell r="Y74" t="str">
            <v>Realizar Planeación del Proyecto
Identificar información existente y coberturas geograficas a producir 
Diseñar y desarrollar la base de datos geografica
Implementar desarrollos y productos</v>
          </cell>
          <cell r="Z74">
            <v>43115</v>
          </cell>
          <cell r="AA74">
            <v>43465</v>
          </cell>
          <cell r="AB74" t="str">
            <v>enero</v>
          </cell>
          <cell r="AC74">
            <v>350</v>
          </cell>
          <cell r="AD74">
            <v>365</v>
          </cell>
          <cell r="AE74"/>
          <cell r="AF74"/>
          <cell r="AG74"/>
          <cell r="AH74"/>
          <cell r="AI74"/>
          <cell r="AJ74" t="str">
            <v>Sistema de Información Geográfico del MEN (versión inicial)</v>
          </cell>
          <cell r="AK74">
            <v>0.05</v>
          </cell>
          <cell r="AL74" t="str">
            <v>Se elaboró el plan de trabajo y diligenciamiento de las especificaciones de la máquina para instalar el ArcGIS Enterprise</v>
          </cell>
          <cell r="AM74">
            <v>0.1</v>
          </cell>
          <cell r="AN74" t="str">
            <v>Se generó el RFC parea instalar el servidor de ArcGIS y se realizó reunión para conformar el grupo de trabajo. Además se definió el cronograma de capacitación y el instrumento para identificar las temáticas geográficas a producir.</v>
          </cell>
          <cell r="AO74">
            <v>0.115</v>
          </cell>
          <cell r="AP74" t="str">
            <v>La programación y desarrollo de las capacitaciones de ArcGIS con los participantes no fue posible realizarlas, debido a los múltiples eventos  que se llevaron a cabo en el mes de marzo en el MEN. Se agendó la cita para  la instalación de ArcGIS Desktop en los equipos de los funcionarios que participan en el proyecto.  Se iniciarán actividades en el mes de abril.</v>
          </cell>
          <cell r="AQ74"/>
          <cell r="AR74"/>
          <cell r="AS74"/>
          <cell r="AT74"/>
          <cell r="AU74"/>
          <cell r="AV74"/>
          <cell r="AW74"/>
          <cell r="AX74"/>
          <cell r="AY74"/>
          <cell r="AZ74"/>
          <cell r="BA74"/>
          <cell r="BB74"/>
          <cell r="BC74"/>
          <cell r="BD74"/>
          <cell r="BE74"/>
          <cell r="BF74"/>
          <cell r="BG74"/>
          <cell r="BH74"/>
          <cell r="BI74">
            <v>5.333333333333333E-2</v>
          </cell>
          <cell r="BJ74"/>
          <cell r="BK74"/>
          <cell r="BL74">
            <v>0.10666666666666666</v>
          </cell>
          <cell r="BM74">
            <v>0.1</v>
          </cell>
          <cell r="BN74" t="str">
            <v>Se generó el RFC parea instalar el servidor de ArcGIS y se realizó reunión para conformar el grupo de trabajo. Además se definió el cronograma de capacitación y el instrumento para identificar las temáticas geográficas a producir.</v>
          </cell>
          <cell r="BO74">
            <v>0.15999999999999998</v>
          </cell>
          <cell r="BP74">
            <v>0.115</v>
          </cell>
          <cell r="BQ74" t="str">
            <v>La programación y desarrollo de las capacitaciones de ArcGIS con los participantes no fue posible realizarlas, debido a los múltiples eventos  que se llevaron a cabo en el mes de marzo en el MEN. Se iniciarán actividades en el mes de abril.</v>
          </cell>
          <cell r="BR74">
            <v>0.21333333333333332</v>
          </cell>
          <cell r="BS74"/>
          <cell r="BT74"/>
          <cell r="BU74">
            <v>0.26666666666666666</v>
          </cell>
          <cell r="BV74"/>
          <cell r="BW74"/>
        </row>
      </sheetData>
      <sheetData sheetId="1" refreshError="1"/>
      <sheetData sheetId="2" refreshError="1"/>
      <sheetData sheetId="3"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39EEAA-4C2D-40E9-B2F5-EE77ABCE10CF}">
  <sheetPr>
    <tabColor rgb="FF00B050"/>
  </sheetPr>
  <dimension ref="A1:BB20"/>
  <sheetViews>
    <sheetView topLeftCell="AA1" zoomScale="80" zoomScaleNormal="80" workbookViewId="0">
      <selection activeCell="X2" sqref="X2:AI2"/>
    </sheetView>
  </sheetViews>
  <sheetFormatPr baseColWidth="10" defaultRowHeight="12.75" x14ac:dyDescent="0.25"/>
  <cols>
    <col min="1" max="1" width="13" style="149" customWidth="1"/>
    <col min="2" max="2" width="14.28515625" style="149" customWidth="1"/>
    <col min="3" max="3" width="15" style="149" customWidth="1"/>
    <col min="4" max="4" width="20.85546875" style="149" customWidth="1"/>
    <col min="5" max="5" width="23.7109375" style="149" customWidth="1"/>
    <col min="6" max="6" width="24" style="149" customWidth="1"/>
    <col min="7" max="7" width="13" style="149" customWidth="1"/>
    <col min="8" max="8" width="16.7109375" style="149" customWidth="1"/>
    <col min="9" max="9" width="16.5703125" style="149" customWidth="1"/>
    <col min="10" max="10" width="24" style="149" customWidth="1"/>
    <col min="11" max="11" width="10.85546875" style="149" customWidth="1"/>
    <col min="12" max="12" width="13.85546875" style="149" customWidth="1"/>
    <col min="13" max="13" width="9.140625" style="149" customWidth="1"/>
    <col min="14" max="14" width="12.42578125" style="149" customWidth="1"/>
    <col min="15" max="15" width="12.28515625" style="149" customWidth="1"/>
    <col min="16" max="16" width="31.42578125" style="149" customWidth="1"/>
    <col min="17" max="18" width="24" style="149" customWidth="1"/>
    <col min="19" max="23" width="24" style="149" hidden="1" customWidth="1"/>
    <col min="24" max="24" width="12.140625" style="149" customWidth="1"/>
    <col min="25" max="25" width="11" style="149" customWidth="1"/>
    <col min="26" max="26" width="70.7109375" style="166" customWidth="1"/>
    <col min="27" max="27" width="14.5703125" style="149" customWidth="1"/>
    <col min="28" max="28" width="10.85546875" style="149" customWidth="1"/>
    <col min="29" max="29" width="67.5703125" style="149" customWidth="1"/>
    <col min="30" max="30" width="13.28515625" style="149" customWidth="1"/>
    <col min="31" max="31" width="13.7109375" style="149" customWidth="1"/>
    <col min="32" max="32" width="56.28515625" style="149" customWidth="1"/>
    <col min="33" max="33" width="11.42578125" style="149"/>
    <col min="34" max="34" width="15" style="149" customWidth="1"/>
    <col min="35" max="35" width="51.42578125" style="149" customWidth="1"/>
    <col min="36" max="16384" width="11.42578125" style="149"/>
  </cols>
  <sheetData>
    <row r="1" spans="1:54" ht="39" customHeight="1" x14ac:dyDescent="0.25">
      <c r="A1" s="483" t="s">
        <v>513</v>
      </c>
      <c r="B1" s="483"/>
      <c r="C1" s="483"/>
      <c r="D1" s="483"/>
      <c r="E1" s="483"/>
      <c r="F1" s="483"/>
      <c r="G1" s="483"/>
      <c r="H1" s="483"/>
      <c r="I1" s="483"/>
      <c r="J1" s="483"/>
      <c r="K1" s="483"/>
      <c r="L1" s="483"/>
      <c r="M1" s="483"/>
      <c r="N1" s="483"/>
      <c r="O1" s="483"/>
      <c r="P1" s="483"/>
      <c r="Q1" s="483"/>
      <c r="R1" s="483"/>
      <c r="S1" s="483"/>
      <c r="T1" s="483"/>
      <c r="U1" s="483"/>
      <c r="V1" s="483"/>
      <c r="W1" s="483"/>
      <c r="X1" s="161"/>
      <c r="Y1" s="161"/>
      <c r="Z1" s="165"/>
      <c r="AA1" s="150"/>
      <c r="AB1" s="150"/>
      <c r="AC1" s="150"/>
      <c r="AD1" s="150"/>
      <c r="AE1" s="150"/>
      <c r="AF1" s="150"/>
      <c r="AG1" s="150"/>
      <c r="AH1" s="150"/>
      <c r="AI1" s="150"/>
      <c r="AJ1" s="150"/>
      <c r="AK1" s="150"/>
      <c r="AL1" s="150"/>
      <c r="AM1" s="150"/>
      <c r="AN1" s="150"/>
      <c r="AO1" s="150"/>
      <c r="AP1" s="150"/>
      <c r="AQ1" s="150"/>
      <c r="AR1" s="150"/>
      <c r="AS1" s="150"/>
      <c r="AT1" s="150"/>
    </row>
    <row r="2" spans="1:54" ht="52.5" customHeight="1" thickBot="1" x14ac:dyDescent="0.3">
      <c r="A2" s="483"/>
      <c r="B2" s="483"/>
      <c r="C2" s="483"/>
      <c r="D2" s="483"/>
      <c r="E2" s="483"/>
      <c r="F2" s="483"/>
      <c r="G2" s="483"/>
      <c r="H2" s="483"/>
      <c r="I2" s="483"/>
      <c r="J2" s="483"/>
      <c r="K2" s="483"/>
      <c r="L2" s="483"/>
      <c r="M2" s="483"/>
      <c r="N2" s="483"/>
      <c r="O2" s="483"/>
      <c r="P2" s="483"/>
      <c r="Q2" s="483"/>
      <c r="R2" s="483"/>
      <c r="S2" s="483"/>
      <c r="T2" s="483"/>
      <c r="U2" s="483"/>
      <c r="V2" s="483"/>
      <c r="W2" s="483"/>
      <c r="X2" s="476" t="s">
        <v>526</v>
      </c>
      <c r="Y2" s="477"/>
      <c r="Z2" s="478"/>
      <c r="AA2" s="476" t="s">
        <v>776</v>
      </c>
      <c r="AB2" s="477"/>
      <c r="AC2" s="478"/>
      <c r="AD2" s="476" t="s">
        <v>995</v>
      </c>
      <c r="AE2" s="477"/>
      <c r="AF2" s="478"/>
      <c r="AG2" s="476" t="s">
        <v>1197</v>
      </c>
      <c r="AH2" s="477"/>
      <c r="AI2" s="478"/>
      <c r="AJ2" s="150"/>
      <c r="AK2" s="150"/>
      <c r="AL2" s="150"/>
      <c r="AM2" s="150"/>
      <c r="AN2" s="150"/>
      <c r="AO2" s="150"/>
      <c r="AP2" s="150"/>
      <c r="AQ2" s="150"/>
      <c r="AR2" s="150"/>
      <c r="AS2" s="150"/>
      <c r="AT2" s="150"/>
    </row>
    <row r="3" spans="1:54" s="152" customFormat="1" ht="42" customHeight="1" x14ac:dyDescent="0.25">
      <c r="A3" s="468" t="s">
        <v>0</v>
      </c>
      <c r="B3" s="481" t="s">
        <v>1</v>
      </c>
      <c r="C3" s="474" t="s">
        <v>2</v>
      </c>
      <c r="D3" s="475" t="s">
        <v>3</v>
      </c>
      <c r="E3" s="472" t="s">
        <v>4</v>
      </c>
      <c r="F3" s="474" t="s">
        <v>5</v>
      </c>
      <c r="G3" s="472" t="s">
        <v>6</v>
      </c>
      <c r="H3" s="472" t="s">
        <v>7</v>
      </c>
      <c r="I3" s="474" t="s">
        <v>8</v>
      </c>
      <c r="J3" s="475" t="s">
        <v>9</v>
      </c>
      <c r="K3" s="474" t="s">
        <v>10</v>
      </c>
      <c r="L3" s="475" t="s">
        <v>11</v>
      </c>
      <c r="M3" s="475" t="s">
        <v>12</v>
      </c>
      <c r="N3" s="475" t="s">
        <v>13</v>
      </c>
      <c r="O3" s="475"/>
      <c r="P3" s="474" t="s">
        <v>14</v>
      </c>
      <c r="Q3" s="469" t="s">
        <v>15</v>
      </c>
      <c r="R3" s="470"/>
      <c r="S3" s="469" t="s">
        <v>16</v>
      </c>
      <c r="T3" s="471"/>
      <c r="U3" s="471"/>
      <c r="V3" s="471"/>
      <c r="W3" s="470"/>
      <c r="X3" s="243" t="s">
        <v>531</v>
      </c>
      <c r="Y3" s="243" t="s">
        <v>527</v>
      </c>
      <c r="Z3" s="243" t="s">
        <v>528</v>
      </c>
      <c r="AA3" s="243" t="s">
        <v>531</v>
      </c>
      <c r="AB3" s="243" t="s">
        <v>527</v>
      </c>
      <c r="AC3" s="243" t="s">
        <v>528</v>
      </c>
      <c r="AD3" s="274" t="s">
        <v>531</v>
      </c>
      <c r="AE3" s="274" t="s">
        <v>527</v>
      </c>
      <c r="AF3" s="274" t="s">
        <v>528</v>
      </c>
      <c r="AG3" s="479" t="s">
        <v>531</v>
      </c>
      <c r="AH3" s="479" t="s">
        <v>527</v>
      </c>
      <c r="AI3" s="479" t="s">
        <v>528</v>
      </c>
      <c r="AJ3" s="151"/>
      <c r="AK3" s="151"/>
      <c r="AL3" s="151"/>
      <c r="AM3" s="151"/>
      <c r="AN3" s="151"/>
      <c r="AO3" s="151"/>
      <c r="AP3" s="151"/>
      <c r="AQ3" s="151"/>
      <c r="AR3" s="151"/>
      <c r="AS3" s="151"/>
      <c r="AT3" s="151"/>
      <c r="AU3" s="151"/>
      <c r="AV3" s="151"/>
      <c r="AW3" s="151"/>
      <c r="AX3" s="151"/>
      <c r="AY3" s="151"/>
      <c r="AZ3" s="151"/>
      <c r="BA3" s="151"/>
      <c r="BB3" s="151"/>
    </row>
    <row r="4" spans="1:54" s="152" customFormat="1" ht="36" x14ac:dyDescent="0.25">
      <c r="A4" s="468"/>
      <c r="B4" s="482"/>
      <c r="C4" s="473"/>
      <c r="D4" s="475"/>
      <c r="E4" s="473"/>
      <c r="F4" s="473"/>
      <c r="G4" s="473"/>
      <c r="H4" s="473"/>
      <c r="I4" s="473"/>
      <c r="J4" s="475"/>
      <c r="K4" s="473"/>
      <c r="L4" s="475"/>
      <c r="M4" s="475"/>
      <c r="N4" s="1" t="s">
        <v>17</v>
      </c>
      <c r="O4" s="1" t="s">
        <v>18</v>
      </c>
      <c r="P4" s="473"/>
      <c r="Q4" s="2" t="s">
        <v>19</v>
      </c>
      <c r="R4" s="2" t="s">
        <v>20</v>
      </c>
      <c r="S4" s="3" t="s">
        <v>21</v>
      </c>
      <c r="T4" s="3" t="s">
        <v>22</v>
      </c>
      <c r="U4" s="4" t="s">
        <v>23</v>
      </c>
      <c r="V4" s="3" t="s">
        <v>24</v>
      </c>
      <c r="W4" s="2" t="s">
        <v>25</v>
      </c>
      <c r="X4" s="164" t="s">
        <v>531</v>
      </c>
      <c r="Y4" s="164" t="s">
        <v>527</v>
      </c>
      <c r="Z4" s="164" t="s">
        <v>528</v>
      </c>
      <c r="AA4" s="168" t="s">
        <v>531</v>
      </c>
      <c r="AB4" s="168" t="s">
        <v>527</v>
      </c>
      <c r="AC4" s="168" t="s">
        <v>528</v>
      </c>
      <c r="AD4" s="274" t="s">
        <v>531</v>
      </c>
      <c r="AE4" s="274" t="s">
        <v>527</v>
      </c>
      <c r="AF4" s="274" t="s">
        <v>528</v>
      </c>
      <c r="AG4" s="480"/>
      <c r="AH4" s="480"/>
      <c r="AI4" s="480"/>
      <c r="AJ4" s="151"/>
      <c r="AK4" s="151"/>
      <c r="AL4" s="151"/>
      <c r="AM4" s="151"/>
      <c r="AN4" s="151"/>
      <c r="AO4" s="151"/>
      <c r="AP4" s="151"/>
      <c r="AQ4" s="151"/>
      <c r="AR4" s="151"/>
      <c r="AS4" s="151"/>
      <c r="AT4" s="151"/>
      <c r="AU4" s="151"/>
      <c r="AV4" s="151"/>
      <c r="AW4" s="151"/>
      <c r="AX4" s="151"/>
      <c r="AY4" s="151"/>
      <c r="AZ4" s="151"/>
      <c r="BA4" s="151"/>
      <c r="BB4" s="151"/>
    </row>
    <row r="5" spans="1:54" s="153" customFormat="1" ht="168" customHeight="1" x14ac:dyDescent="0.25">
      <c r="A5" s="111"/>
      <c r="B5" s="5" t="s">
        <v>26</v>
      </c>
      <c r="C5" s="6" t="s">
        <v>27</v>
      </c>
      <c r="D5" s="6" t="s">
        <v>28</v>
      </c>
      <c r="E5" s="6" t="s">
        <v>29</v>
      </c>
      <c r="F5" s="6" t="s">
        <v>30</v>
      </c>
      <c r="G5" s="6" t="s">
        <v>31</v>
      </c>
      <c r="H5" s="6" t="s">
        <v>1208</v>
      </c>
      <c r="I5" s="6" t="s">
        <v>32</v>
      </c>
      <c r="J5" s="6" t="s">
        <v>33</v>
      </c>
      <c r="K5" s="7">
        <v>0.04</v>
      </c>
      <c r="L5" s="6" t="s">
        <v>34</v>
      </c>
      <c r="M5" s="8">
        <v>90</v>
      </c>
      <c r="N5" s="9" t="s">
        <v>47</v>
      </c>
      <c r="O5" s="9"/>
      <c r="P5" s="170" t="s">
        <v>35</v>
      </c>
      <c r="Q5" s="10">
        <v>43101</v>
      </c>
      <c r="R5" s="11">
        <v>43465</v>
      </c>
      <c r="S5" s="12"/>
      <c r="T5" s="13"/>
      <c r="U5" s="12"/>
      <c r="V5" s="12"/>
      <c r="W5" s="12" t="s">
        <v>36</v>
      </c>
      <c r="X5" s="169">
        <v>0.16</v>
      </c>
      <c r="Y5" s="169">
        <v>0.16</v>
      </c>
      <c r="Z5" s="263" t="s">
        <v>514</v>
      </c>
      <c r="AA5" s="119">
        <v>0.32</v>
      </c>
      <c r="AB5" s="119">
        <v>0.32</v>
      </c>
      <c r="AC5" s="264" t="s">
        <v>777</v>
      </c>
      <c r="AD5" s="277">
        <f ca="1">IFERROR(VLOOKUP(CONCATENATE($AC5,$AE5),'[1]Matriz de Decisión'!$M$4:$Y$81,10,0),0)</f>
        <v>0.56999999999999995</v>
      </c>
      <c r="AE5" s="277">
        <f ca="1">IFERROR(VLOOKUP(CONCATENATE($AC5,$AE5),'[1]Matriz de Decisión'!$M$4:$Y$81,10,0),0)</f>
        <v>0.56999999999999995</v>
      </c>
      <c r="AF5" s="273" t="s">
        <v>996</v>
      </c>
      <c r="AG5" s="357">
        <v>1</v>
      </c>
      <c r="AH5" s="277">
        <v>1</v>
      </c>
      <c r="AI5" s="273" t="s">
        <v>1198</v>
      </c>
      <c r="AJ5" s="438">
        <f>+AH5/AG5</f>
        <v>1</v>
      </c>
    </row>
    <row r="6" spans="1:54" s="153" customFormat="1" ht="48" x14ac:dyDescent="0.25">
      <c r="A6" s="111"/>
      <c r="B6" s="5" t="s">
        <v>26</v>
      </c>
      <c r="C6" s="6" t="s">
        <v>27</v>
      </c>
      <c r="D6" s="6" t="s">
        <v>28</v>
      </c>
      <c r="E6" s="6" t="s">
        <v>29</v>
      </c>
      <c r="F6" s="6" t="s">
        <v>30</v>
      </c>
      <c r="G6" s="6" t="s">
        <v>31</v>
      </c>
      <c r="H6" s="6" t="s">
        <v>1208</v>
      </c>
      <c r="I6" s="6" t="s">
        <v>37</v>
      </c>
      <c r="J6" s="6" t="s">
        <v>38</v>
      </c>
      <c r="K6" s="7">
        <v>0.01</v>
      </c>
      <c r="L6" s="6" t="s">
        <v>39</v>
      </c>
      <c r="M6" s="8">
        <v>3</v>
      </c>
      <c r="N6" s="9" t="s">
        <v>47</v>
      </c>
      <c r="O6" s="9"/>
      <c r="P6" s="6" t="s">
        <v>40</v>
      </c>
      <c r="Q6" s="10">
        <v>43101</v>
      </c>
      <c r="R6" s="11">
        <v>43465</v>
      </c>
      <c r="S6" s="12"/>
      <c r="T6" s="13"/>
      <c r="U6" s="12"/>
      <c r="V6" s="12"/>
      <c r="W6" s="12" t="s">
        <v>36</v>
      </c>
      <c r="X6" s="169">
        <v>0.16</v>
      </c>
      <c r="Y6" s="169">
        <v>0.16</v>
      </c>
      <c r="Z6" s="263" t="s">
        <v>515</v>
      </c>
      <c r="AA6" s="119">
        <v>0.32</v>
      </c>
      <c r="AB6" s="119">
        <v>0.32</v>
      </c>
      <c r="AC6" s="264" t="s">
        <v>778</v>
      </c>
      <c r="AD6" s="277">
        <f ca="1">IFERROR(VLOOKUP(CONCATENATE($AC6,$AE6),'[1]Matriz de Decisión'!$M$4:$Y$81,10,0),0)</f>
        <v>0.56999999999999995</v>
      </c>
      <c r="AE6" s="277">
        <f ca="1">IFERROR(VLOOKUP(CONCATENATE($AC6,$AE6),'[1]Matriz de Decisión'!$M$4:$Y$81,10,0),0)</f>
        <v>0.56999999999999995</v>
      </c>
      <c r="AF6" s="278" t="s">
        <v>997</v>
      </c>
      <c r="AG6" s="357">
        <v>1</v>
      </c>
      <c r="AH6" s="366">
        <v>0.66666666666666663</v>
      </c>
      <c r="AI6" s="273" t="s">
        <v>1199</v>
      </c>
      <c r="AJ6" s="438">
        <f t="shared" ref="AJ6:AJ18" si="0">+AH6/AG6</f>
        <v>0.66666666666666663</v>
      </c>
    </row>
    <row r="7" spans="1:54" s="153" customFormat="1" ht="135.75" customHeight="1" x14ac:dyDescent="0.25">
      <c r="A7" s="111"/>
      <c r="B7" s="5" t="s">
        <v>26</v>
      </c>
      <c r="C7" s="6" t="s">
        <v>27</v>
      </c>
      <c r="D7" s="6" t="s">
        <v>28</v>
      </c>
      <c r="E7" s="6" t="s">
        <v>29</v>
      </c>
      <c r="F7" s="6" t="s">
        <v>30</v>
      </c>
      <c r="G7" s="6" t="s">
        <v>31</v>
      </c>
      <c r="H7" s="6" t="s">
        <v>1208</v>
      </c>
      <c r="I7" s="6" t="s">
        <v>37</v>
      </c>
      <c r="J7" s="6" t="s">
        <v>41</v>
      </c>
      <c r="K7" s="7">
        <v>0.01</v>
      </c>
      <c r="L7" s="6" t="s">
        <v>34</v>
      </c>
      <c r="M7" s="8">
        <v>100</v>
      </c>
      <c r="N7" s="9" t="s">
        <v>47</v>
      </c>
      <c r="O7" s="9"/>
      <c r="P7" s="6" t="s">
        <v>42</v>
      </c>
      <c r="Q7" s="10">
        <v>43101</v>
      </c>
      <c r="R7" s="11">
        <v>43465</v>
      </c>
      <c r="S7" s="12"/>
      <c r="T7" s="13"/>
      <c r="U7" s="12"/>
      <c r="V7" s="12"/>
      <c r="W7" s="12" t="s">
        <v>36</v>
      </c>
      <c r="X7" s="169">
        <v>0.16</v>
      </c>
      <c r="Y7" s="169">
        <v>0.16</v>
      </c>
      <c r="Z7" s="263" t="s">
        <v>516</v>
      </c>
      <c r="AA7" s="119">
        <v>0.32</v>
      </c>
      <c r="AB7" s="119">
        <v>0.32</v>
      </c>
      <c r="AC7" s="264" t="s">
        <v>779</v>
      </c>
      <c r="AD7" s="277">
        <f ca="1">IFERROR(VLOOKUP(CONCATENATE($AC7,$AE7),'[1]Matriz de Decisión'!$M$4:$Y$81,10,0),0)</f>
        <v>0.56999999999999995</v>
      </c>
      <c r="AE7" s="277">
        <f ca="1">IFERROR(VLOOKUP(CONCATENATE($AC7,$AE7),'[1]Matriz de Decisión'!$M$4:$Y$81,10,0),0)</f>
        <v>0.56999999999999995</v>
      </c>
      <c r="AF7" s="273" t="s">
        <v>998</v>
      </c>
      <c r="AG7" s="357">
        <v>1</v>
      </c>
      <c r="AH7" s="277">
        <f ca="1">IFERROR(VLOOKUP(CONCATENATE($AC7,$AE7),'[2]Matriz de Decisión'!$M$4:$Y$81,13,0),0)</f>
        <v>0.99999999999999989</v>
      </c>
      <c r="AI7" s="358" t="s">
        <v>1200</v>
      </c>
      <c r="AJ7" s="438">
        <f t="shared" ca="1" si="0"/>
        <v>1</v>
      </c>
    </row>
    <row r="8" spans="1:54" s="153" customFormat="1" ht="168" x14ac:dyDescent="0.25">
      <c r="A8" s="111"/>
      <c r="B8" s="5" t="s">
        <v>26</v>
      </c>
      <c r="C8" s="6" t="s">
        <v>27</v>
      </c>
      <c r="D8" s="6" t="s">
        <v>28</v>
      </c>
      <c r="E8" s="6" t="s">
        <v>29</v>
      </c>
      <c r="F8" s="6" t="s">
        <v>30</v>
      </c>
      <c r="G8" s="6" t="s">
        <v>31</v>
      </c>
      <c r="H8" s="6" t="s">
        <v>1208</v>
      </c>
      <c r="I8" s="6" t="s">
        <v>37</v>
      </c>
      <c r="J8" s="7" t="s">
        <v>43</v>
      </c>
      <c r="K8" s="7">
        <v>0.08</v>
      </c>
      <c r="L8" s="6" t="s">
        <v>34</v>
      </c>
      <c r="M8" s="8">
        <v>100</v>
      </c>
      <c r="N8" s="9" t="s">
        <v>47</v>
      </c>
      <c r="O8" s="9"/>
      <c r="P8" s="6" t="s">
        <v>44</v>
      </c>
      <c r="Q8" s="10">
        <v>43101</v>
      </c>
      <c r="R8" s="11">
        <v>43465</v>
      </c>
      <c r="S8" s="12">
        <v>411578805</v>
      </c>
      <c r="T8" s="13"/>
      <c r="U8" s="12"/>
      <c r="V8" s="12"/>
      <c r="W8" s="12" t="s">
        <v>36</v>
      </c>
      <c r="X8" s="169">
        <v>0.16</v>
      </c>
      <c r="Y8" s="169">
        <v>0.16</v>
      </c>
      <c r="Z8" s="263" t="s">
        <v>517</v>
      </c>
      <c r="AA8" s="119">
        <v>0.32</v>
      </c>
      <c r="AB8" s="119">
        <v>0.32</v>
      </c>
      <c r="AC8" s="264" t="s">
        <v>780</v>
      </c>
      <c r="AD8" s="277">
        <f ca="1">IFERROR(VLOOKUP(CONCATENATE($AC8,$AE8),'[1]Matriz de Decisión'!$M$4:$Y$81,10,0),0)</f>
        <v>0.56999999999999995</v>
      </c>
      <c r="AE8" s="277">
        <f ca="1">IFERROR(VLOOKUP(CONCATENATE($AC8,$AE8),'[1]Matriz de Decisión'!$M$4:$Y$81,10,0),0)</f>
        <v>0.56999999999999995</v>
      </c>
      <c r="AF8" s="273" t="s">
        <v>999</v>
      </c>
      <c r="AG8" s="357">
        <v>1</v>
      </c>
      <c r="AH8" s="277">
        <f ca="1">IFERROR(VLOOKUP(CONCATENATE($AC8,$AE8),'[2]Matriz de Decisión'!$M$4:$Y$81,13,0),0)</f>
        <v>0.99999999999999989</v>
      </c>
      <c r="AI8" s="273" t="s">
        <v>1201</v>
      </c>
      <c r="AJ8" s="438">
        <f t="shared" ca="1" si="0"/>
        <v>1</v>
      </c>
    </row>
    <row r="9" spans="1:54" s="153" customFormat="1" ht="84" x14ac:dyDescent="0.25">
      <c r="A9" s="111"/>
      <c r="B9" s="5" t="s">
        <v>26</v>
      </c>
      <c r="C9" s="6" t="s">
        <v>27</v>
      </c>
      <c r="D9" s="6" t="s">
        <v>28</v>
      </c>
      <c r="E9" s="6" t="s">
        <v>29</v>
      </c>
      <c r="F9" s="6" t="s">
        <v>30</v>
      </c>
      <c r="G9" s="6" t="s">
        <v>31</v>
      </c>
      <c r="H9" s="6" t="s">
        <v>1208</v>
      </c>
      <c r="I9" s="6" t="s">
        <v>37</v>
      </c>
      <c r="J9" s="6" t="s">
        <v>45</v>
      </c>
      <c r="K9" s="7">
        <v>0.08</v>
      </c>
      <c r="L9" s="6" t="s">
        <v>34</v>
      </c>
      <c r="M9" s="8">
        <v>100</v>
      </c>
      <c r="N9" s="9" t="s">
        <v>47</v>
      </c>
      <c r="O9" s="9"/>
      <c r="P9" s="6" t="s">
        <v>46</v>
      </c>
      <c r="Q9" s="10">
        <v>43101</v>
      </c>
      <c r="R9" s="11">
        <v>43465</v>
      </c>
      <c r="S9" s="12"/>
      <c r="T9" s="12">
        <v>420084020</v>
      </c>
      <c r="U9" s="12"/>
      <c r="V9" s="12"/>
      <c r="W9" s="12" t="s">
        <v>36</v>
      </c>
      <c r="X9" s="169">
        <v>0.16</v>
      </c>
      <c r="Y9" s="169">
        <v>0.16</v>
      </c>
      <c r="Z9" s="263" t="s">
        <v>518</v>
      </c>
      <c r="AA9" s="119">
        <v>0.32</v>
      </c>
      <c r="AB9" s="119">
        <v>0.32</v>
      </c>
      <c r="AC9" s="264" t="s">
        <v>781</v>
      </c>
      <c r="AD9" s="277">
        <f ca="1">IFERROR(VLOOKUP(CONCATENATE($AC9,$AE9),'[1]Matriz de Decisión'!$M$4:$Y$81,10,0),0)</f>
        <v>0.56999999999999995</v>
      </c>
      <c r="AE9" s="277">
        <f ca="1">IFERROR(VLOOKUP(CONCATENATE($AC9,$AE9),'[1]Matriz de Decisión'!$M$4:$Y$81,10,0),0)</f>
        <v>0.56999999999999995</v>
      </c>
      <c r="AF9" s="273" t="s">
        <v>1000</v>
      </c>
      <c r="AG9" s="357">
        <v>1</v>
      </c>
      <c r="AH9" s="277">
        <f ca="1">IFERROR(VLOOKUP(CONCATENATE($AC9,$AE9),'[2]Matriz de Decisión'!$M$4:$Y$81,13,0),0)</f>
        <v>0.99999999999999989</v>
      </c>
      <c r="AI9" s="273" t="s">
        <v>1202</v>
      </c>
      <c r="AJ9" s="438">
        <f t="shared" ca="1" si="0"/>
        <v>1</v>
      </c>
    </row>
    <row r="10" spans="1:54" s="153" customFormat="1" ht="108" x14ac:dyDescent="0.25">
      <c r="A10" s="111"/>
      <c r="B10" s="5" t="s">
        <v>26</v>
      </c>
      <c r="C10" s="6" t="s">
        <v>27</v>
      </c>
      <c r="D10" s="6" t="s">
        <v>28</v>
      </c>
      <c r="E10" s="6" t="s">
        <v>29</v>
      </c>
      <c r="F10" s="6" t="s">
        <v>30</v>
      </c>
      <c r="G10" s="6" t="s">
        <v>31</v>
      </c>
      <c r="H10" s="6" t="s">
        <v>1208</v>
      </c>
      <c r="I10" s="6" t="s">
        <v>47</v>
      </c>
      <c r="J10" s="6" t="s">
        <v>48</v>
      </c>
      <c r="K10" s="7">
        <v>0.08</v>
      </c>
      <c r="L10" s="6" t="s">
        <v>34</v>
      </c>
      <c r="M10" s="8">
        <v>100</v>
      </c>
      <c r="N10" s="9" t="s">
        <v>47</v>
      </c>
      <c r="O10" s="9"/>
      <c r="P10" s="6" t="s">
        <v>49</v>
      </c>
      <c r="Q10" s="10">
        <v>43101</v>
      </c>
      <c r="R10" s="11">
        <v>43465</v>
      </c>
      <c r="S10" s="12">
        <v>90000000</v>
      </c>
      <c r="T10" s="13"/>
      <c r="V10" s="12"/>
      <c r="W10" s="12" t="s">
        <v>36</v>
      </c>
      <c r="X10" s="169">
        <v>0.16</v>
      </c>
      <c r="Y10" s="169">
        <v>0.16</v>
      </c>
      <c r="Z10" s="263" t="s">
        <v>519</v>
      </c>
      <c r="AA10" s="119">
        <v>0.32</v>
      </c>
      <c r="AB10" s="119">
        <v>0.32</v>
      </c>
      <c r="AC10" s="264" t="s">
        <v>782</v>
      </c>
      <c r="AD10" s="277">
        <f ca="1">IFERROR(VLOOKUP(CONCATENATE($AC10,$AE10),'[1]Matriz de Decisión'!$M$4:$Y$81,10,0),0)</f>
        <v>0.56999999999999995</v>
      </c>
      <c r="AE10" s="277">
        <f ca="1">IFERROR(VLOOKUP(CONCATENATE($AC10,$AE10),'[1]Matriz de Decisión'!$M$4:$Y$81,10,0),0)</f>
        <v>0.56999999999999995</v>
      </c>
      <c r="AF10" s="273" t="s">
        <v>1001</v>
      </c>
      <c r="AG10" s="357">
        <v>1</v>
      </c>
      <c r="AH10" s="359">
        <v>1</v>
      </c>
      <c r="AI10" s="273" t="s">
        <v>1203</v>
      </c>
      <c r="AJ10" s="438">
        <f t="shared" si="0"/>
        <v>1</v>
      </c>
    </row>
    <row r="11" spans="1:54" s="153" customFormat="1" ht="60" x14ac:dyDescent="0.25">
      <c r="A11" s="111"/>
      <c r="B11" s="5" t="s">
        <v>26</v>
      </c>
      <c r="C11" s="6" t="s">
        <v>27</v>
      </c>
      <c r="D11" s="6" t="s">
        <v>28</v>
      </c>
      <c r="E11" s="6" t="s">
        <v>29</v>
      </c>
      <c r="F11" s="6" t="s">
        <v>30</v>
      </c>
      <c r="G11" s="6" t="s">
        <v>31</v>
      </c>
      <c r="H11" s="6" t="s">
        <v>1208</v>
      </c>
      <c r="I11" s="6" t="s">
        <v>37</v>
      </c>
      <c r="J11" s="6" t="s">
        <v>50</v>
      </c>
      <c r="K11" s="7">
        <v>0.05</v>
      </c>
      <c r="L11" s="14" t="s">
        <v>34</v>
      </c>
      <c r="M11" s="8">
        <v>100</v>
      </c>
      <c r="N11" s="9" t="s">
        <v>47</v>
      </c>
      <c r="O11" s="9"/>
      <c r="P11" s="6" t="s">
        <v>51</v>
      </c>
      <c r="Q11" s="10">
        <v>43101</v>
      </c>
      <c r="R11" s="11">
        <v>43465</v>
      </c>
      <c r="S11" s="12"/>
      <c r="T11" s="13"/>
      <c r="U11" s="12"/>
      <c r="V11" s="12"/>
      <c r="W11" s="12" t="s">
        <v>36</v>
      </c>
      <c r="X11" s="169">
        <v>0.16</v>
      </c>
      <c r="Y11" s="169">
        <v>0.16</v>
      </c>
      <c r="Z11" s="263" t="s">
        <v>520</v>
      </c>
      <c r="AA11" s="119">
        <v>0.32</v>
      </c>
      <c r="AB11" s="119">
        <v>0.32</v>
      </c>
      <c r="AC11" s="264" t="s">
        <v>783</v>
      </c>
      <c r="AD11" s="277">
        <f ca="1">IFERROR(VLOOKUP(CONCATENATE($AC11,$AE11),'[1]Matriz de Decisión'!$M$4:$Y$81,10,0),0)</f>
        <v>0.56999999999999995</v>
      </c>
      <c r="AE11" s="277">
        <f ca="1">IFERROR(VLOOKUP(CONCATENATE($AC11,$AE11),'[1]Matriz de Decisión'!$M$4:$Y$81,10,0),0)</f>
        <v>0.56999999999999995</v>
      </c>
      <c r="AF11" s="273" t="s">
        <v>1002</v>
      </c>
      <c r="AG11" s="359">
        <v>1</v>
      </c>
      <c r="AH11" s="277">
        <f ca="1">IFERROR(VLOOKUP(CONCATENATE($AC11,$AE11),'[2]Matriz de Decisión'!$M$4:$Y$81,13,0),0)</f>
        <v>0.99999999999999989</v>
      </c>
      <c r="AI11" s="273" t="s">
        <v>1204</v>
      </c>
      <c r="AJ11" s="438">
        <f t="shared" ca="1" si="0"/>
        <v>1</v>
      </c>
    </row>
    <row r="12" spans="1:54" s="153" customFormat="1" ht="36" x14ac:dyDescent="0.25">
      <c r="A12" s="111"/>
      <c r="B12" s="5" t="s">
        <v>26</v>
      </c>
      <c r="C12" s="6" t="s">
        <v>27</v>
      </c>
      <c r="D12" s="6" t="s">
        <v>28</v>
      </c>
      <c r="E12" s="6" t="s">
        <v>29</v>
      </c>
      <c r="F12" s="6" t="s">
        <v>30</v>
      </c>
      <c r="G12" s="6" t="s">
        <v>31</v>
      </c>
      <c r="H12" s="6" t="s">
        <v>1208</v>
      </c>
      <c r="I12" s="6" t="s">
        <v>37</v>
      </c>
      <c r="J12" s="6" t="s">
        <v>52</v>
      </c>
      <c r="K12" s="7">
        <v>0.04</v>
      </c>
      <c r="L12" s="6" t="s">
        <v>34</v>
      </c>
      <c r="M12" s="8">
        <v>80</v>
      </c>
      <c r="N12" s="9" t="s">
        <v>47</v>
      </c>
      <c r="O12" s="9"/>
      <c r="P12" s="6" t="s">
        <v>53</v>
      </c>
      <c r="Q12" s="10">
        <v>43101</v>
      </c>
      <c r="R12" s="11">
        <v>43465</v>
      </c>
      <c r="S12" s="12"/>
      <c r="T12" s="13"/>
      <c r="U12" s="12"/>
      <c r="V12" s="12"/>
      <c r="W12" s="12" t="s">
        <v>36</v>
      </c>
      <c r="X12" s="169">
        <v>0.16</v>
      </c>
      <c r="Y12" s="169">
        <v>0.16</v>
      </c>
      <c r="Z12" s="263" t="s">
        <v>521</v>
      </c>
      <c r="AA12" s="119">
        <v>0.32</v>
      </c>
      <c r="AB12" s="119">
        <v>0.32</v>
      </c>
      <c r="AC12" s="264" t="s">
        <v>784</v>
      </c>
      <c r="AD12" s="277">
        <f ca="1">IFERROR(VLOOKUP(CONCATENATE($AC12,$AE12),'[1]Matriz de Decisión'!$M$4:$Y$81,10,0),0)</f>
        <v>0.56999999999999995</v>
      </c>
      <c r="AE12" s="277">
        <f ca="1">IFERROR(VLOOKUP(CONCATENATE($AC12,$AE12),'[1]Matriz de Decisión'!$M$4:$Y$81,10,0),0)</f>
        <v>0.56999999999999995</v>
      </c>
      <c r="AF12" s="273" t="s">
        <v>1003</v>
      </c>
      <c r="AG12" s="277">
        <f ca="1">IFERROR(VLOOKUP(CONCATENATE($AC12,$AE12),'[2]Matriz de Decisión'!$M$4:$Y$81,13,0),0)</f>
        <v>0.99999999999999989</v>
      </c>
      <c r="AH12" s="359">
        <v>0.98</v>
      </c>
      <c r="AI12" s="273" t="s">
        <v>1205</v>
      </c>
      <c r="AJ12" s="438">
        <f t="shared" ca="1" si="0"/>
        <v>1</v>
      </c>
    </row>
    <row r="13" spans="1:54" s="153" customFormat="1" ht="48" x14ac:dyDescent="0.25">
      <c r="A13" s="111"/>
      <c r="B13" s="5" t="s">
        <v>26</v>
      </c>
      <c r="C13" s="6" t="s">
        <v>27</v>
      </c>
      <c r="D13" s="6" t="s">
        <v>28</v>
      </c>
      <c r="E13" s="6" t="s">
        <v>29</v>
      </c>
      <c r="F13" s="6" t="s">
        <v>30</v>
      </c>
      <c r="G13" s="6" t="s">
        <v>31</v>
      </c>
      <c r="H13" s="6" t="s">
        <v>1208</v>
      </c>
      <c r="I13" s="6" t="s">
        <v>37</v>
      </c>
      <c r="J13" s="15" t="s">
        <v>54</v>
      </c>
      <c r="K13" s="7">
        <v>0.04</v>
      </c>
      <c r="L13" s="6" t="s">
        <v>55</v>
      </c>
      <c r="M13" s="6">
        <v>24</v>
      </c>
      <c r="N13" s="9" t="s">
        <v>47</v>
      </c>
      <c r="O13" s="6"/>
      <c r="P13" s="6" t="s">
        <v>56</v>
      </c>
      <c r="Q13" s="10">
        <v>43101</v>
      </c>
      <c r="R13" s="11">
        <v>43465</v>
      </c>
      <c r="S13" s="12"/>
      <c r="T13" s="13"/>
      <c r="U13" s="12"/>
      <c r="V13" s="12"/>
      <c r="W13" s="12" t="s">
        <v>57</v>
      </c>
      <c r="X13" s="169">
        <v>0.16</v>
      </c>
      <c r="Y13" s="169">
        <v>0.16</v>
      </c>
      <c r="Z13" s="263" t="s">
        <v>522</v>
      </c>
      <c r="AA13" s="119">
        <v>0.32</v>
      </c>
      <c r="AB13" s="119">
        <v>0.32</v>
      </c>
      <c r="AC13" s="264" t="s">
        <v>785</v>
      </c>
      <c r="AD13" s="277">
        <f ca="1">IFERROR(VLOOKUP(CONCATENATE($AC13,$AE13),'[1]Matriz de Decisión'!$M$4:$Y$81,10,0),0)</f>
        <v>0.56999999999999995</v>
      </c>
      <c r="AE13" s="277">
        <f ca="1">IFERROR(VLOOKUP(CONCATENATE($AC13,$AE13),'[1]Matriz de Decisión'!$M$4:$Y$81,10,0),0)</f>
        <v>0.56999999999999995</v>
      </c>
      <c r="AF13" s="279" t="s">
        <v>1004</v>
      </c>
      <c r="AG13" s="277">
        <f ca="1">IFERROR(VLOOKUP(CONCATENATE($AC13,$AE13),'[2]Matriz de Decisión'!$M$4:$Y$81,13,0),0)</f>
        <v>0.99999999999999989</v>
      </c>
      <c r="AH13" s="366">
        <v>0.75</v>
      </c>
      <c r="AI13" s="279" t="s">
        <v>1206</v>
      </c>
      <c r="AJ13" s="438">
        <f t="shared" ca="1" si="0"/>
        <v>1</v>
      </c>
    </row>
    <row r="14" spans="1:54" s="153" customFormat="1" ht="57.75" customHeight="1" x14ac:dyDescent="0.25">
      <c r="A14" s="111"/>
      <c r="B14" s="5" t="s">
        <v>26</v>
      </c>
      <c r="C14" s="6" t="s">
        <v>27</v>
      </c>
      <c r="D14" s="6" t="s">
        <v>28</v>
      </c>
      <c r="E14" s="6" t="s">
        <v>29</v>
      </c>
      <c r="F14" s="6" t="s">
        <v>30</v>
      </c>
      <c r="G14" s="6" t="s">
        <v>31</v>
      </c>
      <c r="H14" s="6" t="s">
        <v>1208</v>
      </c>
      <c r="I14" s="6" t="s">
        <v>37</v>
      </c>
      <c r="J14" s="6" t="s">
        <v>58</v>
      </c>
      <c r="K14" s="7">
        <v>0.04</v>
      </c>
      <c r="L14" s="6" t="s">
        <v>34</v>
      </c>
      <c r="M14" s="8">
        <v>100</v>
      </c>
      <c r="N14" s="9" t="s">
        <v>47</v>
      </c>
      <c r="O14" s="9"/>
      <c r="P14" s="6" t="s">
        <v>59</v>
      </c>
      <c r="Q14" s="10">
        <v>43101</v>
      </c>
      <c r="R14" s="11">
        <v>43465</v>
      </c>
      <c r="S14" s="12"/>
      <c r="T14" s="13"/>
      <c r="U14" s="12"/>
      <c r="V14" s="12"/>
      <c r="W14" s="12" t="s">
        <v>57</v>
      </c>
      <c r="X14" s="169">
        <v>0.16</v>
      </c>
      <c r="Y14" s="169">
        <v>0.16</v>
      </c>
      <c r="Z14" s="263" t="s">
        <v>523</v>
      </c>
      <c r="AA14" s="119">
        <v>0.32</v>
      </c>
      <c r="AB14" s="119">
        <v>0.32</v>
      </c>
      <c r="AC14" s="264" t="s">
        <v>786</v>
      </c>
      <c r="AD14" s="277">
        <f ca="1">IFERROR(VLOOKUP(CONCATENATE($AC14,$AE14),'[1]Matriz de Decisión'!$M$4:$Y$81,10,0),0)</f>
        <v>0.56999999999999995</v>
      </c>
      <c r="AE14" s="277">
        <f ca="1">IFERROR(VLOOKUP(CONCATENATE($AC14,$AE14),'[1]Matriz de Decisión'!$M$4:$Y$81,10,0),0)</f>
        <v>0.56999999999999995</v>
      </c>
      <c r="AF14" s="280" t="s">
        <v>1005</v>
      </c>
      <c r="AG14" s="277">
        <f ca="1">IFERROR(VLOOKUP(CONCATENATE($AC14,$AE14),'[2]Matriz de Decisión'!$M$4:$Y$81,13,0),0)</f>
        <v>0.99999999999999989</v>
      </c>
      <c r="AH14" s="277">
        <v>0.61</v>
      </c>
      <c r="AI14" s="273" t="s">
        <v>1207</v>
      </c>
      <c r="AJ14" s="438">
        <f t="shared" ca="1" si="0"/>
        <v>1</v>
      </c>
    </row>
    <row r="15" spans="1:54" ht="60" x14ac:dyDescent="0.25">
      <c r="A15" s="110"/>
      <c r="B15" s="57" t="s">
        <v>26</v>
      </c>
      <c r="C15" s="44" t="s">
        <v>27</v>
      </c>
      <c r="D15" s="44" t="s">
        <v>28</v>
      </c>
      <c r="E15" s="44"/>
      <c r="F15" s="45" t="s">
        <v>271</v>
      </c>
      <c r="G15" s="45" t="s">
        <v>276</v>
      </c>
      <c r="H15" s="45" t="s">
        <v>1209</v>
      </c>
      <c r="I15" s="45" t="s">
        <v>32</v>
      </c>
      <c r="J15" s="107" t="s">
        <v>309</v>
      </c>
      <c r="K15" s="108">
        <v>0.1</v>
      </c>
      <c r="L15" s="44" t="s">
        <v>310</v>
      </c>
      <c r="M15" s="44">
        <v>65</v>
      </c>
      <c r="N15" s="9" t="s">
        <v>47</v>
      </c>
      <c r="O15" s="44"/>
      <c r="P15" s="44" t="s">
        <v>311</v>
      </c>
      <c r="Q15" s="10">
        <v>43358</v>
      </c>
      <c r="R15" s="48">
        <v>43465</v>
      </c>
      <c r="S15" s="160"/>
      <c r="T15" s="50">
        <v>40000000</v>
      </c>
      <c r="U15" s="50" t="s">
        <v>277</v>
      </c>
      <c r="V15" s="50"/>
      <c r="W15" s="50" t="s">
        <v>312</v>
      </c>
      <c r="X15" s="169">
        <v>0.16</v>
      </c>
      <c r="Y15" s="169">
        <v>0.16</v>
      </c>
      <c r="Z15" s="263" t="s">
        <v>529</v>
      </c>
      <c r="AA15" s="119">
        <v>0.32</v>
      </c>
      <c r="AB15" s="119">
        <v>0.32</v>
      </c>
      <c r="AC15" s="263" t="s">
        <v>787</v>
      </c>
      <c r="AD15" s="277">
        <v>0.56999999999999995</v>
      </c>
      <c r="AE15" s="281">
        <v>0.56999999999999995</v>
      </c>
      <c r="AF15" s="282" t="s">
        <v>1006</v>
      </c>
      <c r="AG15" s="428">
        <v>1</v>
      </c>
      <c r="AH15" s="113"/>
      <c r="AI15" s="429" t="s">
        <v>1332</v>
      </c>
      <c r="AJ15" s="438"/>
    </row>
    <row r="16" spans="1:54" ht="409.5" x14ac:dyDescent="0.25">
      <c r="A16" s="110"/>
      <c r="B16" s="57" t="s">
        <v>26</v>
      </c>
      <c r="C16" s="44" t="s">
        <v>27</v>
      </c>
      <c r="D16" s="44" t="s">
        <v>28</v>
      </c>
      <c r="E16" s="44"/>
      <c r="F16" s="45" t="s">
        <v>271</v>
      </c>
      <c r="G16" s="45" t="s">
        <v>276</v>
      </c>
      <c r="H16" s="45" t="s">
        <v>1209</v>
      </c>
      <c r="I16" s="45" t="s">
        <v>37</v>
      </c>
      <c r="J16" s="107" t="s">
        <v>313</v>
      </c>
      <c r="K16" s="108">
        <v>0.05</v>
      </c>
      <c r="L16" s="44" t="s">
        <v>34</v>
      </c>
      <c r="M16" s="44">
        <v>100</v>
      </c>
      <c r="N16" s="9" t="s">
        <v>47</v>
      </c>
      <c r="O16" s="44"/>
      <c r="P16" s="44" t="s">
        <v>314</v>
      </c>
      <c r="Q16" s="48">
        <v>43101</v>
      </c>
      <c r="R16" s="48">
        <v>43465</v>
      </c>
      <c r="S16" s="160"/>
      <c r="T16" s="50">
        <v>901355000</v>
      </c>
      <c r="U16" s="50" t="s">
        <v>277</v>
      </c>
      <c r="V16" s="50"/>
      <c r="W16" s="50" t="s">
        <v>315</v>
      </c>
      <c r="X16" s="169">
        <v>0.16</v>
      </c>
      <c r="Y16" s="169">
        <v>0.16</v>
      </c>
      <c r="Z16" s="263" t="s">
        <v>530</v>
      </c>
      <c r="AA16" s="119">
        <v>0.32</v>
      </c>
      <c r="AB16" s="119">
        <v>0.32</v>
      </c>
      <c r="AC16" s="263" t="s">
        <v>788</v>
      </c>
      <c r="AD16" s="277">
        <v>0.56999999999999995</v>
      </c>
      <c r="AE16" s="283">
        <v>0.9</v>
      </c>
      <c r="AF16" s="280" t="s">
        <v>1007</v>
      </c>
      <c r="AG16" s="277">
        <v>1</v>
      </c>
      <c r="AH16" s="277">
        <v>1</v>
      </c>
      <c r="AI16" s="429" t="s">
        <v>1334</v>
      </c>
      <c r="AJ16" s="438">
        <f t="shared" si="0"/>
        <v>1</v>
      </c>
    </row>
    <row r="17" spans="1:36" ht="120" x14ac:dyDescent="0.25">
      <c r="A17" s="110"/>
      <c r="B17" s="64" t="s">
        <v>150</v>
      </c>
      <c r="C17" s="44" t="s">
        <v>27</v>
      </c>
      <c r="D17" s="44" t="s">
        <v>28</v>
      </c>
      <c r="E17" s="82" t="s">
        <v>74</v>
      </c>
      <c r="F17" s="82" t="s">
        <v>74</v>
      </c>
      <c r="G17" s="82" t="s">
        <v>387</v>
      </c>
      <c r="H17" s="82" t="s">
        <v>1210</v>
      </c>
      <c r="I17" s="44" t="s">
        <v>37</v>
      </c>
      <c r="J17" s="107" t="s">
        <v>399</v>
      </c>
      <c r="K17" s="7">
        <v>0.125</v>
      </c>
      <c r="L17" s="44" t="s">
        <v>79</v>
      </c>
      <c r="M17" s="44">
        <v>6</v>
      </c>
      <c r="N17" s="44" t="s">
        <v>142</v>
      </c>
      <c r="O17" s="48">
        <v>43166</v>
      </c>
      <c r="P17" s="44" t="s">
        <v>400</v>
      </c>
      <c r="Q17" s="48">
        <v>43101</v>
      </c>
      <c r="R17" s="48">
        <v>43465</v>
      </c>
      <c r="S17" s="12"/>
      <c r="T17" s="53" t="s">
        <v>29</v>
      </c>
      <c r="U17" s="53" t="s">
        <v>29</v>
      </c>
      <c r="V17" s="53" t="s">
        <v>29</v>
      </c>
      <c r="W17" s="124" t="s">
        <v>388</v>
      </c>
      <c r="X17" s="169">
        <v>0.16</v>
      </c>
      <c r="Y17" s="169">
        <v>0.16</v>
      </c>
      <c r="Z17" s="263" t="s">
        <v>525</v>
      </c>
      <c r="AA17" s="119">
        <v>1</v>
      </c>
      <c r="AB17" s="119">
        <v>1</v>
      </c>
      <c r="AC17" s="276" t="s">
        <v>836</v>
      </c>
      <c r="AD17" s="277">
        <v>1</v>
      </c>
      <c r="AE17" s="277">
        <v>0.33</v>
      </c>
      <c r="AF17" s="284" t="s">
        <v>1008</v>
      </c>
      <c r="AG17" s="277">
        <v>1</v>
      </c>
      <c r="AH17" s="277">
        <v>1</v>
      </c>
      <c r="AI17" s="430" t="s">
        <v>1211</v>
      </c>
      <c r="AJ17" s="438">
        <f t="shared" si="0"/>
        <v>1</v>
      </c>
    </row>
    <row r="18" spans="1:36" ht="96" x14ac:dyDescent="0.25">
      <c r="A18" s="110"/>
      <c r="B18" s="64" t="s">
        <v>150</v>
      </c>
      <c r="C18" s="44" t="s">
        <v>27</v>
      </c>
      <c r="D18" s="44" t="s">
        <v>28</v>
      </c>
      <c r="E18" s="82" t="s">
        <v>74</v>
      </c>
      <c r="F18" s="82" t="s">
        <v>74</v>
      </c>
      <c r="G18" s="82" t="s">
        <v>387</v>
      </c>
      <c r="H18" s="82" t="s">
        <v>1210</v>
      </c>
      <c r="I18" s="44" t="s">
        <v>37</v>
      </c>
      <c r="J18" s="107" t="s">
        <v>401</v>
      </c>
      <c r="K18" s="7">
        <v>0.125</v>
      </c>
      <c r="L18" s="44" t="s">
        <v>79</v>
      </c>
      <c r="M18" s="44">
        <v>6</v>
      </c>
      <c r="N18" s="44" t="s">
        <v>142</v>
      </c>
      <c r="O18" s="48">
        <v>43166</v>
      </c>
      <c r="P18" s="44" t="s">
        <v>402</v>
      </c>
      <c r="Q18" s="48">
        <v>43101</v>
      </c>
      <c r="R18" s="48">
        <v>43465</v>
      </c>
      <c r="S18" s="12"/>
      <c r="T18" s="53" t="s">
        <v>29</v>
      </c>
      <c r="U18" s="53" t="s">
        <v>29</v>
      </c>
      <c r="V18" s="53" t="s">
        <v>29</v>
      </c>
      <c r="W18" s="12" t="s">
        <v>388</v>
      </c>
      <c r="X18" s="169">
        <v>0.16</v>
      </c>
      <c r="Y18" s="169">
        <v>0.16</v>
      </c>
      <c r="Z18" s="263" t="s">
        <v>524</v>
      </c>
      <c r="AA18" s="119">
        <v>1</v>
      </c>
      <c r="AB18" s="119">
        <v>1</v>
      </c>
      <c r="AC18" s="276" t="s">
        <v>837</v>
      </c>
      <c r="AD18" s="277">
        <v>1</v>
      </c>
      <c r="AE18" s="277">
        <v>0.16600000000000001</v>
      </c>
      <c r="AF18" s="285" t="s">
        <v>1009</v>
      </c>
      <c r="AG18" s="277">
        <v>1</v>
      </c>
      <c r="AH18" s="277">
        <v>0.7</v>
      </c>
      <c r="AI18" s="276" t="s">
        <v>1212</v>
      </c>
      <c r="AJ18" s="438">
        <f t="shared" si="0"/>
        <v>0.7</v>
      </c>
    </row>
    <row r="19" spans="1:36" ht="30" customHeight="1" x14ac:dyDescent="0.25">
      <c r="AJ19" s="439"/>
    </row>
    <row r="20" spans="1:36" ht="30" customHeight="1" x14ac:dyDescent="0.25">
      <c r="AI20" s="435" t="s">
        <v>1364</v>
      </c>
      <c r="AJ20" s="462">
        <v>0.95</v>
      </c>
    </row>
  </sheetData>
  <autoFilter ref="A3:AC18" xr:uid="{1494D90F-30C4-4ADF-937F-C869952B2AB6}">
    <filterColumn colId="13" showButton="0"/>
    <filterColumn colId="16" showButton="0"/>
    <filterColumn colId="18" showButton="0"/>
    <filterColumn colId="19" showButton="0"/>
    <filterColumn colId="20" showButton="0"/>
    <filterColumn colId="21" showButton="0"/>
    <filterColumn colId="23" showButton="0"/>
    <filterColumn colId="24" showButton="0"/>
    <filterColumn colId="26" showButton="0"/>
    <filterColumn colId="27" showButton="0"/>
  </autoFilter>
  <mergeCells count="25">
    <mergeCell ref="AG2:AI2"/>
    <mergeCell ref="AG3:AG4"/>
    <mergeCell ref="AH3:AH4"/>
    <mergeCell ref="AI3:AI4"/>
    <mergeCell ref="B3:B4"/>
    <mergeCell ref="C3:C4"/>
    <mergeCell ref="D3:D4"/>
    <mergeCell ref="E3:E4"/>
    <mergeCell ref="F3:F4"/>
    <mergeCell ref="AD2:AF2"/>
    <mergeCell ref="G3:G4"/>
    <mergeCell ref="X2:Z2"/>
    <mergeCell ref="AA2:AC2"/>
    <mergeCell ref="A1:W2"/>
    <mergeCell ref="N3:O3"/>
    <mergeCell ref="P3:P4"/>
    <mergeCell ref="A3:A4"/>
    <mergeCell ref="Q3:R3"/>
    <mergeCell ref="S3:W3"/>
    <mergeCell ref="H3:H4"/>
    <mergeCell ref="I3:I4"/>
    <mergeCell ref="J3:J4"/>
    <mergeCell ref="K3:K4"/>
    <mergeCell ref="L3:L4"/>
    <mergeCell ref="M3:M4"/>
  </mergeCells>
  <pageMargins left="0.7" right="0.7" top="0.75" bottom="0.75" header="0.3" footer="0.3"/>
  <pageSetup orientation="portrait" horizontalDpi="4294967294" verticalDpi="4294967294"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2A6916-315D-4487-8005-3C23593E4DF8}">
  <sheetPr>
    <tabColor rgb="FF00B050"/>
  </sheetPr>
  <dimension ref="A1:ES1262"/>
  <sheetViews>
    <sheetView zoomScale="70" zoomScaleNormal="70" workbookViewId="0">
      <selection activeCell="B4" sqref="B4"/>
    </sheetView>
  </sheetViews>
  <sheetFormatPr baseColWidth="10" defaultRowHeight="12" x14ac:dyDescent="0.25"/>
  <cols>
    <col min="1" max="1" width="15" style="154" customWidth="1"/>
    <col min="2" max="2" width="21.85546875" style="154" customWidth="1"/>
    <col min="3" max="3" width="24" style="154" customWidth="1"/>
    <col min="4" max="4" width="16.28515625" style="154" hidden="1" customWidth="1"/>
    <col min="5" max="5" width="13.85546875" style="154" hidden="1" customWidth="1"/>
    <col min="6" max="6" width="12.140625" style="154" hidden="1" customWidth="1"/>
    <col min="7" max="7" width="14.140625" style="154" hidden="1" customWidth="1"/>
    <col min="8" max="8" width="21.85546875" style="154" customWidth="1"/>
    <col min="9" max="9" width="7.28515625" style="154" hidden="1" customWidth="1"/>
    <col min="10" max="10" width="17.42578125" style="154" customWidth="1"/>
    <col min="11" max="11" width="14.5703125" style="154" customWidth="1"/>
    <col min="12" max="12" width="11.42578125" style="154"/>
    <col min="13" max="13" width="14.85546875" style="154" customWidth="1"/>
    <col min="14" max="14" width="11.42578125" style="154" hidden="1" customWidth="1"/>
    <col min="15" max="15" width="26.85546875" style="154" hidden="1" customWidth="1"/>
    <col min="16" max="16" width="33.42578125" style="154" customWidth="1"/>
    <col min="17" max="17" width="16.5703125" style="154" customWidth="1"/>
    <col min="18" max="18" width="15" style="154" customWidth="1"/>
    <col min="19" max="19" width="53.140625" style="154" hidden="1" customWidth="1"/>
    <col min="20" max="20" width="17.28515625" style="154" hidden="1" customWidth="1"/>
    <col min="21" max="21" width="48" style="154" hidden="1" customWidth="1"/>
    <col min="22" max="22" width="17.28515625" style="154" hidden="1" customWidth="1"/>
    <col min="23" max="23" width="21.5703125" style="158" hidden="1" customWidth="1"/>
    <col min="24" max="24" width="11.42578125" style="157" customWidth="1"/>
    <col min="25" max="25" width="13.42578125" style="157" customWidth="1"/>
    <col min="26" max="26" width="58.85546875" style="157" customWidth="1"/>
    <col min="27" max="27" width="17.7109375" style="157" customWidth="1"/>
    <col min="28" max="28" width="30.85546875" style="157" customWidth="1"/>
    <col min="29" max="29" width="67.5703125" style="157" customWidth="1"/>
    <col min="30" max="30" width="10.28515625" style="157" customWidth="1"/>
    <col min="31" max="31" width="11.42578125" style="157" customWidth="1"/>
    <col min="32" max="32" width="70.85546875" style="157" customWidth="1"/>
    <col min="33" max="33" width="11.42578125" style="157"/>
    <col min="34" max="34" width="14.28515625" style="157" customWidth="1"/>
    <col min="35" max="35" width="65.42578125" style="157" customWidth="1"/>
    <col min="36" max="36" width="23" style="157" customWidth="1"/>
    <col min="37" max="149" width="11.42578125" style="157"/>
    <col min="150" max="16384" width="11.42578125" style="154"/>
  </cols>
  <sheetData>
    <row r="1" spans="1:149" s="157" customFormat="1" ht="33.75" customHeight="1" x14ac:dyDescent="0.25">
      <c r="A1" s="483" t="s">
        <v>513</v>
      </c>
      <c r="B1" s="483"/>
      <c r="C1" s="483"/>
      <c r="D1" s="483"/>
      <c r="E1" s="483"/>
      <c r="F1" s="483"/>
      <c r="G1" s="483"/>
      <c r="H1" s="483"/>
      <c r="I1" s="483"/>
      <c r="J1" s="483"/>
      <c r="K1" s="483"/>
      <c r="L1" s="483"/>
      <c r="M1" s="483"/>
      <c r="N1" s="483"/>
      <c r="O1" s="483"/>
      <c r="P1" s="483"/>
      <c r="Q1" s="483"/>
      <c r="R1" s="483"/>
      <c r="S1" s="483"/>
      <c r="T1" s="483"/>
      <c r="U1" s="483"/>
      <c r="V1" s="483"/>
      <c r="W1" s="483"/>
      <c r="X1" s="483"/>
      <c r="Y1" s="483"/>
      <c r="Z1" s="483"/>
      <c r="AA1" s="483"/>
      <c r="AB1" s="483"/>
      <c r="AC1" s="483"/>
      <c r="AD1" s="483"/>
      <c r="AE1" s="483"/>
      <c r="AF1" s="483"/>
      <c r="AG1" s="483"/>
      <c r="AH1" s="483"/>
      <c r="AI1" s="483"/>
    </row>
    <row r="2" spans="1:149" s="241" customFormat="1" ht="33.75" customHeight="1" x14ac:dyDescent="0.25">
      <c r="A2" s="483"/>
      <c r="B2" s="483"/>
      <c r="C2" s="483"/>
      <c r="D2" s="483"/>
      <c r="E2" s="483"/>
      <c r="F2" s="483"/>
      <c r="G2" s="483"/>
      <c r="H2" s="483"/>
      <c r="I2" s="483"/>
      <c r="J2" s="483"/>
      <c r="K2" s="483"/>
      <c r="L2" s="483"/>
      <c r="M2" s="483"/>
      <c r="N2" s="483"/>
      <c r="O2" s="483"/>
      <c r="P2" s="483"/>
      <c r="Q2" s="483"/>
      <c r="R2" s="483"/>
      <c r="S2" s="483"/>
      <c r="T2" s="483"/>
      <c r="U2" s="483"/>
      <c r="V2" s="483"/>
      <c r="W2" s="483"/>
      <c r="X2" s="483"/>
      <c r="Y2" s="483"/>
      <c r="Z2" s="483"/>
      <c r="AA2" s="483"/>
      <c r="AB2" s="483"/>
      <c r="AC2" s="483"/>
      <c r="AD2" s="483"/>
      <c r="AE2" s="483"/>
      <c r="AF2" s="483"/>
      <c r="AG2" s="483"/>
      <c r="AH2" s="483"/>
      <c r="AI2" s="483"/>
      <c r="AJ2" s="157"/>
      <c r="AK2" s="157"/>
      <c r="AL2" s="157"/>
      <c r="AM2" s="157"/>
      <c r="AN2" s="157"/>
      <c r="AO2" s="157"/>
      <c r="AP2" s="157"/>
      <c r="AQ2" s="157"/>
      <c r="AR2" s="157"/>
      <c r="AS2" s="157"/>
      <c r="AT2" s="157"/>
      <c r="AU2" s="157"/>
      <c r="AV2" s="157"/>
      <c r="AW2" s="157"/>
      <c r="AX2" s="157"/>
      <c r="AY2" s="157"/>
      <c r="AZ2" s="157"/>
      <c r="BA2" s="157"/>
      <c r="BB2" s="157"/>
      <c r="BC2" s="157"/>
      <c r="BD2" s="157"/>
      <c r="BE2" s="157"/>
      <c r="BF2" s="157"/>
      <c r="BG2" s="157"/>
      <c r="BH2" s="157"/>
      <c r="BI2" s="157"/>
      <c r="BJ2" s="157"/>
      <c r="BK2" s="157"/>
      <c r="BL2" s="157"/>
      <c r="BM2" s="157"/>
      <c r="BN2" s="157"/>
      <c r="BO2" s="157"/>
      <c r="BP2" s="157"/>
      <c r="BQ2" s="157"/>
      <c r="BR2" s="157"/>
      <c r="BS2" s="157"/>
      <c r="BT2" s="157"/>
      <c r="BU2" s="157"/>
      <c r="BV2" s="157"/>
      <c r="BW2" s="157"/>
      <c r="BX2" s="157"/>
      <c r="BY2" s="157"/>
      <c r="BZ2" s="157"/>
      <c r="CA2" s="157"/>
      <c r="CB2" s="157"/>
      <c r="CC2" s="157"/>
      <c r="CD2" s="157"/>
      <c r="CE2" s="157"/>
      <c r="CF2" s="157"/>
      <c r="CG2" s="157"/>
      <c r="CH2" s="157"/>
      <c r="CI2" s="157"/>
      <c r="CJ2" s="157"/>
      <c r="CK2" s="157"/>
      <c r="CL2" s="157"/>
      <c r="CM2" s="157"/>
      <c r="CN2" s="157"/>
      <c r="CO2" s="157"/>
      <c r="CP2" s="157"/>
      <c r="CQ2" s="157"/>
      <c r="CR2" s="157"/>
      <c r="CS2" s="157"/>
      <c r="CT2" s="157"/>
      <c r="CU2" s="157"/>
      <c r="CV2" s="157"/>
      <c r="CW2" s="157"/>
      <c r="CX2" s="157"/>
      <c r="CY2" s="157"/>
      <c r="CZ2" s="157"/>
      <c r="DA2" s="157"/>
      <c r="DB2" s="157"/>
      <c r="DC2" s="157"/>
      <c r="DD2" s="157"/>
      <c r="DE2" s="157"/>
      <c r="DF2" s="157"/>
      <c r="DG2" s="157"/>
      <c r="DH2" s="157"/>
      <c r="DI2" s="157"/>
      <c r="DJ2" s="157"/>
      <c r="DK2" s="157"/>
      <c r="DL2" s="157"/>
      <c r="DM2" s="157"/>
      <c r="DN2" s="157"/>
      <c r="DO2" s="157"/>
      <c r="DP2" s="157"/>
      <c r="DQ2" s="157"/>
      <c r="DR2" s="157"/>
      <c r="DS2" s="157"/>
      <c r="DT2" s="157"/>
      <c r="DU2" s="157"/>
      <c r="DV2" s="157"/>
      <c r="DW2" s="157"/>
      <c r="DX2" s="157"/>
      <c r="DY2" s="157"/>
      <c r="DZ2" s="157"/>
      <c r="EA2" s="157"/>
      <c r="EB2" s="157"/>
      <c r="EC2" s="157"/>
      <c r="ED2" s="157"/>
      <c r="EE2" s="157"/>
      <c r="EF2" s="157"/>
      <c r="EG2" s="157"/>
      <c r="EH2" s="157"/>
      <c r="EI2" s="157"/>
      <c r="EJ2" s="157"/>
      <c r="EK2" s="157"/>
      <c r="EL2" s="157"/>
      <c r="EM2" s="157"/>
      <c r="EN2" s="157"/>
      <c r="EO2" s="157"/>
      <c r="EP2" s="157"/>
      <c r="EQ2" s="157"/>
      <c r="ER2" s="157"/>
      <c r="ES2" s="157"/>
    </row>
    <row r="3" spans="1:149" s="157" customFormat="1" ht="33.75" customHeight="1" x14ac:dyDescent="0.25">
      <c r="A3" s="483"/>
      <c r="B3" s="483"/>
      <c r="C3" s="483"/>
      <c r="D3" s="483"/>
      <c r="E3" s="483"/>
      <c r="F3" s="483"/>
      <c r="G3" s="483"/>
      <c r="H3" s="483"/>
      <c r="I3" s="483"/>
      <c r="J3" s="483"/>
      <c r="K3" s="483"/>
      <c r="L3" s="483"/>
      <c r="M3" s="483"/>
      <c r="N3" s="483"/>
      <c r="O3" s="483"/>
      <c r="P3" s="483"/>
      <c r="Q3" s="483"/>
      <c r="R3" s="483"/>
      <c r="S3" s="483"/>
      <c r="T3" s="483"/>
      <c r="U3" s="483"/>
      <c r="V3" s="483"/>
      <c r="W3" s="483"/>
      <c r="X3" s="483"/>
      <c r="Y3" s="483"/>
      <c r="Z3" s="483"/>
      <c r="AA3" s="483"/>
      <c r="AB3" s="483"/>
      <c r="AC3" s="483"/>
      <c r="AD3" s="483"/>
      <c r="AE3" s="483"/>
      <c r="AF3" s="483"/>
      <c r="AG3" s="483"/>
      <c r="AH3" s="483"/>
      <c r="AI3" s="483"/>
    </row>
    <row r="4" spans="1:149" s="157" customFormat="1" ht="57" customHeight="1" x14ac:dyDescent="0.25">
      <c r="X4" s="476" t="s">
        <v>526</v>
      </c>
      <c r="Y4" s="477"/>
      <c r="Z4" s="478"/>
      <c r="AA4" s="476" t="s">
        <v>776</v>
      </c>
      <c r="AB4" s="477"/>
      <c r="AC4" s="478"/>
      <c r="AD4" s="476" t="s">
        <v>995</v>
      </c>
      <c r="AE4" s="477"/>
      <c r="AF4" s="478"/>
      <c r="AG4" s="476" t="s">
        <v>1197</v>
      </c>
      <c r="AH4" s="477"/>
      <c r="AI4" s="478"/>
    </row>
    <row r="5" spans="1:149" s="36" customFormat="1" ht="108" x14ac:dyDescent="0.25">
      <c r="A5" s="162" t="s">
        <v>0</v>
      </c>
      <c r="B5" s="162" t="s">
        <v>60</v>
      </c>
      <c r="C5" s="162" t="s">
        <v>124</v>
      </c>
      <c r="D5" s="162" t="s">
        <v>61</v>
      </c>
      <c r="E5" s="162" t="s">
        <v>62</v>
      </c>
      <c r="F5" s="162" t="s">
        <v>63</v>
      </c>
      <c r="G5" s="162" t="s">
        <v>64</v>
      </c>
      <c r="H5" s="162" t="s">
        <v>65</v>
      </c>
      <c r="I5" s="162" t="s">
        <v>66</v>
      </c>
      <c r="J5" s="162" t="s">
        <v>67</v>
      </c>
      <c r="K5" s="162" t="s">
        <v>68</v>
      </c>
      <c r="L5" s="162" t="s">
        <v>69</v>
      </c>
      <c r="M5" s="162" t="s">
        <v>70</v>
      </c>
      <c r="N5" s="487" t="s">
        <v>71</v>
      </c>
      <c r="O5" s="487"/>
      <c r="P5" s="162" t="s">
        <v>72</v>
      </c>
      <c r="Q5" s="488" t="s">
        <v>73</v>
      </c>
      <c r="R5" s="488"/>
      <c r="S5" s="489" t="s">
        <v>16</v>
      </c>
      <c r="T5" s="490"/>
      <c r="U5" s="490"/>
      <c r="V5" s="490"/>
      <c r="W5" s="491"/>
      <c r="X5" s="164" t="s">
        <v>531</v>
      </c>
      <c r="Y5" s="164" t="s">
        <v>527</v>
      </c>
      <c r="Z5" s="164" t="s">
        <v>528</v>
      </c>
      <c r="AA5" s="242" t="s">
        <v>531</v>
      </c>
      <c r="AB5" s="242" t="s">
        <v>527</v>
      </c>
      <c r="AC5" s="242" t="s">
        <v>528</v>
      </c>
      <c r="AD5" s="274" t="s">
        <v>531</v>
      </c>
      <c r="AE5" s="274" t="s">
        <v>527</v>
      </c>
      <c r="AF5" s="274" t="s">
        <v>528</v>
      </c>
      <c r="AG5" s="353" t="s">
        <v>531</v>
      </c>
      <c r="AH5" s="353" t="s">
        <v>527</v>
      </c>
      <c r="AI5" s="353" t="s">
        <v>528</v>
      </c>
    </row>
    <row r="6" spans="1:149" s="157" customFormat="1" ht="267.75" customHeight="1" x14ac:dyDescent="0.25">
      <c r="A6" s="154"/>
      <c r="B6" s="154" t="s">
        <v>26</v>
      </c>
      <c r="C6" s="492" t="s">
        <v>532</v>
      </c>
      <c r="D6" s="154"/>
      <c r="E6" s="154"/>
      <c r="F6" s="154"/>
      <c r="G6" s="154"/>
      <c r="H6" s="154" t="s">
        <v>1218</v>
      </c>
      <c r="I6" s="154"/>
      <c r="J6" s="437" t="s">
        <v>533</v>
      </c>
      <c r="K6" s="172">
        <v>0.25</v>
      </c>
      <c r="L6" s="173" t="s">
        <v>34</v>
      </c>
      <c r="M6" s="173">
        <v>1</v>
      </c>
      <c r="N6" s="154" t="s">
        <v>47</v>
      </c>
      <c r="O6" s="154"/>
      <c r="P6" s="436" t="s">
        <v>540</v>
      </c>
      <c r="Q6" s="174">
        <v>43101</v>
      </c>
      <c r="R6" s="175" t="s">
        <v>436</v>
      </c>
      <c r="S6" s="154"/>
      <c r="T6" s="154"/>
      <c r="U6" s="154"/>
      <c r="V6" s="154"/>
      <c r="W6" s="154"/>
      <c r="X6" s="177">
        <v>0.15</v>
      </c>
      <c r="Y6" s="177">
        <v>0.15</v>
      </c>
      <c r="Z6" s="188" t="s">
        <v>609</v>
      </c>
      <c r="AA6" s="169">
        <v>0.3</v>
      </c>
      <c r="AB6" s="265">
        <v>0.56079999999999997</v>
      </c>
      <c r="AC6" s="306" t="s">
        <v>838</v>
      </c>
      <c r="AD6" s="308">
        <v>0.7</v>
      </c>
      <c r="AE6" s="308">
        <v>0.69699999999999995</v>
      </c>
      <c r="AF6" s="333" t="s">
        <v>1055</v>
      </c>
      <c r="AG6" s="426">
        <v>1</v>
      </c>
      <c r="AH6" s="461">
        <v>0.97909999999999997</v>
      </c>
      <c r="AI6" s="427" t="s">
        <v>1370</v>
      </c>
      <c r="AJ6" s="444">
        <f>+AH6/AG6</f>
        <v>0.97909999999999997</v>
      </c>
    </row>
    <row r="7" spans="1:149" s="157" customFormat="1" ht="65.25" customHeight="1" x14ac:dyDescent="0.25">
      <c r="A7" s="154"/>
      <c r="B7" s="154" t="s">
        <v>26</v>
      </c>
      <c r="C7" s="493"/>
      <c r="D7" s="154"/>
      <c r="E7" s="154"/>
      <c r="F7" s="154"/>
      <c r="G7" s="154"/>
      <c r="H7" s="154" t="s">
        <v>1331</v>
      </c>
      <c r="I7" s="154"/>
      <c r="J7" s="171" t="s">
        <v>534</v>
      </c>
      <c r="K7" s="176">
        <v>3</v>
      </c>
      <c r="L7" s="173" t="s">
        <v>34</v>
      </c>
      <c r="M7" s="177">
        <v>1</v>
      </c>
      <c r="N7" s="154" t="s">
        <v>47</v>
      </c>
      <c r="O7" s="154"/>
      <c r="P7" s="178" t="s">
        <v>541</v>
      </c>
      <c r="Q7" s="174">
        <v>43191</v>
      </c>
      <c r="R7" s="175" t="s">
        <v>436</v>
      </c>
      <c r="S7" s="154"/>
      <c r="T7" s="154"/>
      <c r="U7" s="154"/>
      <c r="V7" s="154"/>
      <c r="W7" s="154"/>
      <c r="X7" s="154"/>
      <c r="Y7" s="154"/>
      <c r="Z7" s="154" t="s">
        <v>607</v>
      </c>
      <c r="AA7" s="119">
        <v>0.3</v>
      </c>
      <c r="AB7" s="119">
        <v>0.3</v>
      </c>
      <c r="AC7" s="307" t="s">
        <v>994</v>
      </c>
      <c r="AD7" s="119">
        <v>0.6</v>
      </c>
      <c r="AE7" s="119">
        <v>0.6</v>
      </c>
      <c r="AF7" s="333" t="s">
        <v>1196</v>
      </c>
      <c r="AG7" s="426">
        <v>1</v>
      </c>
      <c r="AH7" s="426">
        <v>1</v>
      </c>
      <c r="AI7" s="427" t="s">
        <v>1327</v>
      </c>
      <c r="AJ7" s="444">
        <f t="shared" ref="AJ7:AJ12" si="0">+AH7/AG7</f>
        <v>1</v>
      </c>
    </row>
    <row r="8" spans="1:149" s="157" customFormat="1" ht="79.5" customHeight="1" x14ac:dyDescent="0.25">
      <c r="A8" s="154"/>
      <c r="B8" s="154" t="s">
        <v>26</v>
      </c>
      <c r="C8" s="493"/>
      <c r="D8" s="154"/>
      <c r="E8" s="154"/>
      <c r="F8" s="154"/>
      <c r="G8" s="154"/>
      <c r="H8" s="154" t="s">
        <v>356</v>
      </c>
      <c r="I8" s="154"/>
      <c r="J8" s="171" t="s">
        <v>535</v>
      </c>
      <c r="K8" s="176">
        <v>5</v>
      </c>
      <c r="L8" s="173" t="s">
        <v>34</v>
      </c>
      <c r="M8" s="177">
        <v>1</v>
      </c>
      <c r="N8" s="154" t="s">
        <v>47</v>
      </c>
      <c r="O8" s="154"/>
      <c r="P8" s="178" t="s">
        <v>542</v>
      </c>
      <c r="Q8" s="174">
        <v>43191</v>
      </c>
      <c r="R8" s="175" t="s">
        <v>547</v>
      </c>
      <c r="S8" s="154"/>
      <c r="T8" s="154"/>
      <c r="U8" s="154"/>
      <c r="V8" s="154"/>
      <c r="W8" s="154"/>
      <c r="X8" s="154"/>
      <c r="Y8" s="154"/>
      <c r="Z8" s="154" t="s">
        <v>607</v>
      </c>
      <c r="AA8" s="248">
        <v>0.5</v>
      </c>
      <c r="AB8" s="248">
        <v>0.7</v>
      </c>
      <c r="AC8" s="306" t="s">
        <v>839</v>
      </c>
      <c r="AD8" s="308">
        <v>1</v>
      </c>
      <c r="AE8" s="308">
        <v>1</v>
      </c>
      <c r="AF8" s="333" t="s">
        <v>1056</v>
      </c>
      <c r="AG8" s="426">
        <v>1</v>
      </c>
      <c r="AH8" s="426">
        <v>1</v>
      </c>
      <c r="AI8" s="427" t="s">
        <v>1328</v>
      </c>
      <c r="AJ8" s="444">
        <f t="shared" si="0"/>
        <v>1</v>
      </c>
    </row>
    <row r="9" spans="1:149" s="157" customFormat="1" ht="77.25" customHeight="1" x14ac:dyDescent="0.25">
      <c r="A9" s="154"/>
      <c r="B9" s="154" t="s">
        <v>26</v>
      </c>
      <c r="C9" s="494"/>
      <c r="D9" s="154"/>
      <c r="E9" s="154"/>
      <c r="F9" s="154"/>
      <c r="G9" s="154"/>
      <c r="H9" s="154"/>
      <c r="I9" s="154"/>
      <c r="J9" s="171" t="s">
        <v>536</v>
      </c>
      <c r="K9" s="176">
        <v>5</v>
      </c>
      <c r="L9" s="173" t="s">
        <v>34</v>
      </c>
      <c r="M9" s="177">
        <v>1</v>
      </c>
      <c r="N9" s="154" t="s">
        <v>47</v>
      </c>
      <c r="O9" s="154"/>
      <c r="P9" s="178" t="s">
        <v>543</v>
      </c>
      <c r="Q9" s="174">
        <v>43101</v>
      </c>
      <c r="R9" s="175" t="s">
        <v>436</v>
      </c>
      <c r="S9" s="154"/>
      <c r="T9" s="154"/>
      <c r="U9" s="154"/>
      <c r="V9" s="154"/>
      <c r="W9" s="154"/>
      <c r="X9" s="177">
        <v>0.25</v>
      </c>
      <c r="Y9" s="177">
        <v>0.25</v>
      </c>
      <c r="Z9" s="187" t="s">
        <v>608</v>
      </c>
      <c r="AA9" s="248">
        <v>0.5</v>
      </c>
      <c r="AB9" s="248">
        <v>0.75</v>
      </c>
      <c r="AC9" s="306" t="s">
        <v>840</v>
      </c>
      <c r="AD9" s="310">
        <v>1</v>
      </c>
      <c r="AE9" s="310">
        <v>1</v>
      </c>
      <c r="AF9" s="333" t="s">
        <v>1057</v>
      </c>
      <c r="AG9" s="426">
        <v>1</v>
      </c>
      <c r="AH9" s="426">
        <v>1</v>
      </c>
      <c r="AI9" s="432" t="s">
        <v>1343</v>
      </c>
      <c r="AJ9" s="444">
        <f t="shared" si="0"/>
        <v>1</v>
      </c>
    </row>
    <row r="10" spans="1:149" s="157" customFormat="1" ht="64.5" customHeight="1" x14ac:dyDescent="0.25">
      <c r="A10" s="154"/>
      <c r="B10" s="154" t="s">
        <v>26</v>
      </c>
      <c r="C10" s="492" t="s">
        <v>551</v>
      </c>
      <c r="D10" s="154"/>
      <c r="E10" s="154"/>
      <c r="F10" s="154"/>
      <c r="G10" s="171" t="s">
        <v>550</v>
      </c>
      <c r="H10" s="154" t="s">
        <v>1218</v>
      </c>
      <c r="I10" s="154" t="s">
        <v>47</v>
      </c>
      <c r="J10" s="171" t="s">
        <v>537</v>
      </c>
      <c r="K10" s="172">
        <v>7.4999999999999997E-2</v>
      </c>
      <c r="L10" s="173" t="s">
        <v>34</v>
      </c>
      <c r="M10" s="173">
        <v>1</v>
      </c>
      <c r="N10" s="154" t="s">
        <v>47</v>
      </c>
      <c r="O10" s="154"/>
      <c r="P10" s="178" t="s">
        <v>544</v>
      </c>
      <c r="Q10" s="174">
        <v>43101</v>
      </c>
      <c r="R10" s="175" t="s">
        <v>436</v>
      </c>
      <c r="S10" s="154"/>
      <c r="T10" s="154"/>
      <c r="U10" s="154"/>
      <c r="V10" s="154"/>
      <c r="W10" s="154"/>
      <c r="X10" s="179">
        <v>0.15</v>
      </c>
      <c r="Y10" s="179">
        <v>0.15</v>
      </c>
      <c r="Z10" s="180" t="s">
        <v>549</v>
      </c>
      <c r="AA10" s="169">
        <v>0.3</v>
      </c>
      <c r="AB10" s="248">
        <v>1</v>
      </c>
      <c r="AC10" s="306" t="s">
        <v>841</v>
      </c>
      <c r="AD10" s="310">
        <v>1</v>
      </c>
      <c r="AE10" s="310">
        <v>1</v>
      </c>
      <c r="AF10" s="333" t="s">
        <v>841</v>
      </c>
      <c r="AG10" s="426">
        <v>1</v>
      </c>
      <c r="AH10" s="426">
        <v>1</v>
      </c>
      <c r="AI10" s="427" t="s">
        <v>1329</v>
      </c>
      <c r="AJ10" s="444">
        <f t="shared" si="0"/>
        <v>1</v>
      </c>
    </row>
    <row r="11" spans="1:149" s="157" customFormat="1" ht="61.5" customHeight="1" x14ac:dyDescent="0.2">
      <c r="A11" s="154"/>
      <c r="B11" s="154" t="s">
        <v>26</v>
      </c>
      <c r="C11" s="493"/>
      <c r="D11" s="154"/>
      <c r="E11" s="154"/>
      <c r="F11" s="154"/>
      <c r="G11" s="154"/>
      <c r="H11" s="154" t="s">
        <v>1270</v>
      </c>
      <c r="I11" s="154"/>
      <c r="J11" s="171" t="s">
        <v>538</v>
      </c>
      <c r="K11" s="181">
        <v>2.5000000000000001E-2</v>
      </c>
      <c r="L11" s="173" t="s">
        <v>34</v>
      </c>
      <c r="M11" s="177">
        <v>1</v>
      </c>
      <c r="N11" s="154" t="s">
        <v>47</v>
      </c>
      <c r="O11" s="154"/>
      <c r="P11" s="178" t="s">
        <v>545</v>
      </c>
      <c r="Q11" s="174">
        <v>43101</v>
      </c>
      <c r="R11" s="175" t="s">
        <v>436</v>
      </c>
      <c r="S11" s="154"/>
      <c r="T11" s="154"/>
      <c r="U11" s="154"/>
      <c r="V11" s="154"/>
      <c r="W11" s="154"/>
      <c r="X11" s="177">
        <v>1</v>
      </c>
      <c r="Y11" s="177">
        <v>1</v>
      </c>
      <c r="Z11" s="189" t="s">
        <v>610</v>
      </c>
      <c r="AA11" s="169">
        <v>1</v>
      </c>
      <c r="AB11" s="248">
        <v>0.99990000000000001</v>
      </c>
      <c r="AC11" s="306" t="s">
        <v>842</v>
      </c>
      <c r="AD11" s="310">
        <v>1</v>
      </c>
      <c r="AE11" s="310">
        <v>1</v>
      </c>
      <c r="AF11" s="333" t="s">
        <v>1109</v>
      </c>
      <c r="AG11" s="426">
        <v>1</v>
      </c>
      <c r="AH11" s="426">
        <v>1</v>
      </c>
      <c r="AI11" s="427" t="s">
        <v>1312</v>
      </c>
      <c r="AJ11" s="444">
        <f t="shared" si="0"/>
        <v>1</v>
      </c>
    </row>
    <row r="12" spans="1:149" s="157" customFormat="1" ht="105.75" customHeight="1" x14ac:dyDescent="0.25">
      <c r="A12" s="154"/>
      <c r="B12" s="154" t="s">
        <v>26</v>
      </c>
      <c r="C12" s="494"/>
      <c r="D12" s="154"/>
      <c r="E12" s="154"/>
      <c r="F12" s="154"/>
      <c r="G12" s="171" t="s">
        <v>550</v>
      </c>
      <c r="H12" s="154" t="s">
        <v>1218</v>
      </c>
      <c r="I12" s="154" t="s">
        <v>47</v>
      </c>
      <c r="J12" s="171" t="s">
        <v>539</v>
      </c>
      <c r="K12" s="181">
        <v>2.5000000000000001E-2</v>
      </c>
      <c r="L12" s="173" t="s">
        <v>34</v>
      </c>
      <c r="M12" s="177">
        <v>1</v>
      </c>
      <c r="N12" s="154" t="s">
        <v>47</v>
      </c>
      <c r="O12" s="154"/>
      <c r="P12" s="178" t="s">
        <v>546</v>
      </c>
      <c r="Q12" s="174">
        <v>43101</v>
      </c>
      <c r="R12" s="175" t="s">
        <v>548</v>
      </c>
      <c r="S12" s="154"/>
      <c r="T12" s="154"/>
      <c r="U12" s="154"/>
      <c r="V12" s="154"/>
      <c r="W12" s="154"/>
      <c r="X12" s="179">
        <v>0.6</v>
      </c>
      <c r="Y12" s="179">
        <v>0.6</v>
      </c>
      <c r="Z12" s="180" t="s">
        <v>552</v>
      </c>
      <c r="AA12" s="169">
        <v>1</v>
      </c>
      <c r="AB12" s="266">
        <v>1</v>
      </c>
      <c r="AC12" s="306" t="s">
        <v>843</v>
      </c>
      <c r="AD12" s="310">
        <v>1</v>
      </c>
      <c r="AE12" s="310">
        <v>1</v>
      </c>
      <c r="AF12" s="333" t="s">
        <v>1058</v>
      </c>
      <c r="AG12" s="426">
        <v>1</v>
      </c>
      <c r="AH12" s="426">
        <v>1</v>
      </c>
      <c r="AI12" s="427" t="s">
        <v>1330</v>
      </c>
      <c r="AJ12" s="444">
        <f t="shared" si="0"/>
        <v>1</v>
      </c>
    </row>
    <row r="13" spans="1:149" s="157" customFormat="1" ht="35.25" customHeight="1" x14ac:dyDescent="0.25">
      <c r="AA13" s="244"/>
      <c r="AB13" s="244"/>
      <c r="AC13" s="245"/>
      <c r="AI13" s="435" t="s">
        <v>1364</v>
      </c>
      <c r="AJ13" s="462">
        <f>AVERAGE(AJ6:AJ12)</f>
        <v>0.99701428571428574</v>
      </c>
    </row>
    <row r="14" spans="1:149" s="182" customFormat="1" ht="42.75" customHeight="1" x14ac:dyDescent="0.25">
      <c r="A14" s="484" t="s">
        <v>553</v>
      </c>
      <c r="B14" s="484"/>
      <c r="C14" s="484"/>
      <c r="D14" s="484"/>
      <c r="E14" s="484"/>
      <c r="F14" s="484"/>
      <c r="G14" s="484"/>
      <c r="H14" s="484"/>
      <c r="I14" s="484"/>
      <c r="J14" s="484"/>
      <c r="K14" s="484"/>
      <c r="L14" s="484"/>
      <c r="M14" s="484"/>
      <c r="N14" s="484"/>
      <c r="O14" s="484"/>
      <c r="P14" s="484"/>
      <c r="Q14" s="484"/>
      <c r="R14" s="484"/>
      <c r="S14" s="484"/>
      <c r="T14" s="484"/>
      <c r="U14" s="484"/>
      <c r="AA14" s="244"/>
      <c r="AB14" s="244"/>
      <c r="AC14" s="245"/>
    </row>
    <row r="15" spans="1:149" s="182" customFormat="1" ht="18" x14ac:dyDescent="0.25">
      <c r="A15" s="485" t="s">
        <v>419</v>
      </c>
      <c r="B15" s="485" t="s">
        <v>420</v>
      </c>
      <c r="C15" s="485" t="s">
        <v>421</v>
      </c>
      <c r="D15" s="485" t="s">
        <v>422</v>
      </c>
      <c r="E15" s="485" t="s">
        <v>11</v>
      </c>
      <c r="F15" s="486" t="s">
        <v>12</v>
      </c>
      <c r="G15" s="485" t="s">
        <v>14</v>
      </c>
      <c r="H15" s="497" t="s">
        <v>423</v>
      </c>
      <c r="I15" s="497"/>
      <c r="J15" s="497" t="s">
        <v>424</v>
      </c>
      <c r="K15" s="497"/>
      <c r="L15" s="497"/>
      <c r="M15" s="497"/>
      <c r="N15" s="498" t="s">
        <v>554</v>
      </c>
      <c r="O15" s="498"/>
      <c r="P15" s="498"/>
      <c r="Q15" s="498"/>
      <c r="R15" s="498"/>
      <c r="S15" s="498"/>
      <c r="T15" s="498"/>
      <c r="U15" s="498"/>
      <c r="AA15" s="244"/>
      <c r="AB15" s="244"/>
      <c r="AC15" s="245"/>
    </row>
    <row r="16" spans="1:149" s="182" customFormat="1" ht="12.75" customHeight="1" x14ac:dyDescent="0.25">
      <c r="A16" s="485"/>
      <c r="B16" s="485"/>
      <c r="C16" s="485"/>
      <c r="D16" s="485"/>
      <c r="E16" s="485"/>
      <c r="F16" s="486"/>
      <c r="G16" s="485"/>
      <c r="H16" s="485" t="s">
        <v>425</v>
      </c>
      <c r="I16" s="485" t="s">
        <v>426</v>
      </c>
      <c r="J16" s="183" t="s">
        <v>427</v>
      </c>
      <c r="K16" s="183" t="s">
        <v>428</v>
      </c>
      <c r="L16" s="183" t="s">
        <v>429</v>
      </c>
      <c r="M16" s="183" t="s">
        <v>430</v>
      </c>
      <c r="N16" s="499" t="s">
        <v>427</v>
      </c>
      <c r="O16" s="499"/>
      <c r="P16" s="499" t="s">
        <v>428</v>
      </c>
      <c r="Q16" s="499"/>
      <c r="R16" s="499" t="s">
        <v>429</v>
      </c>
      <c r="S16" s="499"/>
      <c r="T16" s="499" t="s">
        <v>430</v>
      </c>
      <c r="U16" s="499"/>
      <c r="AA16" s="244"/>
      <c r="AB16" s="244"/>
      <c r="AC16" s="245"/>
    </row>
    <row r="17" spans="1:29" s="182" customFormat="1" ht="24" x14ac:dyDescent="0.25">
      <c r="A17" s="485"/>
      <c r="B17" s="485"/>
      <c r="C17" s="485"/>
      <c r="D17" s="485"/>
      <c r="E17" s="485"/>
      <c r="F17" s="486"/>
      <c r="G17" s="485"/>
      <c r="H17" s="485"/>
      <c r="I17" s="485"/>
      <c r="J17" s="184" t="s">
        <v>431</v>
      </c>
      <c r="K17" s="184" t="s">
        <v>431</v>
      </c>
      <c r="L17" s="184" t="s">
        <v>431</v>
      </c>
      <c r="M17" s="184" t="s">
        <v>431</v>
      </c>
      <c r="N17" s="185" t="s">
        <v>555</v>
      </c>
      <c r="O17" s="186" t="s">
        <v>528</v>
      </c>
      <c r="P17" s="186" t="s">
        <v>555</v>
      </c>
      <c r="Q17" s="186" t="s">
        <v>528</v>
      </c>
      <c r="R17" s="186" t="s">
        <v>555</v>
      </c>
      <c r="S17" s="186" t="s">
        <v>528</v>
      </c>
      <c r="T17" s="186" t="s">
        <v>555</v>
      </c>
      <c r="U17" s="186" t="s">
        <v>528</v>
      </c>
      <c r="AA17" s="244"/>
      <c r="AB17" s="244"/>
      <c r="AC17" s="245"/>
    </row>
    <row r="18" spans="1:29" s="182" customFormat="1" x14ac:dyDescent="0.25">
      <c r="A18" s="484" t="s">
        <v>556</v>
      </c>
      <c r="B18" s="484"/>
      <c r="C18" s="484"/>
      <c r="D18" s="484"/>
      <c r="E18" s="484"/>
      <c r="F18" s="484"/>
      <c r="G18" s="484"/>
      <c r="H18" s="484"/>
      <c r="I18" s="484"/>
      <c r="J18" s="484"/>
      <c r="K18" s="484"/>
      <c r="L18" s="484"/>
      <c r="M18" s="484"/>
      <c r="N18" s="484"/>
      <c r="O18" s="484"/>
      <c r="P18" s="484"/>
      <c r="Q18" s="484"/>
      <c r="R18" s="484"/>
      <c r="S18" s="484"/>
      <c r="T18" s="484"/>
      <c r="U18" s="484"/>
      <c r="AA18" s="244"/>
      <c r="AB18" s="244"/>
      <c r="AC18" s="245"/>
    </row>
    <row r="19" spans="1:29" s="157" customFormat="1" ht="180" x14ac:dyDescent="0.25">
      <c r="A19" s="495" t="s">
        <v>432</v>
      </c>
      <c r="B19" s="496" t="s">
        <v>557</v>
      </c>
      <c r="C19" s="312" t="s">
        <v>433</v>
      </c>
      <c r="D19" s="313">
        <v>9.2499999999999995E-3</v>
      </c>
      <c r="E19" s="314" t="s">
        <v>434</v>
      </c>
      <c r="F19" s="315">
        <v>50</v>
      </c>
      <c r="G19" s="312" t="s">
        <v>435</v>
      </c>
      <c r="H19" s="316">
        <v>43101</v>
      </c>
      <c r="I19" s="314" t="s">
        <v>436</v>
      </c>
      <c r="J19" s="317">
        <v>0</v>
      </c>
      <c r="K19" s="317">
        <v>0</v>
      </c>
      <c r="L19" s="317">
        <v>0</v>
      </c>
      <c r="M19" s="315">
        <v>50</v>
      </c>
      <c r="N19" s="318">
        <v>0</v>
      </c>
      <c r="O19" s="309" t="s">
        <v>558</v>
      </c>
      <c r="P19" s="319">
        <v>1.22</v>
      </c>
      <c r="Q19" s="320" t="s">
        <v>789</v>
      </c>
      <c r="R19" s="318">
        <f>61/F19</f>
        <v>1.22</v>
      </c>
      <c r="S19" s="309" t="s">
        <v>1059</v>
      </c>
      <c r="T19" s="463">
        <v>61</v>
      </c>
      <c r="U19" s="464" t="s">
        <v>1371</v>
      </c>
      <c r="AA19" s="244"/>
      <c r="AB19" s="244"/>
      <c r="AC19" s="245"/>
    </row>
    <row r="20" spans="1:29" s="157" customFormat="1" ht="180" x14ac:dyDescent="0.25">
      <c r="A20" s="495"/>
      <c r="B20" s="496"/>
      <c r="C20" s="312" t="s">
        <v>437</v>
      </c>
      <c r="D20" s="313">
        <v>9.2499999999999995E-3</v>
      </c>
      <c r="E20" s="314" t="s">
        <v>434</v>
      </c>
      <c r="F20" s="315">
        <v>300</v>
      </c>
      <c r="G20" s="312" t="s">
        <v>435</v>
      </c>
      <c r="H20" s="316">
        <v>43101</v>
      </c>
      <c r="I20" s="314" t="s">
        <v>436</v>
      </c>
      <c r="J20" s="317">
        <v>0</v>
      </c>
      <c r="K20" s="317">
        <v>0</v>
      </c>
      <c r="L20" s="317">
        <v>0</v>
      </c>
      <c r="M20" s="315">
        <v>300</v>
      </c>
      <c r="N20" s="318">
        <v>0.46730769230769231</v>
      </c>
      <c r="O20" s="309" t="s">
        <v>559</v>
      </c>
      <c r="P20" s="319">
        <v>1.0033333333333334</v>
      </c>
      <c r="Q20" s="320" t="s">
        <v>790</v>
      </c>
      <c r="R20" s="318">
        <f>301/300</f>
        <v>1.0033333333333334</v>
      </c>
      <c r="S20" s="309" t="s">
        <v>1060</v>
      </c>
      <c r="T20" s="463">
        <v>300</v>
      </c>
      <c r="U20" s="464" t="s">
        <v>1372</v>
      </c>
    </row>
    <row r="21" spans="1:29" s="157" customFormat="1" ht="220.5" x14ac:dyDescent="0.25">
      <c r="A21" s="495"/>
      <c r="B21" s="496"/>
      <c r="C21" s="312" t="s">
        <v>438</v>
      </c>
      <c r="D21" s="313">
        <v>9.2499999999999995E-3</v>
      </c>
      <c r="E21" s="314" t="s">
        <v>434</v>
      </c>
      <c r="F21" s="315">
        <v>1931</v>
      </c>
      <c r="G21" s="312" t="s">
        <v>439</v>
      </c>
      <c r="H21" s="316">
        <v>43101</v>
      </c>
      <c r="I21" s="314" t="s">
        <v>436</v>
      </c>
      <c r="J21" s="317">
        <v>0</v>
      </c>
      <c r="K21" s="317">
        <v>0</v>
      </c>
      <c r="L21" s="317">
        <v>0</v>
      </c>
      <c r="M21" s="315">
        <v>1931</v>
      </c>
      <c r="N21" s="318">
        <v>0.10305541170378042</v>
      </c>
      <c r="O21" s="309" t="s">
        <v>560</v>
      </c>
      <c r="P21" s="319">
        <v>0.19264629725530813</v>
      </c>
      <c r="Q21" s="320" t="s">
        <v>791</v>
      </c>
      <c r="R21" s="321">
        <f>996/1931</f>
        <v>0.5157949249093734</v>
      </c>
      <c r="S21" s="309" t="s">
        <v>1061</v>
      </c>
      <c r="T21" s="463">
        <v>1069</v>
      </c>
      <c r="U21" s="465" t="s">
        <v>1061</v>
      </c>
    </row>
    <row r="22" spans="1:29" s="157" customFormat="1" ht="220.5" x14ac:dyDescent="0.25">
      <c r="A22" s="495"/>
      <c r="B22" s="496"/>
      <c r="C22" s="312" t="s">
        <v>440</v>
      </c>
      <c r="D22" s="313">
        <v>9.2499999999999995E-3</v>
      </c>
      <c r="E22" s="314" t="s">
        <v>434</v>
      </c>
      <c r="F22" s="315">
        <v>3039</v>
      </c>
      <c r="G22" s="312" t="s">
        <v>439</v>
      </c>
      <c r="H22" s="316">
        <v>43101</v>
      </c>
      <c r="I22" s="314" t="s">
        <v>436</v>
      </c>
      <c r="J22" s="317">
        <v>0</v>
      </c>
      <c r="K22" s="317">
        <v>0</v>
      </c>
      <c r="L22" s="317">
        <v>0</v>
      </c>
      <c r="M22" s="315">
        <v>3039</v>
      </c>
      <c r="N22" s="318">
        <v>8.5225403093122737E-2</v>
      </c>
      <c r="O22" s="309" t="s">
        <v>561</v>
      </c>
      <c r="P22" s="319">
        <v>0.11780190852254031</v>
      </c>
      <c r="Q22" s="320" t="s">
        <v>792</v>
      </c>
      <c r="R22" s="321">
        <f>706/3039</f>
        <v>0.23231326094109905</v>
      </c>
      <c r="S22" s="322" t="s">
        <v>1062</v>
      </c>
      <c r="T22" s="463">
        <v>817</v>
      </c>
      <c r="U22" s="465" t="s">
        <v>1062</v>
      </c>
    </row>
    <row r="23" spans="1:29" s="157" customFormat="1" ht="165" x14ac:dyDescent="0.25">
      <c r="A23" s="495"/>
      <c r="B23" s="496"/>
      <c r="C23" s="312" t="s">
        <v>441</v>
      </c>
      <c r="D23" s="313">
        <v>9.2499999999999995E-3</v>
      </c>
      <c r="E23" s="314" t="s">
        <v>434</v>
      </c>
      <c r="F23" s="315">
        <v>4100</v>
      </c>
      <c r="G23" s="312" t="s">
        <v>435</v>
      </c>
      <c r="H23" s="316">
        <v>43101</v>
      </c>
      <c r="I23" s="314" t="s">
        <v>436</v>
      </c>
      <c r="J23" s="317">
        <v>0</v>
      </c>
      <c r="K23" s="317">
        <v>0</v>
      </c>
      <c r="L23" s="317">
        <v>0</v>
      </c>
      <c r="M23" s="315">
        <v>4100</v>
      </c>
      <c r="N23" s="318">
        <v>5.5853658536585367E-2</v>
      </c>
      <c r="O23" s="309" t="s">
        <v>562</v>
      </c>
      <c r="P23" s="319">
        <v>0.98609756097560974</v>
      </c>
      <c r="Q23" s="320" t="s">
        <v>793</v>
      </c>
      <c r="R23" s="323">
        <f>4043/4100</f>
        <v>0.98609756097560974</v>
      </c>
      <c r="S23" s="322" t="s">
        <v>1063</v>
      </c>
      <c r="T23" s="463">
        <v>4173</v>
      </c>
      <c r="U23" s="465" t="s">
        <v>1373</v>
      </c>
    </row>
    <row r="24" spans="1:29" s="157" customFormat="1" ht="189" x14ac:dyDescent="0.25">
      <c r="A24" s="495"/>
      <c r="B24" s="496"/>
      <c r="C24" s="312" t="s">
        <v>442</v>
      </c>
      <c r="D24" s="313">
        <v>9.2499999999999995E-3</v>
      </c>
      <c r="E24" s="314" t="s">
        <v>434</v>
      </c>
      <c r="F24" s="315">
        <v>639766300</v>
      </c>
      <c r="G24" s="312" t="s">
        <v>443</v>
      </c>
      <c r="H24" s="316">
        <v>43101</v>
      </c>
      <c r="I24" s="314" t="s">
        <v>436</v>
      </c>
      <c r="J24" s="317">
        <v>0</v>
      </c>
      <c r="K24" s="317">
        <v>0</v>
      </c>
      <c r="L24" s="317">
        <v>0</v>
      </c>
      <c r="M24" s="315">
        <v>639766300</v>
      </c>
      <c r="N24" s="318">
        <v>0</v>
      </c>
      <c r="O24" s="309" t="s">
        <v>563</v>
      </c>
      <c r="P24" s="319">
        <v>1.0014287779772082</v>
      </c>
      <c r="Q24" s="320" t="s">
        <v>794</v>
      </c>
      <c r="R24" s="324">
        <f>640680384/639766300</f>
        <v>1.0014287779772082</v>
      </c>
      <c r="S24" s="309" t="s">
        <v>1064</v>
      </c>
      <c r="T24" s="466">
        <v>862561158</v>
      </c>
      <c r="U24" s="465" t="s">
        <v>1374</v>
      </c>
    </row>
    <row r="25" spans="1:29" s="157" customFormat="1" ht="409.5" x14ac:dyDescent="0.25">
      <c r="A25" s="495"/>
      <c r="B25" s="496"/>
      <c r="C25" s="312" t="s">
        <v>444</v>
      </c>
      <c r="D25" s="313">
        <v>9.2499999999999995E-3</v>
      </c>
      <c r="E25" s="314" t="s">
        <v>34</v>
      </c>
      <c r="F25" s="315">
        <v>45</v>
      </c>
      <c r="G25" s="312" t="s">
        <v>445</v>
      </c>
      <c r="H25" s="316">
        <v>43101</v>
      </c>
      <c r="I25" s="314" t="s">
        <v>436</v>
      </c>
      <c r="J25" s="317">
        <v>0</v>
      </c>
      <c r="K25" s="317">
        <v>0</v>
      </c>
      <c r="L25" s="317">
        <v>0</v>
      </c>
      <c r="M25" s="325">
        <v>45</v>
      </c>
      <c r="N25" s="318">
        <v>0.4</v>
      </c>
      <c r="O25" s="309" t="s">
        <v>564</v>
      </c>
      <c r="P25" s="319">
        <v>0.95555555555555549</v>
      </c>
      <c r="Q25" s="320" t="s">
        <v>795</v>
      </c>
      <c r="R25" s="323">
        <f>60/45</f>
        <v>1.3333333333333333</v>
      </c>
      <c r="S25" s="320" t="s">
        <v>1065</v>
      </c>
      <c r="T25" s="463">
        <v>78</v>
      </c>
      <c r="U25" s="465" t="s">
        <v>1375</v>
      </c>
    </row>
    <row r="26" spans="1:29" s="157" customFormat="1" ht="150" x14ac:dyDescent="0.25">
      <c r="A26" s="495"/>
      <c r="B26" s="496"/>
      <c r="C26" s="312" t="s">
        <v>446</v>
      </c>
      <c r="D26" s="313">
        <v>9.2499999999999995E-3</v>
      </c>
      <c r="E26" s="314" t="s">
        <v>434</v>
      </c>
      <c r="F26" s="315">
        <v>1000</v>
      </c>
      <c r="G26" s="312" t="s">
        <v>435</v>
      </c>
      <c r="H26" s="316">
        <v>43101</v>
      </c>
      <c r="I26" s="314" t="s">
        <v>436</v>
      </c>
      <c r="J26" s="317">
        <v>0</v>
      </c>
      <c r="K26" s="317">
        <v>0</v>
      </c>
      <c r="L26" s="317">
        <v>0</v>
      </c>
      <c r="M26" s="315">
        <v>1000</v>
      </c>
      <c r="N26" s="318">
        <v>7.4999999999999997E-2</v>
      </c>
      <c r="O26" s="309" t="s">
        <v>565</v>
      </c>
      <c r="P26" s="319">
        <v>0</v>
      </c>
      <c r="Q26" s="320" t="s">
        <v>796</v>
      </c>
      <c r="R26" s="318">
        <v>0</v>
      </c>
      <c r="S26" s="311" t="s">
        <v>1066</v>
      </c>
      <c r="T26" s="463">
        <v>0</v>
      </c>
      <c r="U26" s="465" t="s">
        <v>1066</v>
      </c>
    </row>
    <row r="27" spans="1:29" s="157" customFormat="1" ht="409.5" x14ac:dyDescent="0.25">
      <c r="A27" s="495"/>
      <c r="B27" s="496"/>
      <c r="C27" s="312" t="s">
        <v>447</v>
      </c>
      <c r="D27" s="313">
        <v>9.2499999999999995E-3</v>
      </c>
      <c r="E27" s="314" t="s">
        <v>34</v>
      </c>
      <c r="F27" s="313">
        <v>0.7</v>
      </c>
      <c r="G27" s="312" t="s">
        <v>445</v>
      </c>
      <c r="H27" s="316">
        <v>43101</v>
      </c>
      <c r="I27" s="314" t="s">
        <v>436</v>
      </c>
      <c r="J27" s="317">
        <v>0</v>
      </c>
      <c r="K27" s="317">
        <v>0</v>
      </c>
      <c r="L27" s="317">
        <v>0</v>
      </c>
      <c r="M27" s="326">
        <v>0.7</v>
      </c>
      <c r="N27" s="318">
        <v>0</v>
      </c>
      <c r="O27" s="309" t="s">
        <v>566</v>
      </c>
      <c r="P27" s="319">
        <v>0.7142857142857143</v>
      </c>
      <c r="Q27" s="320" t="s">
        <v>797</v>
      </c>
      <c r="R27" s="318">
        <f>70/70</f>
        <v>1</v>
      </c>
      <c r="S27" s="320" t="s">
        <v>1067</v>
      </c>
      <c r="T27" s="467">
        <v>0.96</v>
      </c>
      <c r="U27" s="464" t="s">
        <v>1376</v>
      </c>
    </row>
    <row r="28" spans="1:29" s="157" customFormat="1" ht="150" x14ac:dyDescent="0.25">
      <c r="A28" s="495"/>
      <c r="B28" s="496"/>
      <c r="C28" s="312" t="s">
        <v>404</v>
      </c>
      <c r="D28" s="313">
        <v>9.2499999999999995E-3</v>
      </c>
      <c r="E28" s="314" t="s">
        <v>434</v>
      </c>
      <c r="F28" s="315">
        <v>370</v>
      </c>
      <c r="G28" s="312" t="s">
        <v>109</v>
      </c>
      <c r="H28" s="316">
        <v>43101</v>
      </c>
      <c r="I28" s="314" t="s">
        <v>436</v>
      </c>
      <c r="J28" s="317">
        <v>0</v>
      </c>
      <c r="K28" s="317">
        <v>0</v>
      </c>
      <c r="L28" s="317">
        <v>0</v>
      </c>
      <c r="M28" s="315">
        <v>370</v>
      </c>
      <c r="N28" s="318">
        <v>1</v>
      </c>
      <c r="O28" s="309" t="s">
        <v>567</v>
      </c>
      <c r="P28" s="319">
        <v>1</v>
      </c>
      <c r="Q28" s="320" t="s">
        <v>798</v>
      </c>
      <c r="R28" s="318">
        <f>370/370</f>
        <v>1</v>
      </c>
      <c r="S28" s="309" t="s">
        <v>1068</v>
      </c>
      <c r="T28" s="463">
        <v>370</v>
      </c>
      <c r="U28" s="465" t="s">
        <v>798</v>
      </c>
    </row>
    <row r="29" spans="1:29" s="157" customFormat="1" ht="120" x14ac:dyDescent="0.25">
      <c r="A29" s="495"/>
      <c r="B29" s="496"/>
      <c r="C29" s="312" t="s">
        <v>448</v>
      </c>
      <c r="D29" s="313">
        <v>9.2499999999999995E-3</v>
      </c>
      <c r="E29" s="314" t="s">
        <v>434</v>
      </c>
      <c r="F29" s="315">
        <v>1700000</v>
      </c>
      <c r="G29" s="312" t="s">
        <v>435</v>
      </c>
      <c r="H29" s="316">
        <v>43101</v>
      </c>
      <c r="I29" s="314" t="s">
        <v>436</v>
      </c>
      <c r="J29" s="317">
        <v>0</v>
      </c>
      <c r="K29" s="317">
        <v>0</v>
      </c>
      <c r="L29" s="317">
        <v>0</v>
      </c>
      <c r="M29" s="315">
        <v>1700000</v>
      </c>
      <c r="N29" s="318">
        <v>0</v>
      </c>
      <c r="O29" s="309" t="s">
        <v>568</v>
      </c>
      <c r="P29" s="319">
        <v>1.2481517647058824</v>
      </c>
      <c r="Q29" s="320" t="s">
        <v>799</v>
      </c>
      <c r="R29" s="318">
        <f>2121858/1700000</f>
        <v>1.2481517647058824</v>
      </c>
      <c r="S29" s="320" t="s">
        <v>1069</v>
      </c>
      <c r="T29" s="463">
        <v>2542230</v>
      </c>
      <c r="U29" s="465" t="s">
        <v>1377</v>
      </c>
    </row>
    <row r="30" spans="1:29" s="157" customFormat="1" ht="110.25" x14ac:dyDescent="0.25">
      <c r="A30" s="495"/>
      <c r="B30" s="496"/>
      <c r="C30" s="312" t="s">
        <v>449</v>
      </c>
      <c r="D30" s="313">
        <v>9.2499999999999995E-3</v>
      </c>
      <c r="E30" s="314" t="s">
        <v>434</v>
      </c>
      <c r="F30" s="315">
        <v>50000</v>
      </c>
      <c r="G30" s="312" t="s">
        <v>435</v>
      </c>
      <c r="H30" s="316">
        <v>43101</v>
      </c>
      <c r="I30" s="314" t="s">
        <v>436</v>
      </c>
      <c r="J30" s="317">
        <v>0</v>
      </c>
      <c r="K30" s="317">
        <v>0</v>
      </c>
      <c r="L30" s="317">
        <v>0</v>
      </c>
      <c r="M30" s="315">
        <v>50000</v>
      </c>
      <c r="N30" s="318">
        <v>5.944444444444444E-3</v>
      </c>
      <c r="O30" s="309" t="s">
        <v>569</v>
      </c>
      <c r="P30" s="319">
        <v>0.1807</v>
      </c>
      <c r="Q30" s="320" t="s">
        <v>800</v>
      </c>
      <c r="R30" s="318">
        <f>9035/50000</f>
        <v>0.1807</v>
      </c>
      <c r="S30" s="320" t="s">
        <v>1070</v>
      </c>
      <c r="T30" s="463">
        <v>50000</v>
      </c>
      <c r="U30" s="465" t="s">
        <v>1378</v>
      </c>
    </row>
    <row r="31" spans="1:29" s="157" customFormat="1" ht="141.75" x14ac:dyDescent="0.25">
      <c r="A31" s="495"/>
      <c r="B31" s="496"/>
      <c r="C31" s="312" t="s">
        <v>405</v>
      </c>
      <c r="D31" s="313">
        <v>9.2499999999999995E-3</v>
      </c>
      <c r="E31" s="314" t="s">
        <v>434</v>
      </c>
      <c r="F31" s="315">
        <v>1200000</v>
      </c>
      <c r="G31" s="312" t="s">
        <v>109</v>
      </c>
      <c r="H31" s="316">
        <v>43101</v>
      </c>
      <c r="I31" s="314" t="s">
        <v>436</v>
      </c>
      <c r="J31" s="317">
        <v>0</v>
      </c>
      <c r="K31" s="317">
        <v>0</v>
      </c>
      <c r="L31" s="317">
        <v>0</v>
      </c>
      <c r="M31" s="315">
        <v>1200000</v>
      </c>
      <c r="N31" s="318">
        <v>0</v>
      </c>
      <c r="O31" s="320" t="s">
        <v>801</v>
      </c>
      <c r="P31" s="319">
        <v>0</v>
      </c>
      <c r="Q31" s="320" t="s">
        <v>801</v>
      </c>
      <c r="R31" s="318">
        <v>0</v>
      </c>
      <c r="S31" s="320" t="s">
        <v>801</v>
      </c>
      <c r="T31" s="463">
        <v>0</v>
      </c>
      <c r="U31" s="464" t="s">
        <v>1333</v>
      </c>
    </row>
    <row r="32" spans="1:29" s="157" customFormat="1" ht="141.75" x14ac:dyDescent="0.25">
      <c r="A32" s="495"/>
      <c r="B32" s="496"/>
      <c r="C32" s="312" t="s">
        <v>403</v>
      </c>
      <c r="D32" s="313">
        <v>9.2499999999999995E-3</v>
      </c>
      <c r="E32" s="314" t="s">
        <v>434</v>
      </c>
      <c r="F32" s="315">
        <v>1</v>
      </c>
      <c r="G32" s="312" t="s">
        <v>109</v>
      </c>
      <c r="H32" s="316">
        <v>43101</v>
      </c>
      <c r="I32" s="314" t="s">
        <v>436</v>
      </c>
      <c r="J32" s="317">
        <v>0</v>
      </c>
      <c r="K32" s="317">
        <v>0</v>
      </c>
      <c r="L32" s="317">
        <v>0</v>
      </c>
      <c r="M32" s="315">
        <v>1</v>
      </c>
      <c r="N32" s="318">
        <v>0</v>
      </c>
      <c r="O32" s="309" t="s">
        <v>570</v>
      </c>
      <c r="P32" s="319">
        <v>0</v>
      </c>
      <c r="Q32" s="320" t="s">
        <v>802</v>
      </c>
      <c r="R32" s="318">
        <v>0</v>
      </c>
      <c r="S32" s="327" t="s">
        <v>1071</v>
      </c>
      <c r="T32" s="463">
        <v>1</v>
      </c>
      <c r="U32" s="465" t="s">
        <v>1379</v>
      </c>
    </row>
    <row r="33" spans="1:21" s="157" customFormat="1" ht="180" x14ac:dyDescent="0.25">
      <c r="A33" s="495"/>
      <c r="B33" s="496"/>
      <c r="C33" s="312" t="s">
        <v>450</v>
      </c>
      <c r="D33" s="313">
        <v>9.2499999999999995E-3</v>
      </c>
      <c r="E33" s="314" t="s">
        <v>434</v>
      </c>
      <c r="F33" s="315">
        <v>85000</v>
      </c>
      <c r="G33" s="312" t="s">
        <v>435</v>
      </c>
      <c r="H33" s="316">
        <v>43101</v>
      </c>
      <c r="I33" s="314" t="s">
        <v>436</v>
      </c>
      <c r="J33" s="317">
        <v>0</v>
      </c>
      <c r="K33" s="317">
        <v>0</v>
      </c>
      <c r="L33" s="317">
        <v>0</v>
      </c>
      <c r="M33" s="315">
        <v>85000</v>
      </c>
      <c r="N33" s="318">
        <v>0.63027058823529414</v>
      </c>
      <c r="O33" s="309" t="s">
        <v>571</v>
      </c>
      <c r="P33" s="319">
        <v>0.9798</v>
      </c>
      <c r="Q33" s="320" t="s">
        <v>803</v>
      </c>
      <c r="R33" s="318">
        <f>87873/85000</f>
        <v>1.0338000000000001</v>
      </c>
      <c r="S33" s="327" t="s">
        <v>1072</v>
      </c>
      <c r="T33" s="463">
        <v>85038</v>
      </c>
      <c r="U33" s="465" t="s">
        <v>1380</v>
      </c>
    </row>
    <row r="34" spans="1:21" s="157" customFormat="1" ht="110.25" x14ac:dyDescent="0.25">
      <c r="A34" s="495"/>
      <c r="B34" s="496"/>
      <c r="C34" s="312" t="s">
        <v>451</v>
      </c>
      <c r="D34" s="313">
        <v>9.2499999999999995E-3</v>
      </c>
      <c r="E34" s="314" t="s">
        <v>434</v>
      </c>
      <c r="F34" s="315">
        <v>3000</v>
      </c>
      <c r="G34" s="312" t="s">
        <v>435</v>
      </c>
      <c r="H34" s="316">
        <v>43101</v>
      </c>
      <c r="I34" s="314" t="s">
        <v>436</v>
      </c>
      <c r="J34" s="317">
        <v>0</v>
      </c>
      <c r="K34" s="317">
        <v>0</v>
      </c>
      <c r="L34" s="317">
        <v>0</v>
      </c>
      <c r="M34" s="315">
        <v>3000</v>
      </c>
      <c r="N34" s="318">
        <v>0</v>
      </c>
      <c r="O34" s="309" t="s">
        <v>572</v>
      </c>
      <c r="P34" s="319">
        <v>0.60933333333333328</v>
      </c>
      <c r="Q34" s="320" t="s">
        <v>804</v>
      </c>
      <c r="R34" s="318">
        <f>2645/3000</f>
        <v>0.88166666666666671</v>
      </c>
      <c r="S34" s="328" t="s">
        <v>1073</v>
      </c>
      <c r="T34" s="463">
        <v>3018</v>
      </c>
      <c r="U34" s="465" t="s">
        <v>1381</v>
      </c>
    </row>
    <row r="35" spans="1:21" s="157" customFormat="1" ht="409.5" x14ac:dyDescent="0.25">
      <c r="A35" s="495"/>
      <c r="B35" s="496"/>
      <c r="C35" s="312" t="s">
        <v>452</v>
      </c>
      <c r="D35" s="313">
        <v>9.2499999999999995E-3</v>
      </c>
      <c r="E35" s="314" t="s">
        <v>434</v>
      </c>
      <c r="F35" s="315">
        <v>16000</v>
      </c>
      <c r="G35" s="312" t="s">
        <v>453</v>
      </c>
      <c r="H35" s="316">
        <v>43101</v>
      </c>
      <c r="I35" s="314" t="s">
        <v>436</v>
      </c>
      <c r="J35" s="317">
        <v>0</v>
      </c>
      <c r="K35" s="317">
        <v>0</v>
      </c>
      <c r="L35" s="317">
        <v>0</v>
      </c>
      <c r="M35" s="315">
        <v>16000</v>
      </c>
      <c r="N35" s="318">
        <v>0</v>
      </c>
      <c r="O35" s="309" t="s">
        <v>573</v>
      </c>
      <c r="P35" s="319">
        <v>1.0180624999999999</v>
      </c>
      <c r="Q35" s="320" t="s">
        <v>805</v>
      </c>
      <c r="R35" s="318">
        <f>16289/16000</f>
        <v>1.0180625000000001</v>
      </c>
      <c r="S35" s="328" t="s">
        <v>1074</v>
      </c>
      <c r="T35" s="463">
        <v>16289</v>
      </c>
      <c r="U35" s="465" t="s">
        <v>1382</v>
      </c>
    </row>
    <row r="36" spans="1:21" s="157" customFormat="1" ht="189" x14ac:dyDescent="0.25">
      <c r="A36" s="495"/>
      <c r="B36" s="496"/>
      <c r="C36" s="312" t="s">
        <v>454</v>
      </c>
      <c r="D36" s="313">
        <v>9.2499999999999995E-3</v>
      </c>
      <c r="E36" s="314" t="s">
        <v>434</v>
      </c>
      <c r="F36" s="315">
        <v>95</v>
      </c>
      <c r="G36" s="312" t="s">
        <v>443</v>
      </c>
      <c r="H36" s="316">
        <v>43101</v>
      </c>
      <c r="I36" s="314" t="s">
        <v>436</v>
      </c>
      <c r="J36" s="317">
        <v>0</v>
      </c>
      <c r="K36" s="317">
        <v>0</v>
      </c>
      <c r="L36" s="317">
        <v>0</v>
      </c>
      <c r="M36" s="315">
        <v>95</v>
      </c>
      <c r="N36" s="318">
        <v>0.5428421052631579</v>
      </c>
      <c r="O36" s="309" t="s">
        <v>574</v>
      </c>
      <c r="P36" s="319">
        <v>1</v>
      </c>
      <c r="Q36" s="320" t="s">
        <v>806</v>
      </c>
      <c r="R36" s="318">
        <f>95/95</f>
        <v>1</v>
      </c>
      <c r="S36" s="328" t="s">
        <v>1075</v>
      </c>
      <c r="T36" s="463">
        <v>95</v>
      </c>
      <c r="U36" s="465" t="s">
        <v>1383</v>
      </c>
    </row>
    <row r="37" spans="1:21" s="157" customFormat="1" ht="409.5" x14ac:dyDescent="0.25">
      <c r="A37" s="495"/>
      <c r="B37" s="496"/>
      <c r="C37" s="312" t="s">
        <v>455</v>
      </c>
      <c r="D37" s="313">
        <v>9.2499999999999995E-3</v>
      </c>
      <c r="E37" s="314" t="s">
        <v>434</v>
      </c>
      <c r="F37" s="315">
        <v>1300</v>
      </c>
      <c r="G37" s="312" t="s">
        <v>453</v>
      </c>
      <c r="H37" s="316">
        <v>43101</v>
      </c>
      <c r="I37" s="314" t="s">
        <v>436</v>
      </c>
      <c r="J37" s="317">
        <v>0</v>
      </c>
      <c r="K37" s="317">
        <v>0</v>
      </c>
      <c r="L37" s="317">
        <v>0</v>
      </c>
      <c r="M37" s="315">
        <v>1300</v>
      </c>
      <c r="N37" s="318">
        <v>0</v>
      </c>
      <c r="O37" s="309"/>
      <c r="P37" s="319">
        <v>1</v>
      </c>
      <c r="Q37" s="322" t="s">
        <v>807</v>
      </c>
      <c r="R37" s="318">
        <v>1</v>
      </c>
      <c r="S37" s="322" t="s">
        <v>807</v>
      </c>
      <c r="T37" s="463">
        <v>0</v>
      </c>
      <c r="U37" s="464" t="s">
        <v>1333</v>
      </c>
    </row>
    <row r="38" spans="1:21" s="157" customFormat="1" ht="220.5" x14ac:dyDescent="0.25">
      <c r="A38" s="495"/>
      <c r="B38" s="496"/>
      <c r="C38" s="312" t="s">
        <v>456</v>
      </c>
      <c r="D38" s="313">
        <v>9.2499999999999995E-3</v>
      </c>
      <c r="E38" s="314" t="s">
        <v>434</v>
      </c>
      <c r="F38" s="315">
        <v>12</v>
      </c>
      <c r="G38" s="312" t="s">
        <v>457</v>
      </c>
      <c r="H38" s="316">
        <v>43101</v>
      </c>
      <c r="I38" s="314" t="s">
        <v>436</v>
      </c>
      <c r="J38" s="317">
        <v>0</v>
      </c>
      <c r="K38" s="317">
        <v>0</v>
      </c>
      <c r="L38" s="317">
        <v>0</v>
      </c>
      <c r="M38" s="315">
        <v>12</v>
      </c>
      <c r="N38" s="318">
        <v>0</v>
      </c>
      <c r="O38" s="309" t="s">
        <v>575</v>
      </c>
      <c r="P38" s="319">
        <v>0</v>
      </c>
      <c r="Q38" s="320" t="s">
        <v>808</v>
      </c>
      <c r="R38" s="318">
        <v>0</v>
      </c>
      <c r="S38" s="320" t="s">
        <v>1076</v>
      </c>
      <c r="T38" s="463">
        <v>11</v>
      </c>
      <c r="U38" s="465" t="s">
        <v>1384</v>
      </c>
    </row>
    <row r="39" spans="1:21" s="157" customFormat="1" ht="299.25" x14ac:dyDescent="0.25">
      <c r="A39" s="495"/>
      <c r="B39" s="496"/>
      <c r="C39" s="312" t="s">
        <v>458</v>
      </c>
      <c r="D39" s="313">
        <v>9.2499999999999995E-3</v>
      </c>
      <c r="E39" s="314" t="s">
        <v>434</v>
      </c>
      <c r="F39" s="315">
        <v>8000</v>
      </c>
      <c r="G39" s="312" t="s">
        <v>459</v>
      </c>
      <c r="H39" s="316">
        <v>43101</v>
      </c>
      <c r="I39" s="314" t="s">
        <v>436</v>
      </c>
      <c r="J39" s="317">
        <v>0</v>
      </c>
      <c r="K39" s="317">
        <v>0</v>
      </c>
      <c r="L39" s="317">
        <v>0</v>
      </c>
      <c r="M39" s="315">
        <v>8000</v>
      </c>
      <c r="N39" s="318">
        <v>0</v>
      </c>
      <c r="O39" s="309" t="s">
        <v>576</v>
      </c>
      <c r="P39" s="319">
        <v>0</v>
      </c>
      <c r="Q39" s="320" t="s">
        <v>809</v>
      </c>
      <c r="R39" s="318">
        <v>0</v>
      </c>
      <c r="S39" s="328" t="s">
        <v>1077</v>
      </c>
      <c r="T39" s="463">
        <v>0</v>
      </c>
      <c r="U39" s="465" t="s">
        <v>1385</v>
      </c>
    </row>
    <row r="40" spans="1:21" s="157" customFormat="1" ht="299.25" x14ac:dyDescent="0.25">
      <c r="A40" s="495"/>
      <c r="B40" s="496"/>
      <c r="C40" s="312" t="s">
        <v>460</v>
      </c>
      <c r="D40" s="313">
        <v>9.2499999999999995E-3</v>
      </c>
      <c r="E40" s="314" t="s">
        <v>434</v>
      </c>
      <c r="F40" s="315">
        <v>20000</v>
      </c>
      <c r="G40" s="312" t="s">
        <v>459</v>
      </c>
      <c r="H40" s="316">
        <v>43101</v>
      </c>
      <c r="I40" s="314" t="s">
        <v>436</v>
      </c>
      <c r="J40" s="317">
        <v>0</v>
      </c>
      <c r="K40" s="317">
        <v>0</v>
      </c>
      <c r="L40" s="317">
        <v>0</v>
      </c>
      <c r="M40" s="315">
        <v>20000</v>
      </c>
      <c r="N40" s="318">
        <v>0</v>
      </c>
      <c r="O40" s="309" t="s">
        <v>577</v>
      </c>
      <c r="P40" s="319">
        <v>0.16789999999999999</v>
      </c>
      <c r="Q40" s="320" t="s">
        <v>810</v>
      </c>
      <c r="R40" s="318">
        <f>3358/20000</f>
        <v>0.16789999999999999</v>
      </c>
      <c r="S40" s="328" t="s">
        <v>1078</v>
      </c>
      <c r="T40" s="463">
        <v>35500</v>
      </c>
      <c r="U40" s="465" t="s">
        <v>1386</v>
      </c>
    </row>
    <row r="41" spans="1:21" s="157" customFormat="1" ht="409.5" x14ac:dyDescent="0.25">
      <c r="A41" s="495"/>
      <c r="B41" s="496"/>
      <c r="C41" s="312" t="s">
        <v>461</v>
      </c>
      <c r="D41" s="313">
        <v>9.2499999999999995E-3</v>
      </c>
      <c r="E41" s="314" t="s">
        <v>434</v>
      </c>
      <c r="F41" s="315">
        <v>100</v>
      </c>
      <c r="G41" s="312" t="s">
        <v>443</v>
      </c>
      <c r="H41" s="316">
        <v>43101</v>
      </c>
      <c r="I41" s="314" t="s">
        <v>436</v>
      </c>
      <c r="J41" s="317">
        <v>0</v>
      </c>
      <c r="K41" s="317">
        <v>0</v>
      </c>
      <c r="L41" s="317">
        <v>0</v>
      </c>
      <c r="M41" s="315">
        <v>100</v>
      </c>
      <c r="N41" s="318">
        <v>5.7000000000000002E-2</v>
      </c>
      <c r="O41" s="309" t="s">
        <v>578</v>
      </c>
      <c r="P41" s="319">
        <v>0.114</v>
      </c>
      <c r="Q41" s="320" t="s">
        <v>811</v>
      </c>
      <c r="R41" s="329">
        <v>0.5</v>
      </c>
      <c r="S41" s="320" t="s">
        <v>811</v>
      </c>
      <c r="T41" s="463">
        <v>100</v>
      </c>
      <c r="U41" s="465" t="s">
        <v>1387</v>
      </c>
    </row>
    <row r="42" spans="1:21" s="157" customFormat="1" ht="220.5" x14ac:dyDescent="0.25">
      <c r="A42" s="495"/>
      <c r="B42" s="496"/>
      <c r="C42" s="312" t="s">
        <v>462</v>
      </c>
      <c r="D42" s="313">
        <v>9.2499999999999995E-3</v>
      </c>
      <c r="E42" s="314" t="s">
        <v>434</v>
      </c>
      <c r="F42" s="315">
        <v>590</v>
      </c>
      <c r="G42" s="312" t="s">
        <v>439</v>
      </c>
      <c r="H42" s="316">
        <v>43101</v>
      </c>
      <c r="I42" s="314" t="s">
        <v>436</v>
      </c>
      <c r="J42" s="317">
        <v>0</v>
      </c>
      <c r="K42" s="317">
        <v>0</v>
      </c>
      <c r="L42" s="317">
        <v>0</v>
      </c>
      <c r="M42" s="315">
        <v>590</v>
      </c>
      <c r="N42" s="318">
        <v>0.13220338983050847</v>
      </c>
      <c r="O42" s="309" t="s">
        <v>579</v>
      </c>
      <c r="P42" s="319">
        <v>0.2288135593220339</v>
      </c>
      <c r="Q42" s="320" t="s">
        <v>812</v>
      </c>
      <c r="R42" s="321">
        <f>258/590</f>
        <v>0.43728813559322033</v>
      </c>
      <c r="S42" s="309" t="s">
        <v>1079</v>
      </c>
      <c r="T42" s="463">
        <v>260</v>
      </c>
      <c r="U42" s="465" t="s">
        <v>1388</v>
      </c>
    </row>
    <row r="43" spans="1:21" s="157" customFormat="1" ht="409.5" x14ac:dyDescent="0.25">
      <c r="A43" s="495"/>
      <c r="B43" s="496"/>
      <c r="C43" s="312" t="s">
        <v>463</v>
      </c>
      <c r="D43" s="313">
        <v>9.2499999999999995E-3</v>
      </c>
      <c r="E43" s="314" t="s">
        <v>434</v>
      </c>
      <c r="F43" s="315">
        <v>12</v>
      </c>
      <c r="G43" s="312" t="s">
        <v>457</v>
      </c>
      <c r="H43" s="316">
        <v>43101</v>
      </c>
      <c r="I43" s="314" t="s">
        <v>436</v>
      </c>
      <c r="J43" s="317">
        <v>0</v>
      </c>
      <c r="K43" s="317">
        <v>0</v>
      </c>
      <c r="L43" s="317">
        <v>0</v>
      </c>
      <c r="M43" s="315">
        <v>12</v>
      </c>
      <c r="N43" s="318">
        <v>0</v>
      </c>
      <c r="O43" s="309" t="s">
        <v>580</v>
      </c>
      <c r="P43" s="319">
        <v>0</v>
      </c>
      <c r="Q43" s="320" t="s">
        <v>813</v>
      </c>
      <c r="R43" s="318">
        <v>0</v>
      </c>
      <c r="S43" s="320" t="s">
        <v>1080</v>
      </c>
      <c r="T43" s="463">
        <v>28</v>
      </c>
      <c r="U43" s="465" t="s">
        <v>1389</v>
      </c>
    </row>
    <row r="44" spans="1:21" s="157" customFormat="1" ht="141.75" x14ac:dyDescent="0.25">
      <c r="A44" s="495"/>
      <c r="B44" s="496"/>
      <c r="C44" s="312" t="s">
        <v>406</v>
      </c>
      <c r="D44" s="313">
        <v>9.2499999999999995E-3</v>
      </c>
      <c r="E44" s="314" t="s">
        <v>434</v>
      </c>
      <c r="F44" s="315">
        <v>3666</v>
      </c>
      <c r="G44" s="312" t="s">
        <v>109</v>
      </c>
      <c r="H44" s="316">
        <v>43101</v>
      </c>
      <c r="I44" s="314" t="s">
        <v>436</v>
      </c>
      <c r="J44" s="317">
        <v>0</v>
      </c>
      <c r="K44" s="317">
        <v>0</v>
      </c>
      <c r="L44" s="317">
        <v>0</v>
      </c>
      <c r="M44" s="315">
        <v>3666</v>
      </c>
      <c r="N44" s="318">
        <v>0</v>
      </c>
      <c r="O44" s="309"/>
      <c r="P44" s="319">
        <v>0.74660000000000004</v>
      </c>
      <c r="Q44" s="320" t="s">
        <v>814</v>
      </c>
      <c r="R44" s="318">
        <f>3598/3666</f>
        <v>0.98145117294053463</v>
      </c>
      <c r="S44" s="320" t="s">
        <v>1081</v>
      </c>
      <c r="T44" s="463">
        <v>3662</v>
      </c>
      <c r="U44" s="465" t="s">
        <v>1390</v>
      </c>
    </row>
    <row r="45" spans="1:21" s="157" customFormat="1" ht="299.25" x14ac:dyDescent="0.25">
      <c r="A45" s="495"/>
      <c r="B45" s="496"/>
      <c r="C45" s="312" t="s">
        <v>464</v>
      </c>
      <c r="D45" s="313">
        <v>9.2499999999999995E-3</v>
      </c>
      <c r="E45" s="314" t="s">
        <v>434</v>
      </c>
      <c r="F45" s="315">
        <v>20</v>
      </c>
      <c r="G45" s="312" t="s">
        <v>459</v>
      </c>
      <c r="H45" s="316">
        <v>43101</v>
      </c>
      <c r="I45" s="314" t="s">
        <v>436</v>
      </c>
      <c r="J45" s="317">
        <v>0</v>
      </c>
      <c r="K45" s="317">
        <v>0</v>
      </c>
      <c r="L45" s="317">
        <v>0</v>
      </c>
      <c r="M45" s="315">
        <v>20</v>
      </c>
      <c r="N45" s="318">
        <v>0.2</v>
      </c>
      <c r="O45" s="309" t="s">
        <v>581</v>
      </c>
      <c r="P45" s="319">
        <v>0.1</v>
      </c>
      <c r="Q45" s="320" t="s">
        <v>815</v>
      </c>
      <c r="R45" s="318">
        <v>0.3</v>
      </c>
      <c r="S45" s="330" t="s">
        <v>1082</v>
      </c>
      <c r="T45" s="463">
        <v>20</v>
      </c>
      <c r="U45" s="465" t="s">
        <v>1391</v>
      </c>
    </row>
    <row r="46" spans="1:21" s="157" customFormat="1" ht="299.25" x14ac:dyDescent="0.25">
      <c r="A46" s="495"/>
      <c r="B46" s="496"/>
      <c r="C46" s="312" t="s">
        <v>465</v>
      </c>
      <c r="D46" s="313">
        <v>9.2499999999999995E-3</v>
      </c>
      <c r="E46" s="314" t="s">
        <v>434</v>
      </c>
      <c r="F46" s="315">
        <v>20</v>
      </c>
      <c r="G46" s="312" t="s">
        <v>459</v>
      </c>
      <c r="H46" s="316">
        <v>43101</v>
      </c>
      <c r="I46" s="314" t="s">
        <v>436</v>
      </c>
      <c r="J46" s="317">
        <v>0</v>
      </c>
      <c r="K46" s="317">
        <v>0</v>
      </c>
      <c r="L46" s="317">
        <v>0</v>
      </c>
      <c r="M46" s="315">
        <v>20</v>
      </c>
      <c r="N46" s="318">
        <v>0</v>
      </c>
      <c r="O46" s="309" t="s">
        <v>582</v>
      </c>
      <c r="P46" s="319">
        <v>0</v>
      </c>
      <c r="Q46" s="320" t="s">
        <v>816</v>
      </c>
      <c r="R46" s="321">
        <f>6/20</f>
        <v>0.3</v>
      </c>
      <c r="S46" s="328" t="s">
        <v>1083</v>
      </c>
      <c r="T46" s="463">
        <v>20</v>
      </c>
      <c r="U46" s="465" t="s">
        <v>1392</v>
      </c>
    </row>
    <row r="47" spans="1:21" s="157" customFormat="1" ht="299.25" x14ac:dyDescent="0.25">
      <c r="A47" s="495"/>
      <c r="B47" s="496"/>
      <c r="C47" s="312" t="s">
        <v>466</v>
      </c>
      <c r="D47" s="313">
        <v>9.2499999999999995E-3</v>
      </c>
      <c r="E47" s="314" t="s">
        <v>434</v>
      </c>
      <c r="F47" s="315">
        <v>95</v>
      </c>
      <c r="G47" s="312" t="s">
        <v>459</v>
      </c>
      <c r="H47" s="316">
        <v>43101</v>
      </c>
      <c r="I47" s="314" t="s">
        <v>436</v>
      </c>
      <c r="J47" s="317">
        <v>0</v>
      </c>
      <c r="K47" s="317">
        <v>0</v>
      </c>
      <c r="L47" s="317">
        <v>0</v>
      </c>
      <c r="M47" s="315">
        <v>95</v>
      </c>
      <c r="N47" s="318">
        <v>0.38947368421052631</v>
      </c>
      <c r="O47" s="309" t="s">
        <v>583</v>
      </c>
      <c r="P47" s="319">
        <v>0.91578947368421049</v>
      </c>
      <c r="Q47" s="320" t="s">
        <v>817</v>
      </c>
      <c r="R47" s="321">
        <f>89/95</f>
        <v>0.93684210526315792</v>
      </c>
      <c r="S47" s="328" t="s">
        <v>1084</v>
      </c>
      <c r="T47" s="463">
        <v>93</v>
      </c>
      <c r="U47" s="465" t="s">
        <v>1393</v>
      </c>
    </row>
    <row r="48" spans="1:21" s="157" customFormat="1" ht="390" x14ac:dyDescent="0.25">
      <c r="A48" s="495"/>
      <c r="B48" s="496"/>
      <c r="C48" s="312" t="s">
        <v>467</v>
      </c>
      <c r="D48" s="313">
        <v>9.2499999999999995E-3</v>
      </c>
      <c r="E48" s="314" t="s">
        <v>434</v>
      </c>
      <c r="F48" s="315">
        <v>60</v>
      </c>
      <c r="G48" s="312" t="s">
        <v>457</v>
      </c>
      <c r="H48" s="316">
        <v>43101</v>
      </c>
      <c r="I48" s="314" t="s">
        <v>436</v>
      </c>
      <c r="J48" s="317">
        <v>0</v>
      </c>
      <c r="K48" s="317">
        <v>0</v>
      </c>
      <c r="L48" s="317">
        <v>0</v>
      </c>
      <c r="M48" s="315">
        <v>60</v>
      </c>
      <c r="N48" s="318">
        <v>0.25</v>
      </c>
      <c r="O48" s="309" t="s">
        <v>584</v>
      </c>
      <c r="P48" s="319">
        <v>0.25</v>
      </c>
      <c r="Q48" s="320" t="s">
        <v>818</v>
      </c>
      <c r="R48" s="318">
        <f>26/60</f>
        <v>0.43333333333333335</v>
      </c>
      <c r="S48" s="328" t="s">
        <v>1085</v>
      </c>
      <c r="T48" s="463">
        <v>62</v>
      </c>
      <c r="U48" s="465" t="s">
        <v>1394</v>
      </c>
    </row>
    <row r="49" spans="1:21" s="157" customFormat="1" ht="173.25" x14ac:dyDescent="0.25">
      <c r="A49" s="495"/>
      <c r="B49" s="496"/>
      <c r="C49" s="312" t="s">
        <v>468</v>
      </c>
      <c r="D49" s="313">
        <v>9.2499999999999995E-3</v>
      </c>
      <c r="E49" s="314" t="s">
        <v>434</v>
      </c>
      <c r="F49" s="315">
        <v>1</v>
      </c>
      <c r="G49" s="312" t="s">
        <v>469</v>
      </c>
      <c r="H49" s="316">
        <v>43101</v>
      </c>
      <c r="I49" s="314" t="s">
        <v>436</v>
      </c>
      <c r="J49" s="317">
        <v>0</v>
      </c>
      <c r="K49" s="317">
        <v>0</v>
      </c>
      <c r="L49" s="317">
        <v>0</v>
      </c>
      <c r="M49" s="315">
        <v>1</v>
      </c>
      <c r="N49" s="318">
        <v>0</v>
      </c>
      <c r="O49" s="309" t="s">
        <v>585</v>
      </c>
      <c r="P49" s="319">
        <v>0</v>
      </c>
      <c r="Q49" s="320" t="s">
        <v>819</v>
      </c>
      <c r="R49" s="318">
        <v>0</v>
      </c>
      <c r="S49" s="328" t="s">
        <v>1086</v>
      </c>
      <c r="T49" s="463">
        <v>2</v>
      </c>
      <c r="U49" s="465" t="s">
        <v>1395</v>
      </c>
    </row>
    <row r="50" spans="1:21" s="157" customFormat="1" ht="135" x14ac:dyDescent="0.25">
      <c r="A50" s="495"/>
      <c r="B50" s="496"/>
      <c r="C50" s="312" t="s">
        <v>470</v>
      </c>
      <c r="D50" s="313">
        <v>9.2499999999999995E-3</v>
      </c>
      <c r="E50" s="314" t="s">
        <v>434</v>
      </c>
      <c r="F50" s="315">
        <v>3948</v>
      </c>
      <c r="G50" s="312" t="s">
        <v>471</v>
      </c>
      <c r="H50" s="316">
        <v>43101</v>
      </c>
      <c r="I50" s="314" t="s">
        <v>436</v>
      </c>
      <c r="J50" s="317">
        <v>0</v>
      </c>
      <c r="K50" s="317">
        <v>0</v>
      </c>
      <c r="L50" s="317">
        <v>0</v>
      </c>
      <c r="M50" s="315">
        <v>3948</v>
      </c>
      <c r="N50" s="318">
        <v>6.5856129685916923E-3</v>
      </c>
      <c r="O50" s="309" t="s">
        <v>586</v>
      </c>
      <c r="P50" s="319">
        <v>6.6362715298885516E-2</v>
      </c>
      <c r="Q50" s="320" t="s">
        <v>820</v>
      </c>
      <c r="R50" s="323">
        <f>938/3948</f>
        <v>0.23758865248226951</v>
      </c>
      <c r="S50" s="328" t="s">
        <v>1087</v>
      </c>
      <c r="T50" s="463">
        <v>3240</v>
      </c>
      <c r="U50" s="465" t="s">
        <v>1396</v>
      </c>
    </row>
    <row r="51" spans="1:21" s="157" customFormat="1" ht="157.5" x14ac:dyDescent="0.25">
      <c r="A51" s="495"/>
      <c r="B51" s="496"/>
      <c r="C51" s="312" t="s">
        <v>472</v>
      </c>
      <c r="D51" s="313">
        <v>9.2499999999999995E-3</v>
      </c>
      <c r="E51" s="314" t="s">
        <v>434</v>
      </c>
      <c r="F51" s="315">
        <v>590</v>
      </c>
      <c r="G51" s="312" t="s">
        <v>473</v>
      </c>
      <c r="H51" s="316">
        <v>43101</v>
      </c>
      <c r="I51" s="314" t="s">
        <v>436</v>
      </c>
      <c r="J51" s="317">
        <v>0</v>
      </c>
      <c r="K51" s="317">
        <v>0</v>
      </c>
      <c r="L51" s="317">
        <v>0</v>
      </c>
      <c r="M51" s="315">
        <v>590</v>
      </c>
      <c r="N51" s="318">
        <v>0.67796610169491522</v>
      </c>
      <c r="O51" s="309" t="s">
        <v>587</v>
      </c>
      <c r="P51" s="319">
        <v>0.77457627118644068</v>
      </c>
      <c r="Q51" s="320" t="s">
        <v>821</v>
      </c>
      <c r="R51" s="323">
        <f>467/590</f>
        <v>0.79152542372881352</v>
      </c>
      <c r="S51" s="328" t="s">
        <v>1088</v>
      </c>
      <c r="T51" s="463">
        <v>260</v>
      </c>
      <c r="U51" s="465" t="s">
        <v>1388</v>
      </c>
    </row>
    <row r="52" spans="1:21" s="157" customFormat="1" ht="75" x14ac:dyDescent="0.25">
      <c r="A52" s="495"/>
      <c r="B52" s="496"/>
      <c r="C52" s="312" t="s">
        <v>474</v>
      </c>
      <c r="D52" s="313">
        <v>9.2499999999999995E-3</v>
      </c>
      <c r="E52" s="314" t="s">
        <v>434</v>
      </c>
      <c r="F52" s="315">
        <v>20000</v>
      </c>
      <c r="G52" s="312" t="s">
        <v>475</v>
      </c>
      <c r="H52" s="316">
        <v>43101</v>
      </c>
      <c r="I52" s="314" t="s">
        <v>436</v>
      </c>
      <c r="J52" s="317">
        <v>0</v>
      </c>
      <c r="K52" s="317">
        <v>0</v>
      </c>
      <c r="L52" s="317">
        <v>0</v>
      </c>
      <c r="M52" s="315">
        <v>20000</v>
      </c>
      <c r="N52" s="318">
        <v>0.11685</v>
      </c>
      <c r="O52" s="309" t="s">
        <v>588</v>
      </c>
      <c r="P52" s="319">
        <v>0.11685</v>
      </c>
      <c r="Q52" s="320" t="s">
        <v>588</v>
      </c>
      <c r="R52" s="321">
        <f>3685/20000</f>
        <v>0.18425</v>
      </c>
      <c r="S52" s="328" t="s">
        <v>1089</v>
      </c>
      <c r="T52" s="463">
        <v>11181</v>
      </c>
      <c r="U52" s="465" t="s">
        <v>1397</v>
      </c>
    </row>
    <row r="53" spans="1:21" s="157" customFormat="1" ht="135" x14ac:dyDescent="0.25">
      <c r="A53" s="495"/>
      <c r="B53" s="496"/>
      <c r="C53" s="312" t="s">
        <v>476</v>
      </c>
      <c r="D53" s="313">
        <v>9.2499999999999995E-3</v>
      </c>
      <c r="E53" s="314" t="s">
        <v>434</v>
      </c>
      <c r="F53" s="315">
        <v>10</v>
      </c>
      <c r="G53" s="312" t="s">
        <v>477</v>
      </c>
      <c r="H53" s="316">
        <v>43101</v>
      </c>
      <c r="I53" s="314" t="s">
        <v>436</v>
      </c>
      <c r="J53" s="317">
        <v>0</v>
      </c>
      <c r="K53" s="317">
        <v>0</v>
      </c>
      <c r="L53" s="317">
        <v>0</v>
      </c>
      <c r="M53" s="315">
        <v>10</v>
      </c>
      <c r="N53" s="318">
        <v>0</v>
      </c>
      <c r="O53" s="309" t="s">
        <v>589</v>
      </c>
      <c r="P53" s="319">
        <v>0</v>
      </c>
      <c r="Q53" s="320" t="s">
        <v>822</v>
      </c>
      <c r="R53" s="319">
        <f>8/10</f>
        <v>0.8</v>
      </c>
      <c r="S53" s="320" t="s">
        <v>1090</v>
      </c>
      <c r="T53" s="463">
        <v>25</v>
      </c>
      <c r="U53" s="465" t="s">
        <v>1398</v>
      </c>
    </row>
    <row r="54" spans="1:21" s="157" customFormat="1" ht="150" x14ac:dyDescent="0.25">
      <c r="A54" s="495"/>
      <c r="B54" s="496"/>
      <c r="C54" s="312" t="s">
        <v>478</v>
      </c>
      <c r="D54" s="313">
        <v>9.2499999999999995E-3</v>
      </c>
      <c r="E54" s="314" t="s">
        <v>434</v>
      </c>
      <c r="F54" s="315">
        <v>3944</v>
      </c>
      <c r="G54" s="312" t="s">
        <v>479</v>
      </c>
      <c r="H54" s="316">
        <v>43101</v>
      </c>
      <c r="I54" s="314" t="s">
        <v>436</v>
      </c>
      <c r="J54" s="317">
        <v>0</v>
      </c>
      <c r="K54" s="317">
        <v>0</v>
      </c>
      <c r="L54" s="317">
        <v>0</v>
      </c>
      <c r="M54" s="315">
        <v>3944</v>
      </c>
      <c r="N54" s="318">
        <v>0</v>
      </c>
      <c r="O54" s="309" t="s">
        <v>590</v>
      </c>
      <c r="P54" s="319">
        <v>0</v>
      </c>
      <c r="Q54" s="320" t="s">
        <v>823</v>
      </c>
      <c r="R54" s="319">
        <v>0</v>
      </c>
      <c r="S54" s="320" t="s">
        <v>1091</v>
      </c>
      <c r="T54" s="463">
        <v>2754</v>
      </c>
      <c r="U54" s="465" t="s">
        <v>1399</v>
      </c>
    </row>
    <row r="55" spans="1:21" s="157" customFormat="1" ht="150" x14ac:dyDescent="0.25">
      <c r="A55" s="495"/>
      <c r="B55" s="496"/>
      <c r="C55" s="312" t="s">
        <v>480</v>
      </c>
      <c r="D55" s="313">
        <v>9.2499999999999995E-3</v>
      </c>
      <c r="E55" s="314" t="s">
        <v>434</v>
      </c>
      <c r="F55" s="315">
        <v>5</v>
      </c>
      <c r="G55" s="312" t="s">
        <v>481</v>
      </c>
      <c r="H55" s="316">
        <v>43101</v>
      </c>
      <c r="I55" s="314" t="s">
        <v>436</v>
      </c>
      <c r="J55" s="317">
        <v>0</v>
      </c>
      <c r="K55" s="317">
        <v>0</v>
      </c>
      <c r="L55" s="317">
        <v>0</v>
      </c>
      <c r="M55" s="315">
        <v>5</v>
      </c>
      <c r="N55" s="318">
        <v>0</v>
      </c>
      <c r="O55" s="309" t="s">
        <v>591</v>
      </c>
      <c r="P55" s="319">
        <v>0.8</v>
      </c>
      <c r="Q55" s="320" t="s">
        <v>824</v>
      </c>
      <c r="R55" s="319">
        <f>5/5</f>
        <v>1</v>
      </c>
      <c r="S55" s="320" t="s">
        <v>1092</v>
      </c>
      <c r="T55" s="463">
        <v>20</v>
      </c>
      <c r="U55" s="465" t="s">
        <v>1400</v>
      </c>
    </row>
    <row r="56" spans="1:21" s="157" customFormat="1" ht="78.75" x14ac:dyDescent="0.25">
      <c r="A56" s="495"/>
      <c r="B56" s="496"/>
      <c r="C56" s="312" t="s">
        <v>482</v>
      </c>
      <c r="D56" s="313">
        <v>9.2499999999999995E-3</v>
      </c>
      <c r="E56" s="314" t="s">
        <v>434</v>
      </c>
      <c r="F56" s="315">
        <v>16574</v>
      </c>
      <c r="G56" s="312" t="s">
        <v>483</v>
      </c>
      <c r="H56" s="316">
        <v>43101</v>
      </c>
      <c r="I56" s="314" t="s">
        <v>436</v>
      </c>
      <c r="J56" s="317">
        <v>0</v>
      </c>
      <c r="K56" s="317">
        <v>0</v>
      </c>
      <c r="L56" s="317">
        <v>0</v>
      </c>
      <c r="M56" s="315">
        <v>16574</v>
      </c>
      <c r="N56" s="318">
        <v>0.33335344515506216</v>
      </c>
      <c r="O56" s="309" t="s">
        <v>592</v>
      </c>
      <c r="P56" s="319">
        <v>0.35465186436587426</v>
      </c>
      <c r="Q56" s="320" t="s">
        <v>825</v>
      </c>
      <c r="R56" s="319">
        <f>7495/16574</f>
        <v>0.45221431157234221</v>
      </c>
      <c r="S56" s="320" t="s">
        <v>1093</v>
      </c>
      <c r="T56" s="463">
        <v>12386</v>
      </c>
      <c r="U56" s="465" t="s">
        <v>1401</v>
      </c>
    </row>
    <row r="57" spans="1:21" s="157" customFormat="1" ht="110.25" x14ac:dyDescent="0.25">
      <c r="A57" s="495"/>
      <c r="B57" s="496"/>
      <c r="C57" s="312" t="s">
        <v>484</v>
      </c>
      <c r="D57" s="313">
        <v>9.2499999999999995E-3</v>
      </c>
      <c r="E57" s="314" t="s">
        <v>434</v>
      </c>
      <c r="F57" s="315">
        <v>500</v>
      </c>
      <c r="G57" s="312" t="s">
        <v>485</v>
      </c>
      <c r="H57" s="316">
        <v>43101</v>
      </c>
      <c r="I57" s="314" t="s">
        <v>436</v>
      </c>
      <c r="J57" s="317">
        <v>0</v>
      </c>
      <c r="K57" s="317">
        <v>0</v>
      </c>
      <c r="L57" s="317">
        <v>0</v>
      </c>
      <c r="M57" s="315">
        <v>500</v>
      </c>
      <c r="N57" s="318">
        <v>0</v>
      </c>
      <c r="O57" s="309" t="s">
        <v>593</v>
      </c>
      <c r="P57" s="319">
        <v>0</v>
      </c>
      <c r="Q57" s="320" t="s">
        <v>822</v>
      </c>
      <c r="R57" s="319">
        <v>0</v>
      </c>
      <c r="S57" s="320" t="s">
        <v>1094</v>
      </c>
      <c r="T57" s="463">
        <v>76</v>
      </c>
      <c r="U57" s="465" t="s">
        <v>1402</v>
      </c>
    </row>
    <row r="58" spans="1:21" s="157" customFormat="1" ht="126" x14ac:dyDescent="0.25">
      <c r="A58" s="495"/>
      <c r="B58" s="496"/>
      <c r="C58" s="312" t="s">
        <v>486</v>
      </c>
      <c r="D58" s="313">
        <v>9.2499999999999995E-3</v>
      </c>
      <c r="E58" s="314" t="s">
        <v>434</v>
      </c>
      <c r="F58" s="315">
        <v>350</v>
      </c>
      <c r="G58" s="312" t="s">
        <v>487</v>
      </c>
      <c r="H58" s="316">
        <v>43101</v>
      </c>
      <c r="I58" s="314" t="s">
        <v>436</v>
      </c>
      <c r="J58" s="317">
        <v>0</v>
      </c>
      <c r="K58" s="317">
        <v>0</v>
      </c>
      <c r="L58" s="317">
        <v>0</v>
      </c>
      <c r="M58" s="315">
        <v>350</v>
      </c>
      <c r="N58" s="318">
        <v>0</v>
      </c>
      <c r="O58" s="309" t="s">
        <v>594</v>
      </c>
      <c r="P58" s="319">
        <v>0</v>
      </c>
      <c r="Q58" s="320" t="s">
        <v>822</v>
      </c>
      <c r="R58" s="319">
        <f>38/350</f>
        <v>0.10857142857142857</v>
      </c>
      <c r="S58" s="328" t="s">
        <v>1095</v>
      </c>
      <c r="T58" s="463">
        <v>158</v>
      </c>
      <c r="U58" s="465" t="s">
        <v>1403</v>
      </c>
    </row>
    <row r="59" spans="1:21" s="157" customFormat="1" ht="126" x14ac:dyDescent="0.25">
      <c r="A59" s="495"/>
      <c r="B59" s="496"/>
      <c r="C59" s="312" t="s">
        <v>488</v>
      </c>
      <c r="D59" s="313">
        <v>9.2499999999999995E-3</v>
      </c>
      <c r="E59" s="314" t="s">
        <v>434</v>
      </c>
      <c r="F59" s="315">
        <v>2085</v>
      </c>
      <c r="G59" s="312" t="s">
        <v>488</v>
      </c>
      <c r="H59" s="316">
        <v>43101</v>
      </c>
      <c r="I59" s="314" t="s">
        <v>436</v>
      </c>
      <c r="J59" s="317">
        <v>0</v>
      </c>
      <c r="K59" s="317">
        <v>0</v>
      </c>
      <c r="L59" s="317">
        <v>0</v>
      </c>
      <c r="M59" s="315">
        <v>2085</v>
      </c>
      <c r="N59" s="318">
        <v>1.4829736211031175</v>
      </c>
      <c r="O59" s="309" t="s">
        <v>595</v>
      </c>
      <c r="P59" s="319">
        <v>1.4829736211031175</v>
      </c>
      <c r="Q59" s="320" t="s">
        <v>595</v>
      </c>
      <c r="R59" s="319">
        <f>8533/2085</f>
        <v>4.092565947242206</v>
      </c>
      <c r="S59" s="320" t="s">
        <v>1096</v>
      </c>
      <c r="T59" s="463">
        <v>10779</v>
      </c>
      <c r="U59" s="465" t="s">
        <v>1404</v>
      </c>
    </row>
    <row r="60" spans="1:21" s="157" customFormat="1" ht="78.75" x14ac:dyDescent="0.25">
      <c r="A60" s="495"/>
      <c r="B60" s="496"/>
      <c r="C60" s="312" t="s">
        <v>489</v>
      </c>
      <c r="D60" s="313">
        <v>9.2499999999999995E-3</v>
      </c>
      <c r="E60" s="314" t="s">
        <v>434</v>
      </c>
      <c r="F60" s="315">
        <v>78417</v>
      </c>
      <c r="G60" s="312" t="s">
        <v>490</v>
      </c>
      <c r="H60" s="316">
        <v>43101</v>
      </c>
      <c r="I60" s="314" t="s">
        <v>436</v>
      </c>
      <c r="J60" s="317">
        <v>0</v>
      </c>
      <c r="K60" s="317">
        <v>0</v>
      </c>
      <c r="L60" s="317">
        <v>0</v>
      </c>
      <c r="M60" s="315">
        <v>78417</v>
      </c>
      <c r="N60" s="318">
        <v>0.8399454199982147</v>
      </c>
      <c r="O60" s="309" t="s">
        <v>596</v>
      </c>
      <c r="P60" s="319">
        <v>0.8399454199982147</v>
      </c>
      <c r="Q60" s="320" t="s">
        <v>596</v>
      </c>
      <c r="R60" s="319">
        <f>73017/78417</f>
        <v>0.93113738092505449</v>
      </c>
      <c r="S60" s="328" t="s">
        <v>1097</v>
      </c>
      <c r="T60" s="463">
        <v>132516</v>
      </c>
      <c r="U60" s="465" t="s">
        <v>1405</v>
      </c>
    </row>
    <row r="61" spans="1:21" s="157" customFormat="1" ht="110.25" x14ac:dyDescent="0.25">
      <c r="A61" s="495"/>
      <c r="B61" s="496"/>
      <c r="C61" s="312" t="s">
        <v>491</v>
      </c>
      <c r="D61" s="313">
        <v>9.2499999999999995E-3</v>
      </c>
      <c r="E61" s="314" t="s">
        <v>434</v>
      </c>
      <c r="F61" s="315">
        <v>6422</v>
      </c>
      <c r="G61" s="312" t="s">
        <v>492</v>
      </c>
      <c r="H61" s="316">
        <v>43101</v>
      </c>
      <c r="I61" s="314" t="s">
        <v>436</v>
      </c>
      <c r="J61" s="317">
        <v>0</v>
      </c>
      <c r="K61" s="317">
        <v>0</v>
      </c>
      <c r="L61" s="317">
        <v>0</v>
      </c>
      <c r="M61" s="315">
        <v>6422</v>
      </c>
      <c r="N61" s="318">
        <v>0.10541887262535035</v>
      </c>
      <c r="O61" s="309" t="s">
        <v>597</v>
      </c>
      <c r="P61" s="319">
        <v>0.10541887262535035</v>
      </c>
      <c r="Q61" s="320" t="s">
        <v>597</v>
      </c>
      <c r="R61" s="319">
        <f>721/6422</f>
        <v>0.11227032077234507</v>
      </c>
      <c r="S61" s="328" t="s">
        <v>1098</v>
      </c>
      <c r="T61" s="463">
        <v>3943</v>
      </c>
      <c r="U61" s="465" t="s">
        <v>1406</v>
      </c>
    </row>
    <row r="62" spans="1:21" s="157" customFormat="1" ht="157.5" x14ac:dyDescent="0.25">
      <c r="A62" s="495"/>
      <c r="B62" s="496"/>
      <c r="C62" s="312" t="s">
        <v>493</v>
      </c>
      <c r="D62" s="313">
        <v>9.2499999999999995E-3</v>
      </c>
      <c r="E62" s="314" t="s">
        <v>434</v>
      </c>
      <c r="F62" s="315">
        <v>1</v>
      </c>
      <c r="G62" s="312" t="s">
        <v>494</v>
      </c>
      <c r="H62" s="316">
        <v>43101</v>
      </c>
      <c r="I62" s="314" t="s">
        <v>436</v>
      </c>
      <c r="J62" s="317">
        <v>0</v>
      </c>
      <c r="K62" s="317">
        <v>0</v>
      </c>
      <c r="L62" s="317">
        <v>0</v>
      </c>
      <c r="M62" s="315">
        <v>1</v>
      </c>
      <c r="N62" s="318">
        <v>0</v>
      </c>
      <c r="O62" s="309" t="s">
        <v>598</v>
      </c>
      <c r="P62" s="319">
        <v>0</v>
      </c>
      <c r="Q62" s="320" t="s">
        <v>822</v>
      </c>
      <c r="R62" s="319">
        <v>0</v>
      </c>
      <c r="S62" s="328" t="s">
        <v>1099</v>
      </c>
      <c r="T62" s="463">
        <v>0</v>
      </c>
      <c r="U62" s="465" t="s">
        <v>1407</v>
      </c>
    </row>
    <row r="63" spans="1:21" s="157" customFormat="1" ht="220.5" x14ac:dyDescent="0.25">
      <c r="A63" s="495"/>
      <c r="B63" s="496"/>
      <c r="C63" s="312" t="s">
        <v>495</v>
      </c>
      <c r="D63" s="313">
        <v>9.2499999999999995E-3</v>
      </c>
      <c r="E63" s="314" t="s">
        <v>434</v>
      </c>
      <c r="F63" s="331">
        <v>0</v>
      </c>
      <c r="G63" s="312" t="s">
        <v>496</v>
      </c>
      <c r="H63" s="316">
        <v>43101</v>
      </c>
      <c r="I63" s="314" t="s">
        <v>436</v>
      </c>
      <c r="J63" s="317">
        <v>0</v>
      </c>
      <c r="K63" s="317">
        <v>0</v>
      </c>
      <c r="L63" s="317">
        <v>0</v>
      </c>
      <c r="M63" s="315">
        <v>0</v>
      </c>
      <c r="N63" s="318">
        <v>0</v>
      </c>
      <c r="O63" s="309"/>
      <c r="P63" s="319">
        <v>0</v>
      </c>
      <c r="Q63" s="320" t="s">
        <v>826</v>
      </c>
      <c r="R63" s="319">
        <v>0</v>
      </c>
      <c r="S63" s="328" t="s">
        <v>1100</v>
      </c>
      <c r="T63" s="463">
        <v>0</v>
      </c>
      <c r="U63" s="464" t="s">
        <v>1333</v>
      </c>
    </row>
    <row r="64" spans="1:21" s="157" customFormat="1" ht="110.25" x14ac:dyDescent="0.25">
      <c r="A64" s="495"/>
      <c r="B64" s="496"/>
      <c r="C64" s="312" t="s">
        <v>497</v>
      </c>
      <c r="D64" s="313">
        <v>9.2499999999999995E-3</v>
      </c>
      <c r="E64" s="314" t="s">
        <v>434</v>
      </c>
      <c r="F64" s="315">
        <v>20</v>
      </c>
      <c r="G64" s="312" t="s">
        <v>497</v>
      </c>
      <c r="H64" s="316">
        <v>43101</v>
      </c>
      <c r="I64" s="314" t="s">
        <v>436</v>
      </c>
      <c r="J64" s="317">
        <v>0</v>
      </c>
      <c r="K64" s="317">
        <v>0</v>
      </c>
      <c r="L64" s="317">
        <v>0</v>
      </c>
      <c r="M64" s="315">
        <v>20</v>
      </c>
      <c r="N64" s="318">
        <v>0</v>
      </c>
      <c r="O64" s="309" t="s">
        <v>599</v>
      </c>
      <c r="P64" s="319">
        <v>1.4000000000000001</v>
      </c>
      <c r="Q64" s="320" t="s">
        <v>827</v>
      </c>
      <c r="R64" s="319">
        <f>38/20</f>
        <v>1.9</v>
      </c>
      <c r="S64" s="328" t="s">
        <v>1101</v>
      </c>
      <c r="T64" s="463">
        <v>57</v>
      </c>
      <c r="U64" s="465" t="s">
        <v>1408</v>
      </c>
    </row>
    <row r="65" spans="1:21" s="157" customFormat="1" ht="378" x14ac:dyDescent="0.25">
      <c r="A65" s="495"/>
      <c r="B65" s="496"/>
      <c r="C65" s="312" t="s">
        <v>498</v>
      </c>
      <c r="D65" s="313">
        <v>9.2499999999999995E-3</v>
      </c>
      <c r="E65" s="314" t="s">
        <v>34</v>
      </c>
      <c r="F65" s="313">
        <v>1</v>
      </c>
      <c r="G65" s="312" t="s">
        <v>498</v>
      </c>
      <c r="H65" s="316">
        <v>43101</v>
      </c>
      <c r="I65" s="314" t="s">
        <v>436</v>
      </c>
      <c r="J65" s="317">
        <v>0</v>
      </c>
      <c r="K65" s="317">
        <v>0</v>
      </c>
      <c r="L65" s="317">
        <v>0</v>
      </c>
      <c r="M65" s="326">
        <v>1</v>
      </c>
      <c r="N65" s="318">
        <v>0.9365</v>
      </c>
      <c r="O65" s="309" t="s">
        <v>600</v>
      </c>
      <c r="P65" s="319">
        <v>0.93650000000000011</v>
      </c>
      <c r="Q65" s="320" t="s">
        <v>828</v>
      </c>
      <c r="R65" s="332">
        <v>0.9365</v>
      </c>
      <c r="S65" s="328" t="s">
        <v>828</v>
      </c>
      <c r="T65" s="467">
        <v>1</v>
      </c>
      <c r="U65" s="465" t="s">
        <v>1409</v>
      </c>
    </row>
    <row r="66" spans="1:21" s="157" customFormat="1" ht="94.5" x14ac:dyDescent="0.25">
      <c r="A66" s="495"/>
      <c r="B66" s="496"/>
      <c r="C66" s="312" t="s">
        <v>499</v>
      </c>
      <c r="D66" s="313">
        <v>9.2499999999999995E-3</v>
      </c>
      <c r="E66" s="314" t="s">
        <v>434</v>
      </c>
      <c r="F66" s="315">
        <v>12855</v>
      </c>
      <c r="G66" s="312" t="s">
        <v>500</v>
      </c>
      <c r="H66" s="316">
        <v>43101</v>
      </c>
      <c r="I66" s="314" t="s">
        <v>436</v>
      </c>
      <c r="J66" s="317">
        <v>0</v>
      </c>
      <c r="K66" s="317">
        <v>0</v>
      </c>
      <c r="L66" s="317">
        <v>0</v>
      </c>
      <c r="M66" s="315">
        <v>12855</v>
      </c>
      <c r="N66" s="318">
        <v>0.24644107351225203</v>
      </c>
      <c r="O66" s="309" t="s">
        <v>601</v>
      </c>
      <c r="P66" s="319">
        <v>0.28556981719175412</v>
      </c>
      <c r="Q66" s="320" t="s">
        <v>829</v>
      </c>
      <c r="R66" s="332">
        <f>3713/12855</f>
        <v>0.28883702839362113</v>
      </c>
      <c r="S66" s="328" t="s">
        <v>1102</v>
      </c>
      <c r="T66" s="463">
        <v>7333</v>
      </c>
      <c r="U66" s="465" t="s">
        <v>1410</v>
      </c>
    </row>
    <row r="67" spans="1:21" s="157" customFormat="1" ht="285" x14ac:dyDescent="0.25">
      <c r="A67" s="495"/>
      <c r="B67" s="496"/>
      <c r="C67" s="312" t="s">
        <v>501</v>
      </c>
      <c r="D67" s="313">
        <v>9.2499999999999995E-3</v>
      </c>
      <c r="E67" s="314" t="s">
        <v>434</v>
      </c>
      <c r="F67" s="315">
        <v>95</v>
      </c>
      <c r="G67" s="312" t="s">
        <v>502</v>
      </c>
      <c r="H67" s="316">
        <v>43101</v>
      </c>
      <c r="I67" s="314" t="s">
        <v>436</v>
      </c>
      <c r="J67" s="317">
        <v>0</v>
      </c>
      <c r="K67" s="317">
        <v>0</v>
      </c>
      <c r="L67" s="317">
        <v>0</v>
      </c>
      <c r="M67" s="315">
        <v>95</v>
      </c>
      <c r="N67" s="318">
        <v>0.2</v>
      </c>
      <c r="O67" s="309" t="s">
        <v>602</v>
      </c>
      <c r="P67" s="319">
        <v>0.89473684210526316</v>
      </c>
      <c r="Q67" s="320" t="s">
        <v>830</v>
      </c>
      <c r="R67" s="332">
        <f>91/95</f>
        <v>0.95789473684210524</v>
      </c>
      <c r="S67" s="328" t="s">
        <v>1103</v>
      </c>
      <c r="T67" s="463">
        <v>95</v>
      </c>
      <c r="U67" s="465" t="s">
        <v>1411</v>
      </c>
    </row>
    <row r="68" spans="1:21" s="157" customFormat="1" ht="270" x14ac:dyDescent="0.25">
      <c r="A68" s="495"/>
      <c r="B68" s="496"/>
      <c r="C68" s="312" t="s">
        <v>503</v>
      </c>
      <c r="D68" s="313">
        <v>9.2499999999999995E-3</v>
      </c>
      <c r="E68" s="314" t="s">
        <v>434</v>
      </c>
      <c r="F68" s="315">
        <v>100</v>
      </c>
      <c r="G68" s="312" t="s">
        <v>504</v>
      </c>
      <c r="H68" s="316">
        <v>43101</v>
      </c>
      <c r="I68" s="314" t="s">
        <v>436</v>
      </c>
      <c r="J68" s="317">
        <v>0</v>
      </c>
      <c r="K68" s="317">
        <v>0</v>
      </c>
      <c r="L68" s="317">
        <v>0</v>
      </c>
      <c r="M68" s="315">
        <v>100</v>
      </c>
      <c r="N68" s="318">
        <v>0.25</v>
      </c>
      <c r="O68" s="309" t="s">
        <v>603</v>
      </c>
      <c r="P68" s="319">
        <v>0.5</v>
      </c>
      <c r="Q68" s="320" t="s">
        <v>831</v>
      </c>
      <c r="R68" s="332">
        <f>75/100</f>
        <v>0.75</v>
      </c>
      <c r="S68" s="328" t="s">
        <v>1104</v>
      </c>
      <c r="T68" s="463">
        <v>100</v>
      </c>
      <c r="U68" s="465" t="s">
        <v>1412</v>
      </c>
    </row>
    <row r="69" spans="1:21" s="157" customFormat="1" ht="220.5" x14ac:dyDescent="0.25">
      <c r="A69" s="495"/>
      <c r="B69" s="496"/>
      <c r="C69" s="312" t="s">
        <v>505</v>
      </c>
      <c r="D69" s="313">
        <v>9.2499999999999995E-3</v>
      </c>
      <c r="E69" s="314" t="s">
        <v>434</v>
      </c>
      <c r="F69" s="315">
        <v>132384</v>
      </c>
      <c r="G69" s="312" t="s">
        <v>506</v>
      </c>
      <c r="H69" s="316">
        <v>43101</v>
      </c>
      <c r="I69" s="314" t="s">
        <v>436</v>
      </c>
      <c r="J69" s="317">
        <v>0</v>
      </c>
      <c r="K69" s="317">
        <v>0</v>
      </c>
      <c r="L69" s="317">
        <v>0</v>
      </c>
      <c r="M69" s="315">
        <v>132384</v>
      </c>
      <c r="N69" s="318">
        <v>0.33930837563451777</v>
      </c>
      <c r="O69" s="309" t="s">
        <v>604</v>
      </c>
      <c r="P69" s="319">
        <v>0.34869017403915881</v>
      </c>
      <c r="Q69" s="320" t="s">
        <v>832</v>
      </c>
      <c r="R69" s="332">
        <f>58285/132384</f>
        <v>0.44027223833695917</v>
      </c>
      <c r="S69" s="328" t="s">
        <v>1105</v>
      </c>
      <c r="T69" s="463">
        <v>89950</v>
      </c>
      <c r="U69" s="465" t="s">
        <v>1413</v>
      </c>
    </row>
    <row r="70" spans="1:21" s="157" customFormat="1" ht="110.25" x14ac:dyDescent="0.25">
      <c r="A70" s="495"/>
      <c r="B70" s="496"/>
      <c r="C70" s="312" t="s">
        <v>507</v>
      </c>
      <c r="D70" s="313">
        <v>9.2499999999999995E-3</v>
      </c>
      <c r="E70" s="314" t="s">
        <v>434</v>
      </c>
      <c r="F70" s="315">
        <v>20000</v>
      </c>
      <c r="G70" s="312" t="s">
        <v>508</v>
      </c>
      <c r="H70" s="316">
        <v>43101</v>
      </c>
      <c r="I70" s="314" t="s">
        <v>436</v>
      </c>
      <c r="J70" s="317">
        <v>0</v>
      </c>
      <c r="K70" s="317">
        <v>0</v>
      </c>
      <c r="L70" s="317">
        <v>0</v>
      </c>
      <c r="M70" s="315">
        <v>20000</v>
      </c>
      <c r="N70" s="318">
        <v>7.9000000000000008E-3</v>
      </c>
      <c r="O70" s="309" t="s">
        <v>605</v>
      </c>
      <c r="P70" s="319">
        <v>4.9450000000000001E-2</v>
      </c>
      <c r="Q70" s="320" t="s">
        <v>833</v>
      </c>
      <c r="R70" s="332">
        <f>3037/20000</f>
        <v>0.15185000000000001</v>
      </c>
      <c r="S70" s="328" t="s">
        <v>1106</v>
      </c>
      <c r="T70" s="463">
        <v>9021</v>
      </c>
      <c r="U70" s="465" t="s">
        <v>1414</v>
      </c>
    </row>
    <row r="71" spans="1:21" s="157" customFormat="1" ht="141.75" x14ac:dyDescent="0.25">
      <c r="A71" s="495"/>
      <c r="B71" s="496"/>
      <c r="C71" s="312" t="s">
        <v>509</v>
      </c>
      <c r="D71" s="313">
        <v>9.2499999999999995E-3</v>
      </c>
      <c r="E71" s="314" t="s">
        <v>434</v>
      </c>
      <c r="F71" s="331">
        <v>0</v>
      </c>
      <c r="G71" s="312" t="s">
        <v>510</v>
      </c>
      <c r="H71" s="316">
        <v>43101</v>
      </c>
      <c r="I71" s="314" t="s">
        <v>436</v>
      </c>
      <c r="J71" s="317">
        <v>0</v>
      </c>
      <c r="K71" s="317">
        <v>0</v>
      </c>
      <c r="L71" s="317">
        <v>0</v>
      </c>
      <c r="M71" s="315">
        <v>0</v>
      </c>
      <c r="N71" s="318">
        <v>0</v>
      </c>
      <c r="O71" s="309" t="s">
        <v>598</v>
      </c>
      <c r="P71" s="319">
        <v>0</v>
      </c>
      <c r="Q71" s="320" t="s">
        <v>834</v>
      </c>
      <c r="R71" s="332">
        <v>0</v>
      </c>
      <c r="S71" s="328" t="s">
        <v>1107</v>
      </c>
      <c r="T71" s="463"/>
      <c r="U71" s="465" t="s">
        <v>1415</v>
      </c>
    </row>
    <row r="72" spans="1:21" s="157" customFormat="1" ht="240" x14ac:dyDescent="0.25">
      <c r="A72" s="495"/>
      <c r="B72" s="496"/>
      <c r="C72" s="312" t="s">
        <v>511</v>
      </c>
      <c r="D72" s="313">
        <v>9.2499999999999995E-3</v>
      </c>
      <c r="E72" s="314" t="s">
        <v>434</v>
      </c>
      <c r="F72" s="315">
        <v>8100</v>
      </c>
      <c r="G72" s="312" t="s">
        <v>512</v>
      </c>
      <c r="H72" s="316">
        <v>43101</v>
      </c>
      <c r="I72" s="314" t="s">
        <v>436</v>
      </c>
      <c r="J72" s="317">
        <v>0</v>
      </c>
      <c r="K72" s="317">
        <v>0</v>
      </c>
      <c r="L72" s="317">
        <v>0</v>
      </c>
      <c r="M72" s="315">
        <v>8100</v>
      </c>
      <c r="N72" s="318">
        <v>0.71234567901234569</v>
      </c>
      <c r="O72" s="309" t="s">
        <v>606</v>
      </c>
      <c r="P72" s="319">
        <v>0.71234567901234569</v>
      </c>
      <c r="Q72" s="320" t="s">
        <v>835</v>
      </c>
      <c r="R72" s="332">
        <f>5948/8100</f>
        <v>0.73432098765432097</v>
      </c>
      <c r="S72" s="328" t="s">
        <v>1108</v>
      </c>
      <c r="T72" s="463">
        <v>7176</v>
      </c>
      <c r="U72" s="465" t="s">
        <v>1416</v>
      </c>
    </row>
    <row r="73" spans="1:21" s="157" customFormat="1" x14ac:dyDescent="0.25"/>
    <row r="74" spans="1:21" s="157" customFormat="1" x14ac:dyDescent="0.25"/>
    <row r="75" spans="1:21" s="157" customFormat="1" x14ac:dyDescent="0.25"/>
    <row r="76" spans="1:21" s="157" customFormat="1" x14ac:dyDescent="0.25"/>
    <row r="77" spans="1:21" s="157" customFormat="1" x14ac:dyDescent="0.25"/>
    <row r="78" spans="1:21" s="157" customFormat="1" x14ac:dyDescent="0.25"/>
    <row r="79" spans="1:21" s="157" customFormat="1" x14ac:dyDescent="0.25"/>
    <row r="80" spans="1:21" s="157" customFormat="1" x14ac:dyDescent="0.25"/>
    <row r="81" s="157" customFormat="1" x14ac:dyDescent="0.25"/>
    <row r="82" s="157" customFormat="1" x14ac:dyDescent="0.25"/>
    <row r="83" s="157" customFormat="1" x14ac:dyDescent="0.25"/>
    <row r="84" s="157" customFormat="1" x14ac:dyDescent="0.25"/>
    <row r="85" s="157" customFormat="1" x14ac:dyDescent="0.25"/>
    <row r="86" s="157" customFormat="1" x14ac:dyDescent="0.25"/>
    <row r="87" s="157" customFormat="1" x14ac:dyDescent="0.25"/>
    <row r="88" s="157" customFormat="1" x14ac:dyDescent="0.25"/>
    <row r="89" s="157" customFormat="1" x14ac:dyDescent="0.25"/>
    <row r="90" s="157" customFormat="1" x14ac:dyDescent="0.25"/>
    <row r="91" s="157" customFormat="1" x14ac:dyDescent="0.25"/>
    <row r="92" s="157" customFormat="1" x14ac:dyDescent="0.25"/>
    <row r="93" s="157" customFormat="1" x14ac:dyDescent="0.25"/>
    <row r="94" s="157" customFormat="1" x14ac:dyDescent="0.25"/>
    <row r="95" s="157" customFormat="1" x14ac:dyDescent="0.25"/>
    <row r="96" s="157" customFormat="1" x14ac:dyDescent="0.25"/>
    <row r="97" s="157" customFormat="1" x14ac:dyDescent="0.25"/>
    <row r="98" s="157" customFormat="1" x14ac:dyDescent="0.25"/>
    <row r="99" s="157" customFormat="1" x14ac:dyDescent="0.25"/>
    <row r="100" s="157" customFormat="1" x14ac:dyDescent="0.25"/>
    <row r="101" s="157" customFormat="1" x14ac:dyDescent="0.25"/>
    <row r="102" s="157" customFormat="1" x14ac:dyDescent="0.25"/>
    <row r="103" s="157" customFormat="1" x14ac:dyDescent="0.25"/>
    <row r="104" s="157" customFormat="1" x14ac:dyDescent="0.25"/>
    <row r="105" s="157" customFormat="1" x14ac:dyDescent="0.25"/>
    <row r="106" s="157" customFormat="1" x14ac:dyDescent="0.25"/>
    <row r="107" s="157" customFormat="1" x14ac:dyDescent="0.25"/>
    <row r="108" s="157" customFormat="1" x14ac:dyDescent="0.25"/>
    <row r="109" s="157" customFormat="1" x14ac:dyDescent="0.25"/>
    <row r="110" s="157" customFormat="1" x14ac:dyDescent="0.25"/>
    <row r="111" s="157" customFormat="1" x14ac:dyDescent="0.25"/>
    <row r="112" s="157" customFormat="1" x14ac:dyDescent="0.25"/>
    <row r="113" s="157" customFormat="1" x14ac:dyDescent="0.25"/>
    <row r="114" s="157" customFormat="1" x14ac:dyDescent="0.25"/>
    <row r="115" s="157" customFormat="1" x14ac:dyDescent="0.25"/>
    <row r="116" s="157" customFormat="1" x14ac:dyDescent="0.25"/>
    <row r="117" s="157" customFormat="1" x14ac:dyDescent="0.25"/>
    <row r="118" s="157" customFormat="1" x14ac:dyDescent="0.25"/>
    <row r="119" s="157" customFormat="1" x14ac:dyDescent="0.25"/>
    <row r="120" s="157" customFormat="1" x14ac:dyDescent="0.25"/>
    <row r="121" s="157" customFormat="1" x14ac:dyDescent="0.25"/>
    <row r="122" s="157" customFormat="1" x14ac:dyDescent="0.25"/>
    <row r="123" s="157" customFormat="1" x14ac:dyDescent="0.25"/>
    <row r="124" s="157" customFormat="1" x14ac:dyDescent="0.25"/>
    <row r="125" s="157" customFormat="1" x14ac:dyDescent="0.25"/>
    <row r="126" s="157" customFormat="1" x14ac:dyDescent="0.25"/>
    <row r="127" s="157" customFormat="1" x14ac:dyDescent="0.25"/>
    <row r="128" s="157" customFormat="1" x14ac:dyDescent="0.25"/>
    <row r="129" s="157" customFormat="1" x14ac:dyDescent="0.25"/>
    <row r="130" s="157" customFormat="1" x14ac:dyDescent="0.25"/>
    <row r="131" s="157" customFormat="1" x14ac:dyDescent="0.25"/>
    <row r="132" s="157" customFormat="1" x14ac:dyDescent="0.25"/>
    <row r="133" s="157" customFormat="1" x14ac:dyDescent="0.25"/>
    <row r="134" s="157" customFormat="1" x14ac:dyDescent="0.25"/>
    <row r="135" s="157" customFormat="1" x14ac:dyDescent="0.25"/>
    <row r="136" s="157" customFormat="1" x14ac:dyDescent="0.25"/>
    <row r="137" s="157" customFormat="1" x14ac:dyDescent="0.25"/>
    <row r="138" s="157" customFormat="1" x14ac:dyDescent="0.25"/>
    <row r="139" s="157" customFormat="1" x14ac:dyDescent="0.25"/>
    <row r="140" s="157" customFormat="1" x14ac:dyDescent="0.25"/>
    <row r="141" s="157" customFormat="1" x14ac:dyDescent="0.25"/>
    <row r="142" s="157" customFormat="1" x14ac:dyDescent="0.25"/>
    <row r="143" s="157" customFormat="1" x14ac:dyDescent="0.25"/>
    <row r="144" s="157" customFormat="1" x14ac:dyDescent="0.25"/>
    <row r="145" s="157" customFormat="1" x14ac:dyDescent="0.25"/>
    <row r="146" s="157" customFormat="1" x14ac:dyDescent="0.25"/>
    <row r="147" s="157" customFormat="1" x14ac:dyDescent="0.25"/>
    <row r="148" s="157" customFormat="1" x14ac:dyDescent="0.25"/>
    <row r="149" s="157" customFormat="1" x14ac:dyDescent="0.25"/>
    <row r="150" s="157" customFormat="1" x14ac:dyDescent="0.25"/>
    <row r="151" s="157" customFormat="1" x14ac:dyDescent="0.25"/>
    <row r="152" s="157" customFormat="1" x14ac:dyDescent="0.25"/>
    <row r="153" s="157" customFormat="1" x14ac:dyDescent="0.25"/>
    <row r="154" s="157" customFormat="1" x14ac:dyDescent="0.25"/>
    <row r="155" s="157" customFormat="1" x14ac:dyDescent="0.25"/>
    <row r="156" s="157" customFormat="1" x14ac:dyDescent="0.25"/>
    <row r="157" s="157" customFormat="1" x14ac:dyDescent="0.25"/>
    <row r="158" s="157" customFormat="1" x14ac:dyDescent="0.25"/>
    <row r="159" s="157" customFormat="1" x14ac:dyDescent="0.25"/>
    <row r="160" s="157" customFormat="1" x14ac:dyDescent="0.25"/>
    <row r="161" s="157" customFormat="1" x14ac:dyDescent="0.25"/>
    <row r="162" s="157" customFormat="1" x14ac:dyDescent="0.25"/>
    <row r="163" s="157" customFormat="1" x14ac:dyDescent="0.25"/>
    <row r="164" s="157" customFormat="1" x14ac:dyDescent="0.25"/>
    <row r="165" s="157" customFormat="1" x14ac:dyDescent="0.25"/>
    <row r="166" s="157" customFormat="1" x14ac:dyDescent="0.25"/>
    <row r="167" s="157" customFormat="1" x14ac:dyDescent="0.25"/>
    <row r="168" s="157" customFormat="1" x14ac:dyDescent="0.25"/>
    <row r="169" s="157" customFormat="1" x14ac:dyDescent="0.25"/>
    <row r="170" s="157" customFormat="1" x14ac:dyDescent="0.25"/>
    <row r="171" s="157" customFormat="1" x14ac:dyDescent="0.25"/>
    <row r="172" s="157" customFormat="1" x14ac:dyDescent="0.25"/>
    <row r="173" s="157" customFormat="1" x14ac:dyDescent="0.25"/>
    <row r="174" s="157" customFormat="1" x14ac:dyDescent="0.25"/>
    <row r="175" s="157" customFormat="1" x14ac:dyDescent="0.25"/>
    <row r="176" s="157" customFormat="1" x14ac:dyDescent="0.25"/>
    <row r="177" s="157" customFormat="1" x14ac:dyDescent="0.25"/>
    <row r="178" s="157" customFormat="1" x14ac:dyDescent="0.25"/>
    <row r="179" s="157" customFormat="1" x14ac:dyDescent="0.25"/>
    <row r="180" s="157" customFormat="1" x14ac:dyDescent="0.25"/>
    <row r="181" s="157" customFormat="1" x14ac:dyDescent="0.25"/>
    <row r="182" s="157" customFormat="1" x14ac:dyDescent="0.25"/>
    <row r="183" s="157" customFormat="1" x14ac:dyDescent="0.25"/>
    <row r="184" s="157" customFormat="1" x14ac:dyDescent="0.25"/>
    <row r="185" s="157" customFormat="1" x14ac:dyDescent="0.25"/>
    <row r="186" s="157" customFormat="1" x14ac:dyDescent="0.25"/>
    <row r="187" s="157" customFormat="1" x14ac:dyDescent="0.25"/>
    <row r="188" s="157" customFormat="1" x14ac:dyDescent="0.25"/>
    <row r="189" s="157" customFormat="1" x14ac:dyDescent="0.25"/>
    <row r="190" s="157" customFormat="1" x14ac:dyDescent="0.25"/>
    <row r="191" s="157" customFormat="1" x14ac:dyDescent="0.25"/>
    <row r="192" s="157" customFormat="1" x14ac:dyDescent="0.25"/>
    <row r="193" s="157" customFormat="1" x14ac:dyDescent="0.25"/>
    <row r="194" s="157" customFormat="1" x14ac:dyDescent="0.25"/>
    <row r="195" s="157" customFormat="1" x14ac:dyDescent="0.25"/>
    <row r="196" s="157" customFormat="1" x14ac:dyDescent="0.25"/>
    <row r="197" s="157" customFormat="1" x14ac:dyDescent="0.25"/>
    <row r="198" s="157" customFormat="1" x14ac:dyDescent="0.25"/>
    <row r="199" s="157" customFormat="1" x14ac:dyDescent="0.25"/>
    <row r="200" s="157" customFormat="1" x14ac:dyDescent="0.25"/>
    <row r="201" s="157" customFormat="1" x14ac:dyDescent="0.25"/>
    <row r="202" s="157" customFormat="1" x14ac:dyDescent="0.25"/>
    <row r="203" s="157" customFormat="1" x14ac:dyDescent="0.25"/>
    <row r="204" s="157" customFormat="1" x14ac:dyDescent="0.25"/>
    <row r="205" s="157" customFormat="1" x14ac:dyDescent="0.25"/>
    <row r="206" s="157" customFormat="1" x14ac:dyDescent="0.25"/>
    <row r="207" s="157" customFormat="1" x14ac:dyDescent="0.25"/>
    <row r="208" s="157" customFormat="1" x14ac:dyDescent="0.25"/>
    <row r="209" s="157" customFormat="1" x14ac:dyDescent="0.25"/>
    <row r="210" s="157" customFormat="1" x14ac:dyDescent="0.25"/>
    <row r="211" s="157" customFormat="1" x14ac:dyDescent="0.25"/>
    <row r="212" s="157" customFormat="1" x14ac:dyDescent="0.25"/>
    <row r="213" s="157" customFormat="1" x14ac:dyDescent="0.25"/>
    <row r="214" s="157" customFormat="1" x14ac:dyDescent="0.25"/>
    <row r="215" s="157" customFormat="1" x14ac:dyDescent="0.25"/>
    <row r="216" s="157" customFormat="1" x14ac:dyDescent="0.25"/>
    <row r="217" s="157" customFormat="1" x14ac:dyDescent="0.25"/>
    <row r="218" s="157" customFormat="1" x14ac:dyDescent="0.25"/>
    <row r="219" s="157" customFormat="1" x14ac:dyDescent="0.25"/>
    <row r="220" s="157" customFormat="1" x14ac:dyDescent="0.25"/>
    <row r="221" s="157" customFormat="1" x14ac:dyDescent="0.25"/>
    <row r="222" s="157" customFormat="1" x14ac:dyDescent="0.25"/>
    <row r="223" s="157" customFormat="1" x14ac:dyDescent="0.25"/>
    <row r="224" s="157" customFormat="1" x14ac:dyDescent="0.25"/>
    <row r="225" s="157" customFormat="1" x14ac:dyDescent="0.25"/>
    <row r="226" s="157" customFormat="1" x14ac:dyDescent="0.25"/>
    <row r="227" s="157" customFormat="1" x14ac:dyDescent="0.25"/>
    <row r="228" s="157" customFormat="1" x14ac:dyDescent="0.25"/>
    <row r="229" s="157" customFormat="1" x14ac:dyDescent="0.25"/>
    <row r="230" s="157" customFormat="1" x14ac:dyDescent="0.25"/>
    <row r="231" s="157" customFormat="1" x14ac:dyDescent="0.25"/>
    <row r="232" s="157" customFormat="1" x14ac:dyDescent="0.25"/>
    <row r="233" s="157" customFormat="1" x14ac:dyDescent="0.25"/>
    <row r="234" s="157" customFormat="1" x14ac:dyDescent="0.25"/>
    <row r="235" s="157" customFormat="1" x14ac:dyDescent="0.25"/>
    <row r="236" s="157" customFormat="1" x14ac:dyDescent="0.25"/>
    <row r="237" s="157" customFormat="1" x14ac:dyDescent="0.25"/>
    <row r="238" s="157" customFormat="1" x14ac:dyDescent="0.25"/>
    <row r="239" s="157" customFormat="1" x14ac:dyDescent="0.25"/>
    <row r="240" s="157" customFormat="1" x14ac:dyDescent="0.25"/>
    <row r="241" s="157" customFormat="1" x14ac:dyDescent="0.25"/>
    <row r="242" s="157" customFormat="1" x14ac:dyDescent="0.25"/>
    <row r="243" s="157" customFormat="1" x14ac:dyDescent="0.25"/>
    <row r="244" s="157" customFormat="1" x14ac:dyDescent="0.25"/>
    <row r="245" s="157" customFormat="1" x14ac:dyDescent="0.25"/>
    <row r="246" s="157" customFormat="1" x14ac:dyDescent="0.25"/>
    <row r="247" s="157" customFormat="1" x14ac:dyDescent="0.25"/>
    <row r="248" s="157" customFormat="1" x14ac:dyDescent="0.25"/>
    <row r="249" s="157" customFormat="1" x14ac:dyDescent="0.25"/>
    <row r="250" s="157" customFormat="1" x14ac:dyDescent="0.25"/>
    <row r="251" s="157" customFormat="1" x14ac:dyDescent="0.25"/>
    <row r="252" s="157" customFormat="1" x14ac:dyDescent="0.25"/>
    <row r="253" s="157" customFormat="1" x14ac:dyDescent="0.25"/>
    <row r="254" s="157" customFormat="1" x14ac:dyDescent="0.25"/>
    <row r="255" s="157" customFormat="1" x14ac:dyDescent="0.25"/>
    <row r="256" s="157" customFormat="1" x14ac:dyDescent="0.25"/>
    <row r="257" s="157" customFormat="1" x14ac:dyDescent="0.25"/>
    <row r="258" s="157" customFormat="1" x14ac:dyDescent="0.25"/>
    <row r="259" s="157" customFormat="1" x14ac:dyDescent="0.25"/>
    <row r="260" s="157" customFormat="1" x14ac:dyDescent="0.25"/>
    <row r="261" s="157" customFormat="1" x14ac:dyDescent="0.25"/>
    <row r="262" s="157" customFormat="1" x14ac:dyDescent="0.25"/>
    <row r="263" s="157" customFormat="1" x14ac:dyDescent="0.25"/>
    <row r="264" s="157" customFormat="1" x14ac:dyDescent="0.25"/>
    <row r="265" s="157" customFormat="1" x14ac:dyDescent="0.25"/>
    <row r="266" s="157" customFormat="1" x14ac:dyDescent="0.25"/>
    <row r="267" s="157" customFormat="1" x14ac:dyDescent="0.25"/>
    <row r="268" s="157" customFormat="1" x14ac:dyDescent="0.25"/>
    <row r="269" s="157" customFormat="1" x14ac:dyDescent="0.25"/>
    <row r="270" s="157" customFormat="1" x14ac:dyDescent="0.25"/>
    <row r="271" s="157" customFormat="1" x14ac:dyDescent="0.25"/>
    <row r="272" s="157" customFormat="1" x14ac:dyDescent="0.25"/>
    <row r="273" s="157" customFormat="1" x14ac:dyDescent="0.25"/>
    <row r="274" s="157" customFormat="1" x14ac:dyDescent="0.25"/>
    <row r="275" s="157" customFormat="1" x14ac:dyDescent="0.25"/>
    <row r="276" s="157" customFormat="1" x14ac:dyDescent="0.25"/>
    <row r="277" s="157" customFormat="1" x14ac:dyDescent="0.25"/>
    <row r="278" s="157" customFormat="1" x14ac:dyDescent="0.25"/>
    <row r="279" s="157" customFormat="1" x14ac:dyDescent="0.25"/>
    <row r="280" s="157" customFormat="1" x14ac:dyDescent="0.25"/>
    <row r="281" s="157" customFormat="1" x14ac:dyDescent="0.25"/>
    <row r="282" s="157" customFormat="1" x14ac:dyDescent="0.25"/>
    <row r="283" s="157" customFormat="1" x14ac:dyDescent="0.25"/>
    <row r="284" s="157" customFormat="1" x14ac:dyDescent="0.25"/>
    <row r="285" s="157" customFormat="1" x14ac:dyDescent="0.25"/>
    <row r="286" s="157" customFormat="1" x14ac:dyDescent="0.25"/>
    <row r="287" s="157" customFormat="1" x14ac:dyDescent="0.25"/>
    <row r="288" s="157" customFormat="1" x14ac:dyDescent="0.25"/>
    <row r="289" s="157" customFormat="1" x14ac:dyDescent="0.25"/>
    <row r="290" s="157" customFormat="1" x14ac:dyDescent="0.25"/>
    <row r="291" s="157" customFormat="1" x14ac:dyDescent="0.25"/>
    <row r="292" s="157" customFormat="1" x14ac:dyDescent="0.25"/>
    <row r="293" s="157" customFormat="1" x14ac:dyDescent="0.25"/>
    <row r="294" s="157" customFormat="1" x14ac:dyDescent="0.25"/>
    <row r="295" s="157" customFormat="1" x14ac:dyDescent="0.25"/>
    <row r="296" s="157" customFormat="1" x14ac:dyDescent="0.25"/>
    <row r="297" s="157" customFormat="1" x14ac:dyDescent="0.25"/>
    <row r="298" s="157" customFormat="1" x14ac:dyDescent="0.25"/>
    <row r="299" s="157" customFormat="1" x14ac:dyDescent="0.25"/>
    <row r="300" s="157" customFormat="1" x14ac:dyDescent="0.25"/>
    <row r="301" s="157" customFormat="1" x14ac:dyDescent="0.25"/>
    <row r="302" s="157" customFormat="1" x14ac:dyDescent="0.25"/>
    <row r="303" s="157" customFormat="1" x14ac:dyDescent="0.25"/>
    <row r="304" s="157" customFormat="1" x14ac:dyDescent="0.25"/>
    <row r="305" s="157" customFormat="1" x14ac:dyDescent="0.25"/>
    <row r="306" s="157" customFormat="1" x14ac:dyDescent="0.25"/>
    <row r="307" s="157" customFormat="1" x14ac:dyDescent="0.25"/>
    <row r="308" s="157" customFormat="1" x14ac:dyDescent="0.25"/>
    <row r="309" s="157" customFormat="1" x14ac:dyDescent="0.25"/>
    <row r="310" s="157" customFormat="1" x14ac:dyDescent="0.25"/>
    <row r="311" s="157" customFormat="1" x14ac:dyDescent="0.25"/>
    <row r="312" s="157" customFormat="1" x14ac:dyDescent="0.25"/>
    <row r="313" s="157" customFormat="1" x14ac:dyDescent="0.25"/>
    <row r="314" s="157" customFormat="1" x14ac:dyDescent="0.25"/>
    <row r="315" s="157" customFormat="1" x14ac:dyDescent="0.25"/>
    <row r="316" s="157" customFormat="1" x14ac:dyDescent="0.25"/>
    <row r="317" s="157" customFormat="1" x14ac:dyDescent="0.25"/>
    <row r="318" s="157" customFormat="1" x14ac:dyDescent="0.25"/>
    <row r="319" s="157" customFormat="1" x14ac:dyDescent="0.25"/>
    <row r="320" s="157" customFormat="1" x14ac:dyDescent="0.25"/>
    <row r="321" s="157" customFormat="1" x14ac:dyDescent="0.25"/>
    <row r="322" s="157" customFormat="1" x14ac:dyDescent="0.25"/>
    <row r="323" s="157" customFormat="1" x14ac:dyDescent="0.25"/>
    <row r="324" s="157" customFormat="1" x14ac:dyDescent="0.25"/>
    <row r="325" s="157" customFormat="1" x14ac:dyDescent="0.25"/>
    <row r="326" s="157" customFormat="1" x14ac:dyDescent="0.25"/>
    <row r="327" s="157" customFormat="1" x14ac:dyDescent="0.25"/>
    <row r="328" s="157" customFormat="1" x14ac:dyDescent="0.25"/>
    <row r="329" s="157" customFormat="1" x14ac:dyDescent="0.25"/>
    <row r="330" s="157" customFormat="1" x14ac:dyDescent="0.25"/>
    <row r="331" s="157" customFormat="1" x14ac:dyDescent="0.25"/>
    <row r="332" s="157" customFormat="1" x14ac:dyDescent="0.25"/>
    <row r="333" s="157" customFormat="1" x14ac:dyDescent="0.25"/>
    <row r="334" s="157" customFormat="1" x14ac:dyDescent="0.25"/>
    <row r="335" s="157" customFormat="1" x14ac:dyDescent="0.25"/>
    <row r="336" s="157" customFormat="1" x14ac:dyDescent="0.25"/>
    <row r="337" s="157" customFormat="1" x14ac:dyDescent="0.25"/>
    <row r="338" s="157" customFormat="1" x14ac:dyDescent="0.25"/>
    <row r="339" s="157" customFormat="1" x14ac:dyDescent="0.25"/>
    <row r="340" s="157" customFormat="1" x14ac:dyDescent="0.25"/>
    <row r="341" s="157" customFormat="1" x14ac:dyDescent="0.25"/>
    <row r="342" s="157" customFormat="1" x14ac:dyDescent="0.25"/>
    <row r="343" s="157" customFormat="1" x14ac:dyDescent="0.25"/>
    <row r="344" s="157" customFormat="1" x14ac:dyDescent="0.25"/>
    <row r="345" s="157" customFormat="1" x14ac:dyDescent="0.25"/>
    <row r="346" s="157" customFormat="1" x14ac:dyDescent="0.25"/>
    <row r="347" s="157" customFormat="1" x14ac:dyDescent="0.25"/>
    <row r="348" s="157" customFormat="1" x14ac:dyDescent="0.25"/>
    <row r="349" s="157" customFormat="1" x14ac:dyDescent="0.25"/>
    <row r="350" s="157" customFormat="1" x14ac:dyDescent="0.25"/>
    <row r="351" s="157" customFormat="1" x14ac:dyDescent="0.25"/>
    <row r="352" s="157" customFormat="1" x14ac:dyDescent="0.25"/>
    <row r="353" s="157" customFormat="1" x14ac:dyDescent="0.25"/>
    <row r="354" s="157" customFormat="1" x14ac:dyDescent="0.25"/>
    <row r="355" s="157" customFormat="1" x14ac:dyDescent="0.25"/>
    <row r="356" s="157" customFormat="1" x14ac:dyDescent="0.25"/>
    <row r="357" s="157" customFormat="1" x14ac:dyDescent="0.25"/>
    <row r="358" s="157" customFormat="1" x14ac:dyDescent="0.25"/>
    <row r="359" s="157" customFormat="1" x14ac:dyDescent="0.25"/>
    <row r="360" s="157" customFormat="1" x14ac:dyDescent="0.25"/>
    <row r="361" s="157" customFormat="1" x14ac:dyDescent="0.25"/>
    <row r="362" s="157" customFormat="1" x14ac:dyDescent="0.25"/>
    <row r="363" s="157" customFormat="1" x14ac:dyDescent="0.25"/>
    <row r="364" s="157" customFormat="1" x14ac:dyDescent="0.25"/>
    <row r="365" s="157" customFormat="1" x14ac:dyDescent="0.25"/>
    <row r="366" s="157" customFormat="1" x14ac:dyDescent="0.25"/>
    <row r="367" s="157" customFormat="1" x14ac:dyDescent="0.25"/>
    <row r="368" s="157" customFormat="1" x14ac:dyDescent="0.25"/>
    <row r="369" s="157" customFormat="1" x14ac:dyDescent="0.25"/>
    <row r="370" s="157" customFormat="1" x14ac:dyDescent="0.25"/>
    <row r="371" s="157" customFormat="1" x14ac:dyDescent="0.25"/>
    <row r="372" s="157" customFormat="1" x14ac:dyDescent="0.25"/>
    <row r="373" s="157" customFormat="1" x14ac:dyDescent="0.25"/>
    <row r="374" s="157" customFormat="1" x14ac:dyDescent="0.25"/>
    <row r="375" s="157" customFormat="1" x14ac:dyDescent="0.25"/>
    <row r="376" s="157" customFormat="1" x14ac:dyDescent="0.25"/>
    <row r="377" s="157" customFormat="1" x14ac:dyDescent="0.25"/>
    <row r="378" s="157" customFormat="1" x14ac:dyDescent="0.25"/>
    <row r="379" s="157" customFormat="1" x14ac:dyDescent="0.25"/>
    <row r="380" s="157" customFormat="1" x14ac:dyDescent="0.25"/>
    <row r="381" s="157" customFormat="1" x14ac:dyDescent="0.25"/>
    <row r="382" s="157" customFormat="1" x14ac:dyDescent="0.25"/>
    <row r="383" s="157" customFormat="1" x14ac:dyDescent="0.25"/>
    <row r="384" s="157" customFormat="1" x14ac:dyDescent="0.25"/>
    <row r="385" s="157" customFormat="1" x14ac:dyDescent="0.25"/>
    <row r="386" s="157" customFormat="1" x14ac:dyDescent="0.25"/>
    <row r="387" s="157" customFormat="1" x14ac:dyDescent="0.25"/>
    <row r="388" s="157" customFormat="1" x14ac:dyDescent="0.25"/>
    <row r="389" s="157" customFormat="1" x14ac:dyDescent="0.25"/>
    <row r="390" s="157" customFormat="1" x14ac:dyDescent="0.25"/>
    <row r="391" s="157" customFormat="1" x14ac:dyDescent="0.25"/>
    <row r="392" s="157" customFormat="1" x14ac:dyDescent="0.25"/>
    <row r="393" s="157" customFormat="1" x14ac:dyDescent="0.25"/>
    <row r="394" s="157" customFormat="1" x14ac:dyDescent="0.25"/>
    <row r="395" s="157" customFormat="1" x14ac:dyDescent="0.25"/>
    <row r="396" s="157" customFormat="1" x14ac:dyDescent="0.25"/>
    <row r="397" s="157" customFormat="1" x14ac:dyDescent="0.25"/>
    <row r="398" s="157" customFormat="1" x14ac:dyDescent="0.25"/>
    <row r="399" s="157" customFormat="1" x14ac:dyDescent="0.25"/>
    <row r="400" s="157" customFormat="1" x14ac:dyDescent="0.25"/>
    <row r="401" s="157" customFormat="1" x14ac:dyDescent="0.25"/>
    <row r="402" s="157" customFormat="1" x14ac:dyDescent="0.25"/>
    <row r="403" s="157" customFormat="1" x14ac:dyDescent="0.25"/>
    <row r="404" s="157" customFormat="1" x14ac:dyDescent="0.25"/>
    <row r="405" s="157" customFormat="1" x14ac:dyDescent="0.25"/>
    <row r="406" s="157" customFormat="1" x14ac:dyDescent="0.25"/>
    <row r="407" s="157" customFormat="1" x14ac:dyDescent="0.25"/>
    <row r="408" s="157" customFormat="1" x14ac:dyDescent="0.25"/>
    <row r="409" s="157" customFormat="1" x14ac:dyDescent="0.25"/>
    <row r="410" s="157" customFormat="1" x14ac:dyDescent="0.25"/>
    <row r="411" s="157" customFormat="1" x14ac:dyDescent="0.25"/>
    <row r="412" s="157" customFormat="1" x14ac:dyDescent="0.25"/>
    <row r="413" s="157" customFormat="1" x14ac:dyDescent="0.25"/>
    <row r="414" s="157" customFormat="1" x14ac:dyDescent="0.25"/>
    <row r="415" s="157" customFormat="1" x14ac:dyDescent="0.25"/>
    <row r="416" s="157" customFormat="1" x14ac:dyDescent="0.25"/>
    <row r="417" s="157" customFormat="1" x14ac:dyDescent="0.25"/>
    <row r="418" s="157" customFormat="1" x14ac:dyDescent="0.25"/>
    <row r="419" s="157" customFormat="1" x14ac:dyDescent="0.25"/>
    <row r="420" s="157" customFormat="1" x14ac:dyDescent="0.25"/>
    <row r="421" s="157" customFormat="1" x14ac:dyDescent="0.25"/>
    <row r="422" s="157" customFormat="1" x14ac:dyDescent="0.25"/>
    <row r="423" s="157" customFormat="1" x14ac:dyDescent="0.25"/>
    <row r="424" s="157" customFormat="1" x14ac:dyDescent="0.25"/>
    <row r="425" s="157" customFormat="1" x14ac:dyDescent="0.25"/>
    <row r="426" s="157" customFormat="1" x14ac:dyDescent="0.25"/>
    <row r="427" s="157" customFormat="1" x14ac:dyDescent="0.25"/>
    <row r="428" s="157" customFormat="1" x14ac:dyDescent="0.25"/>
    <row r="429" s="157" customFormat="1" x14ac:dyDescent="0.25"/>
    <row r="430" s="157" customFormat="1" x14ac:dyDescent="0.25"/>
    <row r="431" s="157" customFormat="1" x14ac:dyDescent="0.25"/>
    <row r="432" s="157" customFormat="1" x14ac:dyDescent="0.25"/>
    <row r="433" s="157" customFormat="1" x14ac:dyDescent="0.25"/>
    <row r="434" s="157" customFormat="1" x14ac:dyDescent="0.25"/>
    <row r="435" s="157" customFormat="1" x14ac:dyDescent="0.25"/>
    <row r="436" s="157" customFormat="1" x14ac:dyDescent="0.25"/>
    <row r="437" s="157" customFormat="1" x14ac:dyDescent="0.25"/>
    <row r="438" s="157" customFormat="1" x14ac:dyDescent="0.25"/>
    <row r="439" s="157" customFormat="1" x14ac:dyDescent="0.25"/>
    <row r="440" s="157" customFormat="1" x14ac:dyDescent="0.25"/>
    <row r="441" s="157" customFormat="1" x14ac:dyDescent="0.25"/>
    <row r="442" s="157" customFormat="1" x14ac:dyDescent="0.25"/>
    <row r="443" s="157" customFormat="1" x14ac:dyDescent="0.25"/>
    <row r="444" s="157" customFormat="1" x14ac:dyDescent="0.25"/>
    <row r="445" s="157" customFormat="1" x14ac:dyDescent="0.25"/>
    <row r="446" s="157" customFormat="1" x14ac:dyDescent="0.25"/>
    <row r="447" s="157" customFormat="1" x14ac:dyDescent="0.25"/>
    <row r="448" s="157" customFormat="1" x14ac:dyDescent="0.25"/>
    <row r="449" s="157" customFormat="1" x14ac:dyDescent="0.25"/>
    <row r="450" s="157" customFormat="1" x14ac:dyDescent="0.25"/>
    <row r="451" s="157" customFormat="1" x14ac:dyDescent="0.25"/>
    <row r="452" s="157" customFormat="1" x14ac:dyDescent="0.25"/>
    <row r="453" s="157" customFormat="1" x14ac:dyDescent="0.25"/>
    <row r="454" s="157" customFormat="1" x14ac:dyDescent="0.25"/>
    <row r="455" s="157" customFormat="1" x14ac:dyDescent="0.25"/>
    <row r="456" s="157" customFormat="1" x14ac:dyDescent="0.25"/>
    <row r="457" s="157" customFormat="1" x14ac:dyDescent="0.25"/>
    <row r="458" s="157" customFormat="1" x14ac:dyDescent="0.25"/>
    <row r="459" s="157" customFormat="1" x14ac:dyDescent="0.25"/>
    <row r="460" s="157" customFormat="1" x14ac:dyDescent="0.25"/>
    <row r="461" s="157" customFormat="1" x14ac:dyDescent="0.25"/>
    <row r="462" s="157" customFormat="1" x14ac:dyDescent="0.25"/>
    <row r="463" s="157" customFormat="1" x14ac:dyDescent="0.25"/>
    <row r="464" s="157" customFormat="1" x14ac:dyDescent="0.25"/>
    <row r="465" s="157" customFormat="1" x14ac:dyDescent="0.25"/>
    <row r="466" s="157" customFormat="1" x14ac:dyDescent="0.25"/>
    <row r="467" s="157" customFormat="1" x14ac:dyDescent="0.25"/>
    <row r="468" s="157" customFormat="1" x14ac:dyDescent="0.25"/>
    <row r="469" s="157" customFormat="1" x14ac:dyDescent="0.25"/>
    <row r="470" s="157" customFormat="1" x14ac:dyDescent="0.25"/>
    <row r="471" s="157" customFormat="1" x14ac:dyDescent="0.25"/>
    <row r="472" s="157" customFormat="1" x14ac:dyDescent="0.25"/>
    <row r="473" s="157" customFormat="1" x14ac:dyDescent="0.25"/>
    <row r="474" s="157" customFormat="1" x14ac:dyDescent="0.25"/>
    <row r="475" s="157" customFormat="1" x14ac:dyDescent="0.25"/>
    <row r="476" s="157" customFormat="1" x14ac:dyDescent="0.25"/>
    <row r="477" s="157" customFormat="1" x14ac:dyDescent="0.25"/>
    <row r="478" s="157" customFormat="1" x14ac:dyDescent="0.25"/>
    <row r="479" s="157" customFormat="1" x14ac:dyDescent="0.25"/>
    <row r="480" s="157" customFormat="1" x14ac:dyDescent="0.25"/>
    <row r="481" s="157" customFormat="1" x14ac:dyDescent="0.25"/>
    <row r="482" s="157" customFormat="1" x14ac:dyDescent="0.25"/>
    <row r="483" s="157" customFormat="1" x14ac:dyDescent="0.25"/>
    <row r="484" s="157" customFormat="1" x14ac:dyDescent="0.25"/>
    <row r="485" s="157" customFormat="1" x14ac:dyDescent="0.25"/>
    <row r="486" s="157" customFormat="1" x14ac:dyDescent="0.25"/>
    <row r="487" s="157" customFormat="1" x14ac:dyDescent="0.25"/>
    <row r="488" s="157" customFormat="1" x14ac:dyDescent="0.25"/>
    <row r="489" s="157" customFormat="1" x14ac:dyDescent="0.25"/>
    <row r="490" s="157" customFormat="1" x14ac:dyDescent="0.25"/>
    <row r="491" s="157" customFormat="1" x14ac:dyDescent="0.25"/>
    <row r="492" s="157" customFormat="1" x14ac:dyDescent="0.25"/>
    <row r="493" s="157" customFormat="1" x14ac:dyDescent="0.25"/>
    <row r="494" s="157" customFormat="1" x14ac:dyDescent="0.25"/>
    <row r="495" s="157" customFormat="1" x14ac:dyDescent="0.25"/>
    <row r="496" s="157" customFormat="1" x14ac:dyDescent="0.25"/>
    <row r="497" s="157" customFormat="1" x14ac:dyDescent="0.25"/>
    <row r="498" s="157" customFormat="1" x14ac:dyDescent="0.25"/>
    <row r="499" s="157" customFormat="1" x14ac:dyDescent="0.25"/>
    <row r="500" s="157" customFormat="1" x14ac:dyDescent="0.25"/>
    <row r="501" s="157" customFormat="1" x14ac:dyDescent="0.25"/>
    <row r="502" s="157" customFormat="1" x14ac:dyDescent="0.25"/>
    <row r="503" s="157" customFormat="1" x14ac:dyDescent="0.25"/>
    <row r="504" s="157" customFormat="1" x14ac:dyDescent="0.25"/>
    <row r="505" s="157" customFormat="1" x14ac:dyDescent="0.25"/>
    <row r="506" s="157" customFormat="1" x14ac:dyDescent="0.25"/>
    <row r="507" s="157" customFormat="1" x14ac:dyDescent="0.25"/>
    <row r="508" s="157" customFormat="1" x14ac:dyDescent="0.25"/>
    <row r="509" s="157" customFormat="1" x14ac:dyDescent="0.25"/>
    <row r="510" s="157" customFormat="1" x14ac:dyDescent="0.25"/>
    <row r="511" s="157" customFormat="1" x14ac:dyDescent="0.25"/>
    <row r="512" s="157" customFormat="1" x14ac:dyDescent="0.25"/>
    <row r="513" s="157" customFormat="1" x14ac:dyDescent="0.25"/>
    <row r="514" s="157" customFormat="1" x14ac:dyDescent="0.25"/>
    <row r="515" s="157" customFormat="1" x14ac:dyDescent="0.25"/>
    <row r="516" s="157" customFormat="1" x14ac:dyDescent="0.25"/>
    <row r="517" s="157" customFormat="1" x14ac:dyDescent="0.25"/>
    <row r="518" s="157" customFormat="1" x14ac:dyDescent="0.25"/>
    <row r="519" s="157" customFormat="1" x14ac:dyDescent="0.25"/>
    <row r="520" s="157" customFormat="1" x14ac:dyDescent="0.25"/>
    <row r="521" s="157" customFormat="1" x14ac:dyDescent="0.25"/>
    <row r="522" s="157" customFormat="1" x14ac:dyDescent="0.25"/>
    <row r="523" s="157" customFormat="1" x14ac:dyDescent="0.25"/>
    <row r="524" s="157" customFormat="1" x14ac:dyDescent="0.25"/>
    <row r="525" s="157" customFormat="1" x14ac:dyDescent="0.25"/>
    <row r="526" s="157" customFormat="1" x14ac:dyDescent="0.25"/>
    <row r="527" s="157" customFormat="1" x14ac:dyDescent="0.25"/>
    <row r="528" s="157" customFormat="1" x14ac:dyDescent="0.25"/>
    <row r="529" s="157" customFormat="1" x14ac:dyDescent="0.25"/>
    <row r="530" s="157" customFormat="1" x14ac:dyDescent="0.25"/>
    <row r="531" s="157" customFormat="1" x14ac:dyDescent="0.25"/>
    <row r="532" s="157" customFormat="1" x14ac:dyDescent="0.25"/>
    <row r="533" s="157" customFormat="1" x14ac:dyDescent="0.25"/>
    <row r="534" s="157" customFormat="1" x14ac:dyDescent="0.25"/>
    <row r="535" s="157" customFormat="1" x14ac:dyDescent="0.25"/>
    <row r="536" s="157" customFormat="1" x14ac:dyDescent="0.25"/>
    <row r="537" s="157" customFormat="1" x14ac:dyDescent="0.25"/>
    <row r="538" s="157" customFormat="1" x14ac:dyDescent="0.25"/>
    <row r="539" s="157" customFormat="1" x14ac:dyDescent="0.25"/>
    <row r="540" s="157" customFormat="1" x14ac:dyDescent="0.25"/>
    <row r="541" s="157" customFormat="1" x14ac:dyDescent="0.25"/>
    <row r="542" s="157" customFormat="1" x14ac:dyDescent="0.25"/>
    <row r="543" s="157" customFormat="1" x14ac:dyDescent="0.25"/>
    <row r="544" s="157" customFormat="1" x14ac:dyDescent="0.25"/>
    <row r="545" s="157" customFormat="1" x14ac:dyDescent="0.25"/>
    <row r="546" s="157" customFormat="1" x14ac:dyDescent="0.25"/>
    <row r="547" s="157" customFormat="1" x14ac:dyDescent="0.25"/>
    <row r="548" s="157" customFormat="1" x14ac:dyDescent="0.25"/>
    <row r="549" s="157" customFormat="1" x14ac:dyDescent="0.25"/>
    <row r="550" s="157" customFormat="1" x14ac:dyDescent="0.25"/>
    <row r="551" s="157" customFormat="1" x14ac:dyDescent="0.25"/>
    <row r="552" s="157" customFormat="1" x14ac:dyDescent="0.25"/>
    <row r="553" s="157" customFormat="1" x14ac:dyDescent="0.25"/>
    <row r="554" s="157" customFormat="1" x14ac:dyDescent="0.25"/>
    <row r="555" s="157" customFormat="1" x14ac:dyDescent="0.25"/>
    <row r="556" s="157" customFormat="1" x14ac:dyDescent="0.25"/>
    <row r="557" s="157" customFormat="1" x14ac:dyDescent="0.25"/>
    <row r="558" s="157" customFormat="1" x14ac:dyDescent="0.25"/>
    <row r="559" s="157" customFormat="1" x14ac:dyDescent="0.25"/>
    <row r="560" s="157" customFormat="1" x14ac:dyDescent="0.25"/>
    <row r="561" s="157" customFormat="1" x14ac:dyDescent="0.25"/>
    <row r="562" s="157" customFormat="1" x14ac:dyDescent="0.25"/>
    <row r="563" s="157" customFormat="1" x14ac:dyDescent="0.25"/>
    <row r="564" s="157" customFormat="1" x14ac:dyDescent="0.25"/>
    <row r="565" s="157" customFormat="1" x14ac:dyDescent="0.25"/>
    <row r="566" s="157" customFormat="1" x14ac:dyDescent="0.25"/>
    <row r="567" s="157" customFormat="1" x14ac:dyDescent="0.25"/>
    <row r="568" s="157" customFormat="1" x14ac:dyDescent="0.25"/>
    <row r="569" s="157" customFormat="1" x14ac:dyDescent="0.25"/>
    <row r="570" s="157" customFormat="1" x14ac:dyDescent="0.25"/>
    <row r="571" s="157" customFormat="1" x14ac:dyDescent="0.25"/>
    <row r="572" s="157" customFormat="1" x14ac:dyDescent="0.25"/>
    <row r="573" s="157" customFormat="1" x14ac:dyDescent="0.25"/>
    <row r="574" s="157" customFormat="1" x14ac:dyDescent="0.25"/>
    <row r="575" s="157" customFormat="1" x14ac:dyDescent="0.25"/>
    <row r="576" s="157" customFormat="1" x14ac:dyDescent="0.25"/>
    <row r="577" s="157" customFormat="1" x14ac:dyDescent="0.25"/>
    <row r="578" s="157" customFormat="1" x14ac:dyDescent="0.25"/>
    <row r="579" s="157" customFormat="1" x14ac:dyDescent="0.25"/>
    <row r="580" s="157" customFormat="1" x14ac:dyDescent="0.25"/>
    <row r="581" s="157" customFormat="1" x14ac:dyDescent="0.25"/>
    <row r="582" s="157" customFormat="1" x14ac:dyDescent="0.25"/>
    <row r="583" s="157" customFormat="1" x14ac:dyDescent="0.25"/>
    <row r="584" s="157" customFormat="1" x14ac:dyDescent="0.25"/>
    <row r="585" s="157" customFormat="1" x14ac:dyDescent="0.25"/>
    <row r="586" s="157" customFormat="1" x14ac:dyDescent="0.25"/>
    <row r="587" s="157" customFormat="1" x14ac:dyDescent="0.25"/>
    <row r="588" s="157" customFormat="1" x14ac:dyDescent="0.25"/>
    <row r="589" s="157" customFormat="1" x14ac:dyDescent="0.25"/>
    <row r="590" s="157" customFormat="1" x14ac:dyDescent="0.25"/>
    <row r="591" s="157" customFormat="1" x14ac:dyDescent="0.25"/>
    <row r="592" s="157" customFormat="1" x14ac:dyDescent="0.25"/>
    <row r="593" s="157" customFormat="1" x14ac:dyDescent="0.25"/>
    <row r="594" s="157" customFormat="1" x14ac:dyDescent="0.25"/>
    <row r="595" s="157" customFormat="1" x14ac:dyDescent="0.25"/>
    <row r="596" s="157" customFormat="1" x14ac:dyDescent="0.25"/>
    <row r="597" s="157" customFormat="1" x14ac:dyDescent="0.25"/>
    <row r="598" s="157" customFormat="1" x14ac:dyDescent="0.25"/>
    <row r="599" s="157" customFormat="1" x14ac:dyDescent="0.25"/>
    <row r="600" s="157" customFormat="1" x14ac:dyDescent="0.25"/>
    <row r="601" s="157" customFormat="1" x14ac:dyDescent="0.25"/>
    <row r="602" s="157" customFormat="1" x14ac:dyDescent="0.25"/>
    <row r="603" s="157" customFormat="1" x14ac:dyDescent="0.25"/>
    <row r="604" s="157" customFormat="1" x14ac:dyDescent="0.25"/>
    <row r="605" s="157" customFormat="1" x14ac:dyDescent="0.25"/>
    <row r="606" s="157" customFormat="1" x14ac:dyDescent="0.25"/>
    <row r="607" s="157" customFormat="1" x14ac:dyDescent="0.25"/>
    <row r="608" s="157" customFormat="1" x14ac:dyDescent="0.25"/>
    <row r="609" s="157" customFormat="1" x14ac:dyDescent="0.25"/>
    <row r="610" s="157" customFormat="1" x14ac:dyDescent="0.25"/>
    <row r="611" s="157" customFormat="1" x14ac:dyDescent="0.25"/>
    <row r="612" s="157" customFormat="1" x14ac:dyDescent="0.25"/>
    <row r="613" s="157" customFormat="1" x14ac:dyDescent="0.25"/>
    <row r="614" s="157" customFormat="1" x14ac:dyDescent="0.25"/>
    <row r="615" s="157" customFormat="1" x14ac:dyDescent="0.25"/>
    <row r="616" s="157" customFormat="1" x14ac:dyDescent="0.25"/>
    <row r="617" s="157" customFormat="1" x14ac:dyDescent="0.25"/>
    <row r="618" s="157" customFormat="1" x14ac:dyDescent="0.25"/>
    <row r="619" s="157" customFormat="1" x14ac:dyDescent="0.25"/>
    <row r="620" s="157" customFormat="1" x14ac:dyDescent="0.25"/>
    <row r="621" s="157" customFormat="1" x14ac:dyDescent="0.25"/>
    <row r="622" s="157" customFormat="1" x14ac:dyDescent="0.25"/>
    <row r="623" s="157" customFormat="1" x14ac:dyDescent="0.25"/>
    <row r="624" s="157" customFormat="1" x14ac:dyDescent="0.25"/>
    <row r="625" s="157" customFormat="1" x14ac:dyDescent="0.25"/>
    <row r="626" s="157" customFormat="1" x14ac:dyDescent="0.25"/>
    <row r="627" s="157" customFormat="1" x14ac:dyDescent="0.25"/>
    <row r="628" s="157" customFormat="1" x14ac:dyDescent="0.25"/>
    <row r="629" s="157" customFormat="1" x14ac:dyDescent="0.25"/>
    <row r="630" s="157" customFormat="1" x14ac:dyDescent="0.25"/>
    <row r="631" s="157" customFormat="1" x14ac:dyDescent="0.25"/>
    <row r="632" s="157" customFormat="1" x14ac:dyDescent="0.25"/>
    <row r="633" s="157" customFormat="1" x14ac:dyDescent="0.25"/>
    <row r="634" s="157" customFormat="1" x14ac:dyDescent="0.25"/>
    <row r="635" s="157" customFormat="1" x14ac:dyDescent="0.25"/>
    <row r="636" s="157" customFormat="1" x14ac:dyDescent="0.25"/>
    <row r="637" s="157" customFormat="1" x14ac:dyDescent="0.25"/>
    <row r="638" s="157" customFormat="1" x14ac:dyDescent="0.25"/>
    <row r="639" s="157" customFormat="1" x14ac:dyDescent="0.25"/>
    <row r="640" s="157" customFormat="1" x14ac:dyDescent="0.25"/>
    <row r="641" s="157" customFormat="1" x14ac:dyDescent="0.25"/>
    <row r="642" s="157" customFormat="1" x14ac:dyDescent="0.25"/>
    <row r="643" s="157" customFormat="1" x14ac:dyDescent="0.25"/>
    <row r="644" s="157" customFormat="1" x14ac:dyDescent="0.25"/>
    <row r="645" s="157" customFormat="1" x14ac:dyDescent="0.25"/>
    <row r="646" s="157" customFormat="1" x14ac:dyDescent="0.25"/>
    <row r="647" s="157" customFormat="1" x14ac:dyDescent="0.25"/>
    <row r="648" s="157" customFormat="1" x14ac:dyDescent="0.25"/>
    <row r="649" s="157" customFormat="1" x14ac:dyDescent="0.25"/>
    <row r="650" s="157" customFormat="1" x14ac:dyDescent="0.25"/>
    <row r="651" s="157" customFormat="1" x14ac:dyDescent="0.25"/>
    <row r="652" s="157" customFormat="1" x14ac:dyDescent="0.25"/>
    <row r="653" s="157" customFormat="1" x14ac:dyDescent="0.25"/>
    <row r="654" s="157" customFormat="1" x14ac:dyDescent="0.25"/>
    <row r="655" s="157" customFormat="1" x14ac:dyDescent="0.25"/>
    <row r="656" s="157" customFormat="1" x14ac:dyDescent="0.25"/>
    <row r="657" s="157" customFormat="1" x14ac:dyDescent="0.25"/>
    <row r="658" s="157" customFormat="1" x14ac:dyDescent="0.25"/>
    <row r="659" s="157" customFormat="1" x14ac:dyDescent="0.25"/>
    <row r="660" s="157" customFormat="1" x14ac:dyDescent="0.25"/>
    <row r="661" s="157" customFormat="1" x14ac:dyDescent="0.25"/>
    <row r="662" s="157" customFormat="1" x14ac:dyDescent="0.25"/>
    <row r="663" s="157" customFormat="1" x14ac:dyDescent="0.25"/>
    <row r="664" s="157" customFormat="1" x14ac:dyDescent="0.25"/>
    <row r="665" s="157" customFormat="1" x14ac:dyDescent="0.25"/>
    <row r="666" s="157" customFormat="1" x14ac:dyDescent="0.25"/>
    <row r="667" s="157" customFormat="1" x14ac:dyDescent="0.25"/>
    <row r="668" s="157" customFormat="1" x14ac:dyDescent="0.25"/>
    <row r="669" s="157" customFormat="1" x14ac:dyDescent="0.25"/>
    <row r="670" s="157" customFormat="1" x14ac:dyDescent="0.25"/>
    <row r="671" s="157" customFormat="1" x14ac:dyDescent="0.25"/>
    <row r="672" s="157" customFormat="1" x14ac:dyDescent="0.25"/>
    <row r="673" s="157" customFormat="1" x14ac:dyDescent="0.25"/>
    <row r="674" s="157" customFormat="1" x14ac:dyDescent="0.25"/>
    <row r="675" s="157" customFormat="1" x14ac:dyDescent="0.25"/>
    <row r="676" s="157" customFormat="1" x14ac:dyDescent="0.25"/>
    <row r="677" s="157" customFormat="1" x14ac:dyDescent="0.25"/>
    <row r="678" s="157" customFormat="1" x14ac:dyDescent="0.25"/>
    <row r="679" s="157" customFormat="1" x14ac:dyDescent="0.25"/>
    <row r="680" s="157" customFormat="1" x14ac:dyDescent="0.25"/>
    <row r="681" s="157" customFormat="1" x14ac:dyDescent="0.25"/>
    <row r="682" s="157" customFormat="1" x14ac:dyDescent="0.25"/>
    <row r="683" s="157" customFormat="1" x14ac:dyDescent="0.25"/>
    <row r="684" s="157" customFormat="1" x14ac:dyDescent="0.25"/>
    <row r="685" s="157" customFormat="1" x14ac:dyDescent="0.25"/>
    <row r="686" s="157" customFormat="1" x14ac:dyDescent="0.25"/>
    <row r="687" s="157" customFormat="1" x14ac:dyDescent="0.25"/>
    <row r="688" s="157" customFormat="1" x14ac:dyDescent="0.25"/>
    <row r="689" s="157" customFormat="1" x14ac:dyDescent="0.25"/>
    <row r="690" s="157" customFormat="1" x14ac:dyDescent="0.25"/>
    <row r="691" s="157" customFormat="1" x14ac:dyDescent="0.25"/>
    <row r="692" s="157" customFormat="1" x14ac:dyDescent="0.25"/>
    <row r="693" s="157" customFormat="1" x14ac:dyDescent="0.25"/>
    <row r="694" s="157" customFormat="1" x14ac:dyDescent="0.25"/>
    <row r="695" s="157" customFormat="1" x14ac:dyDescent="0.25"/>
    <row r="696" s="157" customFormat="1" x14ac:dyDescent="0.25"/>
    <row r="697" s="157" customFormat="1" x14ac:dyDescent="0.25"/>
    <row r="698" s="157" customFormat="1" x14ac:dyDescent="0.25"/>
    <row r="699" s="157" customFormat="1" x14ac:dyDescent="0.25"/>
    <row r="700" s="157" customFormat="1" x14ac:dyDescent="0.25"/>
    <row r="701" s="157" customFormat="1" x14ac:dyDescent="0.25"/>
    <row r="702" s="157" customFormat="1" x14ac:dyDescent="0.25"/>
    <row r="703" s="157" customFormat="1" x14ac:dyDescent="0.25"/>
    <row r="704" s="157" customFormat="1" x14ac:dyDescent="0.25"/>
    <row r="705" s="157" customFormat="1" x14ac:dyDescent="0.25"/>
    <row r="706" s="157" customFormat="1" x14ac:dyDescent="0.25"/>
    <row r="707" s="157" customFormat="1" x14ac:dyDescent="0.25"/>
    <row r="708" s="157" customFormat="1" x14ac:dyDescent="0.25"/>
    <row r="709" s="157" customFormat="1" x14ac:dyDescent="0.25"/>
    <row r="710" s="157" customFormat="1" x14ac:dyDescent="0.25"/>
    <row r="711" s="157" customFormat="1" x14ac:dyDescent="0.25"/>
    <row r="712" s="157" customFormat="1" x14ac:dyDescent="0.25"/>
    <row r="713" s="157" customFormat="1" x14ac:dyDescent="0.25"/>
    <row r="714" s="157" customFormat="1" x14ac:dyDescent="0.25"/>
    <row r="715" s="157" customFormat="1" x14ac:dyDescent="0.25"/>
    <row r="716" s="157" customFormat="1" x14ac:dyDescent="0.25"/>
    <row r="717" s="157" customFormat="1" x14ac:dyDescent="0.25"/>
    <row r="718" s="157" customFormat="1" x14ac:dyDescent="0.25"/>
    <row r="719" s="157" customFormat="1" x14ac:dyDescent="0.25"/>
    <row r="720" s="157" customFormat="1" x14ac:dyDescent="0.25"/>
    <row r="721" s="157" customFormat="1" x14ac:dyDescent="0.25"/>
    <row r="722" s="157" customFormat="1" x14ac:dyDescent="0.25"/>
    <row r="723" s="157" customFormat="1" x14ac:dyDescent="0.25"/>
    <row r="724" s="157" customFormat="1" x14ac:dyDescent="0.25"/>
    <row r="725" s="157" customFormat="1" x14ac:dyDescent="0.25"/>
    <row r="726" s="157" customFormat="1" x14ac:dyDescent="0.25"/>
    <row r="727" s="157" customFormat="1" x14ac:dyDescent="0.25"/>
    <row r="728" s="157" customFormat="1" x14ac:dyDescent="0.25"/>
    <row r="729" s="157" customFormat="1" x14ac:dyDescent="0.25"/>
    <row r="730" s="157" customFormat="1" x14ac:dyDescent="0.25"/>
    <row r="731" s="157" customFormat="1" x14ac:dyDescent="0.25"/>
    <row r="732" s="157" customFormat="1" x14ac:dyDescent="0.25"/>
    <row r="733" s="157" customFormat="1" x14ac:dyDescent="0.25"/>
    <row r="734" s="157" customFormat="1" x14ac:dyDescent="0.25"/>
    <row r="735" s="157" customFormat="1" x14ac:dyDescent="0.25"/>
    <row r="736" s="157" customFormat="1" x14ac:dyDescent="0.25"/>
    <row r="737" s="157" customFormat="1" x14ac:dyDescent="0.25"/>
    <row r="738" s="157" customFormat="1" x14ac:dyDescent="0.25"/>
    <row r="739" s="157" customFormat="1" x14ac:dyDescent="0.25"/>
    <row r="740" s="157" customFormat="1" x14ac:dyDescent="0.25"/>
    <row r="741" s="157" customFormat="1" x14ac:dyDescent="0.25"/>
    <row r="742" s="157" customFormat="1" x14ac:dyDescent="0.25"/>
    <row r="743" s="157" customFormat="1" x14ac:dyDescent="0.25"/>
    <row r="744" s="157" customFormat="1" x14ac:dyDescent="0.25"/>
    <row r="745" s="157" customFormat="1" x14ac:dyDescent="0.25"/>
    <row r="746" s="157" customFormat="1" x14ac:dyDescent="0.25"/>
    <row r="747" s="157" customFormat="1" x14ac:dyDescent="0.25"/>
    <row r="748" s="157" customFormat="1" x14ac:dyDescent="0.25"/>
    <row r="749" s="157" customFormat="1" x14ac:dyDescent="0.25"/>
    <row r="750" s="157" customFormat="1" x14ac:dyDescent="0.25"/>
    <row r="751" s="157" customFormat="1" x14ac:dyDescent="0.25"/>
    <row r="752" s="157" customFormat="1" x14ac:dyDescent="0.25"/>
    <row r="753" s="157" customFormat="1" x14ac:dyDescent="0.25"/>
    <row r="754" s="157" customFormat="1" x14ac:dyDescent="0.25"/>
    <row r="755" s="157" customFormat="1" x14ac:dyDescent="0.25"/>
    <row r="756" s="157" customFormat="1" x14ac:dyDescent="0.25"/>
    <row r="757" s="157" customFormat="1" x14ac:dyDescent="0.25"/>
    <row r="758" s="157" customFormat="1" x14ac:dyDescent="0.25"/>
    <row r="759" s="157" customFormat="1" x14ac:dyDescent="0.25"/>
    <row r="760" s="157" customFormat="1" x14ac:dyDescent="0.25"/>
    <row r="761" s="157" customFormat="1" x14ac:dyDescent="0.25"/>
    <row r="762" s="157" customFormat="1" x14ac:dyDescent="0.25"/>
    <row r="763" s="157" customFormat="1" x14ac:dyDescent="0.25"/>
    <row r="764" s="157" customFormat="1" x14ac:dyDescent="0.25"/>
    <row r="765" s="157" customFormat="1" x14ac:dyDescent="0.25"/>
    <row r="766" s="157" customFormat="1" x14ac:dyDescent="0.25"/>
    <row r="767" s="157" customFormat="1" x14ac:dyDescent="0.25"/>
    <row r="768" s="157" customFormat="1" x14ac:dyDescent="0.25"/>
    <row r="769" s="157" customFormat="1" x14ac:dyDescent="0.25"/>
    <row r="770" s="157" customFormat="1" x14ac:dyDescent="0.25"/>
    <row r="771" s="157" customFormat="1" x14ac:dyDescent="0.25"/>
    <row r="772" s="157" customFormat="1" x14ac:dyDescent="0.25"/>
    <row r="773" s="157" customFormat="1" x14ac:dyDescent="0.25"/>
    <row r="774" s="157" customFormat="1" x14ac:dyDescent="0.25"/>
    <row r="775" s="157" customFormat="1" x14ac:dyDescent="0.25"/>
    <row r="776" s="157" customFormat="1" x14ac:dyDescent="0.25"/>
    <row r="777" s="157" customFormat="1" x14ac:dyDescent="0.25"/>
    <row r="778" s="157" customFormat="1" x14ac:dyDescent="0.25"/>
    <row r="779" s="157" customFormat="1" x14ac:dyDescent="0.25"/>
    <row r="780" s="157" customFormat="1" x14ac:dyDescent="0.25"/>
    <row r="781" s="157" customFormat="1" x14ac:dyDescent="0.25"/>
    <row r="782" s="157" customFormat="1" x14ac:dyDescent="0.25"/>
    <row r="783" s="157" customFormat="1" x14ac:dyDescent="0.25"/>
    <row r="784" s="157" customFormat="1" x14ac:dyDescent="0.25"/>
    <row r="785" s="157" customFormat="1" x14ac:dyDescent="0.25"/>
    <row r="786" s="157" customFormat="1" x14ac:dyDescent="0.25"/>
    <row r="787" s="157" customFormat="1" x14ac:dyDescent="0.25"/>
    <row r="788" s="157" customFormat="1" x14ac:dyDescent="0.25"/>
    <row r="789" s="157" customFormat="1" x14ac:dyDescent="0.25"/>
    <row r="790" s="157" customFormat="1" x14ac:dyDescent="0.25"/>
    <row r="791" s="157" customFormat="1" x14ac:dyDescent="0.25"/>
    <row r="792" s="157" customFormat="1" x14ac:dyDescent="0.25"/>
    <row r="793" s="157" customFormat="1" x14ac:dyDescent="0.25"/>
    <row r="794" s="157" customFormat="1" x14ac:dyDescent="0.25"/>
    <row r="795" s="157" customFormat="1" x14ac:dyDescent="0.25"/>
    <row r="796" s="157" customFormat="1" x14ac:dyDescent="0.25"/>
    <row r="797" s="157" customFormat="1" x14ac:dyDescent="0.25"/>
    <row r="798" s="157" customFormat="1" x14ac:dyDescent="0.25"/>
    <row r="799" s="157" customFormat="1" x14ac:dyDescent="0.25"/>
    <row r="800" s="157" customFormat="1" x14ac:dyDescent="0.25"/>
    <row r="801" s="157" customFormat="1" x14ac:dyDescent="0.25"/>
    <row r="802" s="157" customFormat="1" x14ac:dyDescent="0.25"/>
    <row r="803" s="157" customFormat="1" x14ac:dyDescent="0.25"/>
    <row r="804" s="157" customFormat="1" x14ac:dyDescent="0.25"/>
    <row r="805" s="157" customFormat="1" x14ac:dyDescent="0.25"/>
    <row r="806" s="157" customFormat="1" x14ac:dyDescent="0.25"/>
    <row r="807" s="157" customFormat="1" x14ac:dyDescent="0.25"/>
    <row r="808" s="157" customFormat="1" x14ac:dyDescent="0.25"/>
    <row r="809" s="157" customFormat="1" x14ac:dyDescent="0.25"/>
    <row r="810" s="157" customFormat="1" x14ac:dyDescent="0.25"/>
    <row r="811" s="157" customFormat="1" x14ac:dyDescent="0.25"/>
    <row r="812" s="157" customFormat="1" x14ac:dyDescent="0.25"/>
    <row r="813" s="157" customFormat="1" x14ac:dyDescent="0.25"/>
    <row r="814" s="157" customFormat="1" x14ac:dyDescent="0.25"/>
    <row r="815" s="157" customFormat="1" x14ac:dyDescent="0.25"/>
    <row r="816" s="157" customFormat="1" x14ac:dyDescent="0.25"/>
    <row r="817" s="157" customFormat="1" x14ac:dyDescent="0.25"/>
    <row r="818" s="157" customFormat="1" x14ac:dyDescent="0.25"/>
    <row r="819" s="157" customFormat="1" x14ac:dyDescent="0.25"/>
    <row r="820" s="157" customFormat="1" x14ac:dyDescent="0.25"/>
    <row r="821" s="157" customFormat="1" x14ac:dyDescent="0.25"/>
    <row r="822" s="157" customFormat="1" x14ac:dyDescent="0.25"/>
    <row r="823" s="157" customFormat="1" x14ac:dyDescent="0.25"/>
    <row r="824" s="157" customFormat="1" x14ac:dyDescent="0.25"/>
    <row r="825" s="157" customFormat="1" x14ac:dyDescent="0.25"/>
    <row r="826" s="157" customFormat="1" x14ac:dyDescent="0.25"/>
    <row r="827" s="157" customFormat="1" x14ac:dyDescent="0.25"/>
    <row r="828" s="157" customFormat="1" x14ac:dyDescent="0.25"/>
    <row r="829" s="157" customFormat="1" x14ac:dyDescent="0.25"/>
    <row r="830" s="157" customFormat="1" x14ac:dyDescent="0.25"/>
    <row r="831" s="157" customFormat="1" x14ac:dyDescent="0.25"/>
    <row r="832" s="157" customFormat="1" x14ac:dyDescent="0.25"/>
    <row r="833" s="157" customFormat="1" x14ac:dyDescent="0.25"/>
    <row r="834" s="157" customFormat="1" x14ac:dyDescent="0.25"/>
    <row r="835" s="157" customFormat="1" x14ac:dyDescent="0.25"/>
    <row r="836" s="157" customFormat="1" x14ac:dyDescent="0.25"/>
    <row r="837" s="157" customFormat="1" x14ac:dyDescent="0.25"/>
    <row r="838" s="157" customFormat="1" x14ac:dyDescent="0.25"/>
    <row r="839" s="157" customFormat="1" x14ac:dyDescent="0.25"/>
    <row r="840" s="157" customFormat="1" x14ac:dyDescent="0.25"/>
    <row r="841" s="157" customFormat="1" x14ac:dyDescent="0.25"/>
    <row r="842" s="157" customFormat="1" x14ac:dyDescent="0.25"/>
    <row r="843" s="157" customFormat="1" x14ac:dyDescent="0.25"/>
    <row r="844" s="157" customFormat="1" x14ac:dyDescent="0.25"/>
    <row r="845" s="157" customFormat="1" x14ac:dyDescent="0.25"/>
    <row r="846" s="157" customFormat="1" x14ac:dyDescent="0.25"/>
    <row r="847" s="157" customFormat="1" x14ac:dyDescent="0.25"/>
    <row r="848" s="157" customFormat="1" x14ac:dyDescent="0.25"/>
    <row r="849" s="157" customFormat="1" x14ac:dyDescent="0.25"/>
    <row r="850" s="157" customFormat="1" x14ac:dyDescent="0.25"/>
    <row r="851" s="157" customFormat="1" x14ac:dyDescent="0.25"/>
    <row r="852" s="157" customFormat="1" x14ac:dyDescent="0.25"/>
    <row r="853" s="157" customFormat="1" x14ac:dyDescent="0.25"/>
    <row r="854" s="157" customFormat="1" x14ac:dyDescent="0.25"/>
    <row r="855" s="157" customFormat="1" x14ac:dyDescent="0.25"/>
    <row r="856" s="157" customFormat="1" x14ac:dyDescent="0.25"/>
    <row r="857" s="157" customFormat="1" x14ac:dyDescent="0.25"/>
    <row r="858" s="157" customFormat="1" x14ac:dyDescent="0.25"/>
    <row r="859" s="157" customFormat="1" x14ac:dyDescent="0.25"/>
    <row r="860" s="157" customFormat="1" x14ac:dyDescent="0.25"/>
    <row r="861" s="157" customFormat="1" x14ac:dyDescent="0.25"/>
    <row r="862" s="157" customFormat="1" x14ac:dyDescent="0.25"/>
    <row r="863" s="157" customFormat="1" x14ac:dyDescent="0.25"/>
    <row r="864" s="157" customFormat="1" x14ac:dyDescent="0.25"/>
    <row r="865" s="157" customFormat="1" x14ac:dyDescent="0.25"/>
    <row r="866" s="157" customFormat="1" x14ac:dyDescent="0.25"/>
    <row r="867" s="157" customFormat="1" x14ac:dyDescent="0.25"/>
    <row r="868" s="157" customFormat="1" x14ac:dyDescent="0.25"/>
    <row r="869" s="157" customFormat="1" x14ac:dyDescent="0.25"/>
    <row r="870" s="157" customFormat="1" x14ac:dyDescent="0.25"/>
    <row r="871" s="157" customFormat="1" x14ac:dyDescent="0.25"/>
    <row r="872" s="157" customFormat="1" x14ac:dyDescent="0.25"/>
    <row r="873" s="157" customFormat="1" x14ac:dyDescent="0.25"/>
    <row r="874" s="157" customFormat="1" x14ac:dyDescent="0.25"/>
    <row r="875" s="157" customFormat="1" x14ac:dyDescent="0.25"/>
    <row r="876" s="157" customFormat="1" x14ac:dyDescent="0.25"/>
    <row r="877" s="157" customFormat="1" x14ac:dyDescent="0.25"/>
    <row r="878" s="157" customFormat="1" x14ac:dyDescent="0.25"/>
    <row r="879" s="157" customFormat="1" x14ac:dyDescent="0.25"/>
    <row r="880" s="157" customFormat="1" x14ac:dyDescent="0.25"/>
    <row r="881" s="157" customFormat="1" x14ac:dyDescent="0.25"/>
    <row r="882" s="157" customFormat="1" x14ac:dyDescent="0.25"/>
    <row r="883" s="157" customFormat="1" x14ac:dyDescent="0.25"/>
    <row r="884" s="157" customFormat="1" x14ac:dyDescent="0.25"/>
    <row r="885" s="157" customFormat="1" x14ac:dyDescent="0.25"/>
    <row r="886" s="157" customFormat="1" x14ac:dyDescent="0.25"/>
    <row r="887" s="157" customFormat="1" x14ac:dyDescent="0.25"/>
    <row r="888" s="157" customFormat="1" x14ac:dyDescent="0.25"/>
    <row r="889" s="157" customFormat="1" x14ac:dyDescent="0.25"/>
    <row r="890" s="157" customFormat="1" x14ac:dyDescent="0.25"/>
    <row r="891" s="157" customFormat="1" x14ac:dyDescent="0.25"/>
    <row r="892" s="157" customFormat="1" x14ac:dyDescent="0.25"/>
    <row r="893" s="157" customFormat="1" x14ac:dyDescent="0.25"/>
    <row r="894" s="157" customFormat="1" x14ac:dyDescent="0.25"/>
    <row r="895" s="157" customFormat="1" x14ac:dyDescent="0.25"/>
    <row r="896" s="157" customFormat="1" x14ac:dyDescent="0.25"/>
    <row r="897" s="157" customFormat="1" x14ac:dyDescent="0.25"/>
    <row r="898" s="157" customFormat="1" x14ac:dyDescent="0.25"/>
    <row r="899" s="157" customFormat="1" x14ac:dyDescent="0.25"/>
    <row r="900" s="157" customFormat="1" x14ac:dyDescent="0.25"/>
    <row r="901" s="157" customFormat="1" x14ac:dyDescent="0.25"/>
    <row r="902" s="157" customFormat="1" x14ac:dyDescent="0.25"/>
    <row r="903" s="157" customFormat="1" x14ac:dyDescent="0.25"/>
    <row r="904" s="157" customFormat="1" x14ac:dyDescent="0.25"/>
    <row r="905" s="157" customFormat="1" x14ac:dyDescent="0.25"/>
    <row r="906" s="157" customFormat="1" x14ac:dyDescent="0.25"/>
    <row r="907" s="157" customFormat="1" x14ac:dyDescent="0.25"/>
    <row r="908" s="157" customFormat="1" x14ac:dyDescent="0.25"/>
    <row r="909" s="157" customFormat="1" x14ac:dyDescent="0.25"/>
    <row r="910" s="157" customFormat="1" x14ac:dyDescent="0.25"/>
    <row r="911" s="157" customFormat="1" x14ac:dyDescent="0.25"/>
    <row r="912" s="157" customFormat="1" x14ac:dyDescent="0.25"/>
    <row r="913" s="157" customFormat="1" x14ac:dyDescent="0.25"/>
    <row r="914" s="157" customFormat="1" x14ac:dyDescent="0.25"/>
    <row r="915" s="157" customFormat="1" x14ac:dyDescent="0.25"/>
    <row r="916" s="157" customFormat="1" x14ac:dyDescent="0.25"/>
    <row r="917" s="157" customFormat="1" x14ac:dyDescent="0.25"/>
    <row r="918" s="157" customFormat="1" x14ac:dyDescent="0.25"/>
    <row r="919" s="157" customFormat="1" x14ac:dyDescent="0.25"/>
    <row r="920" s="157" customFormat="1" x14ac:dyDescent="0.25"/>
    <row r="921" s="157" customFormat="1" x14ac:dyDescent="0.25"/>
    <row r="922" s="157" customFormat="1" x14ac:dyDescent="0.25"/>
    <row r="923" s="157" customFormat="1" x14ac:dyDescent="0.25"/>
    <row r="924" s="157" customFormat="1" x14ac:dyDescent="0.25"/>
    <row r="925" s="157" customFormat="1" x14ac:dyDescent="0.25"/>
    <row r="926" s="157" customFormat="1" x14ac:dyDescent="0.25"/>
    <row r="927" s="157" customFormat="1" x14ac:dyDescent="0.25"/>
    <row r="928" s="157" customFormat="1" x14ac:dyDescent="0.25"/>
    <row r="929" s="157" customFormat="1" x14ac:dyDescent="0.25"/>
    <row r="930" s="157" customFormat="1" x14ac:dyDescent="0.25"/>
    <row r="931" s="157" customFormat="1" x14ac:dyDescent="0.25"/>
    <row r="932" s="157" customFormat="1" x14ac:dyDescent="0.25"/>
    <row r="933" s="157" customFormat="1" x14ac:dyDescent="0.25"/>
    <row r="934" s="157" customFormat="1" x14ac:dyDescent="0.25"/>
    <row r="935" s="157" customFormat="1" x14ac:dyDescent="0.25"/>
    <row r="936" s="157" customFormat="1" x14ac:dyDescent="0.25"/>
    <row r="937" s="157" customFormat="1" x14ac:dyDescent="0.25"/>
    <row r="938" s="157" customFormat="1" x14ac:dyDescent="0.25"/>
    <row r="939" s="157" customFormat="1" x14ac:dyDescent="0.25"/>
    <row r="940" s="157" customFormat="1" x14ac:dyDescent="0.25"/>
    <row r="941" s="157" customFormat="1" x14ac:dyDescent="0.25"/>
    <row r="942" s="157" customFormat="1" x14ac:dyDescent="0.25"/>
    <row r="943" s="157" customFormat="1" x14ac:dyDescent="0.25"/>
    <row r="944" s="157" customFormat="1" x14ac:dyDescent="0.25"/>
    <row r="945" s="157" customFormat="1" x14ac:dyDescent="0.25"/>
    <row r="946" s="157" customFormat="1" x14ac:dyDescent="0.25"/>
    <row r="947" s="157" customFormat="1" x14ac:dyDescent="0.25"/>
    <row r="948" s="157" customFormat="1" x14ac:dyDescent="0.25"/>
    <row r="949" s="157" customFormat="1" x14ac:dyDescent="0.25"/>
    <row r="950" s="157" customFormat="1" x14ac:dyDescent="0.25"/>
    <row r="951" s="157" customFormat="1" x14ac:dyDescent="0.25"/>
    <row r="952" s="157" customFormat="1" x14ac:dyDescent="0.25"/>
    <row r="953" s="157" customFormat="1" x14ac:dyDescent="0.25"/>
    <row r="954" s="157" customFormat="1" x14ac:dyDescent="0.25"/>
    <row r="955" s="157" customFormat="1" x14ac:dyDescent="0.25"/>
    <row r="956" s="157" customFormat="1" x14ac:dyDescent="0.25"/>
    <row r="957" s="157" customFormat="1" x14ac:dyDescent="0.25"/>
    <row r="958" s="157" customFormat="1" x14ac:dyDescent="0.25"/>
    <row r="959" s="157" customFormat="1" x14ac:dyDescent="0.25"/>
    <row r="960" s="157" customFormat="1" x14ac:dyDescent="0.25"/>
    <row r="961" s="157" customFormat="1" x14ac:dyDescent="0.25"/>
    <row r="962" s="157" customFormat="1" x14ac:dyDescent="0.25"/>
    <row r="963" s="157" customFormat="1" x14ac:dyDescent="0.25"/>
    <row r="964" s="157" customFormat="1" x14ac:dyDescent="0.25"/>
    <row r="965" s="157" customFormat="1" x14ac:dyDescent="0.25"/>
    <row r="966" s="157" customFormat="1" x14ac:dyDescent="0.25"/>
    <row r="967" s="157" customFormat="1" x14ac:dyDescent="0.25"/>
    <row r="968" s="157" customFormat="1" x14ac:dyDescent="0.25"/>
    <row r="969" s="157" customFormat="1" x14ac:dyDescent="0.25"/>
    <row r="970" s="157" customFormat="1" x14ac:dyDescent="0.25"/>
    <row r="971" s="157" customFormat="1" x14ac:dyDescent="0.25"/>
    <row r="972" s="157" customFormat="1" x14ac:dyDescent="0.25"/>
    <row r="973" s="157" customFormat="1" x14ac:dyDescent="0.25"/>
    <row r="974" s="157" customFormat="1" x14ac:dyDescent="0.25"/>
    <row r="975" s="157" customFormat="1" x14ac:dyDescent="0.25"/>
    <row r="976" s="157" customFormat="1" x14ac:dyDescent="0.25"/>
    <row r="977" s="157" customFormat="1" x14ac:dyDescent="0.25"/>
    <row r="978" s="157" customFormat="1" x14ac:dyDescent="0.25"/>
    <row r="979" s="157" customFormat="1" x14ac:dyDescent="0.25"/>
    <row r="980" s="157" customFormat="1" x14ac:dyDescent="0.25"/>
    <row r="981" s="157" customFormat="1" x14ac:dyDescent="0.25"/>
    <row r="982" s="157" customFormat="1" x14ac:dyDescent="0.25"/>
    <row r="983" s="157" customFormat="1" x14ac:dyDescent="0.25"/>
    <row r="984" s="157" customFormat="1" x14ac:dyDescent="0.25"/>
    <row r="985" s="157" customFormat="1" x14ac:dyDescent="0.25"/>
    <row r="986" s="157" customFormat="1" x14ac:dyDescent="0.25"/>
    <row r="987" s="157" customFormat="1" x14ac:dyDescent="0.25"/>
    <row r="988" s="157" customFormat="1" x14ac:dyDescent="0.25"/>
    <row r="989" s="157" customFormat="1" x14ac:dyDescent="0.25"/>
    <row r="990" s="157" customFormat="1" x14ac:dyDescent="0.25"/>
    <row r="991" s="157" customFormat="1" x14ac:dyDescent="0.25"/>
    <row r="992" s="157" customFormat="1" x14ac:dyDescent="0.25"/>
    <row r="993" s="157" customFormat="1" x14ac:dyDescent="0.25"/>
    <row r="994" s="157" customFormat="1" x14ac:dyDescent="0.25"/>
    <row r="995" s="157" customFormat="1" x14ac:dyDescent="0.25"/>
    <row r="996" s="157" customFormat="1" x14ac:dyDescent="0.25"/>
    <row r="997" s="157" customFormat="1" x14ac:dyDescent="0.25"/>
    <row r="998" s="157" customFormat="1" x14ac:dyDescent="0.25"/>
    <row r="999" s="157" customFormat="1" x14ac:dyDescent="0.25"/>
    <row r="1000" s="157" customFormat="1" x14ac:dyDescent="0.25"/>
    <row r="1001" s="157" customFormat="1" x14ac:dyDescent="0.25"/>
    <row r="1002" s="157" customFormat="1" x14ac:dyDescent="0.25"/>
    <row r="1003" s="157" customFormat="1" x14ac:dyDescent="0.25"/>
    <row r="1004" s="157" customFormat="1" x14ac:dyDescent="0.25"/>
    <row r="1005" s="157" customFormat="1" x14ac:dyDescent="0.25"/>
    <row r="1006" s="157" customFormat="1" x14ac:dyDescent="0.25"/>
    <row r="1007" s="157" customFormat="1" x14ac:dyDescent="0.25"/>
    <row r="1008" s="157" customFormat="1" x14ac:dyDescent="0.25"/>
    <row r="1009" s="157" customFormat="1" x14ac:dyDescent="0.25"/>
    <row r="1010" s="157" customFormat="1" x14ac:dyDescent="0.25"/>
    <row r="1011" s="157" customFormat="1" x14ac:dyDescent="0.25"/>
    <row r="1012" s="157" customFormat="1" x14ac:dyDescent="0.25"/>
    <row r="1013" s="157" customFormat="1" x14ac:dyDescent="0.25"/>
    <row r="1014" s="157" customFormat="1" x14ac:dyDescent="0.25"/>
    <row r="1015" s="157" customFormat="1" x14ac:dyDescent="0.25"/>
    <row r="1016" s="157" customFormat="1" x14ac:dyDescent="0.25"/>
    <row r="1017" s="157" customFormat="1" x14ac:dyDescent="0.25"/>
    <row r="1018" s="157" customFormat="1" x14ac:dyDescent="0.25"/>
    <row r="1019" s="157" customFormat="1" x14ac:dyDescent="0.25"/>
    <row r="1020" s="157" customFormat="1" x14ac:dyDescent="0.25"/>
    <row r="1021" s="157" customFormat="1" x14ac:dyDescent="0.25"/>
    <row r="1022" s="157" customFormat="1" x14ac:dyDescent="0.25"/>
    <row r="1023" s="157" customFormat="1" x14ac:dyDescent="0.25"/>
    <row r="1024" s="157" customFormat="1" x14ac:dyDescent="0.25"/>
    <row r="1025" s="157" customFormat="1" x14ac:dyDescent="0.25"/>
    <row r="1026" s="157" customFormat="1" x14ac:dyDescent="0.25"/>
    <row r="1027" s="157" customFormat="1" x14ac:dyDescent="0.25"/>
    <row r="1028" s="157" customFormat="1" x14ac:dyDescent="0.25"/>
    <row r="1029" s="157" customFormat="1" x14ac:dyDescent="0.25"/>
    <row r="1030" s="157" customFormat="1" x14ac:dyDescent="0.25"/>
    <row r="1031" s="157" customFormat="1" x14ac:dyDescent="0.25"/>
    <row r="1032" s="157" customFormat="1" x14ac:dyDescent="0.25"/>
    <row r="1033" s="157" customFormat="1" x14ac:dyDescent="0.25"/>
    <row r="1034" s="157" customFormat="1" x14ac:dyDescent="0.25"/>
    <row r="1035" s="157" customFormat="1" x14ac:dyDescent="0.25"/>
    <row r="1036" s="157" customFormat="1" x14ac:dyDescent="0.25"/>
    <row r="1037" s="157" customFormat="1" x14ac:dyDescent="0.25"/>
    <row r="1038" s="157" customFormat="1" x14ac:dyDescent="0.25"/>
    <row r="1039" s="157" customFormat="1" x14ac:dyDescent="0.25"/>
    <row r="1040" s="157" customFormat="1" x14ac:dyDescent="0.25"/>
    <row r="1041" s="157" customFormat="1" x14ac:dyDescent="0.25"/>
    <row r="1042" s="157" customFormat="1" x14ac:dyDescent="0.25"/>
    <row r="1043" s="157" customFormat="1" x14ac:dyDescent="0.25"/>
    <row r="1044" s="157" customFormat="1" x14ac:dyDescent="0.25"/>
    <row r="1045" s="157" customFormat="1" x14ac:dyDescent="0.25"/>
    <row r="1046" s="157" customFormat="1" x14ac:dyDescent="0.25"/>
    <row r="1047" s="157" customFormat="1" x14ac:dyDescent="0.25"/>
    <row r="1048" s="157" customFormat="1" x14ac:dyDescent="0.25"/>
    <row r="1049" s="157" customFormat="1" x14ac:dyDescent="0.25"/>
    <row r="1050" s="157" customFormat="1" x14ac:dyDescent="0.25"/>
    <row r="1051" s="157" customFormat="1" x14ac:dyDescent="0.25"/>
    <row r="1052" s="157" customFormat="1" x14ac:dyDescent="0.25"/>
    <row r="1053" s="157" customFormat="1" x14ac:dyDescent="0.25"/>
    <row r="1054" s="157" customFormat="1" x14ac:dyDescent="0.25"/>
    <row r="1055" s="157" customFormat="1" x14ac:dyDescent="0.25"/>
    <row r="1056" s="157" customFormat="1" x14ac:dyDescent="0.25"/>
    <row r="1057" s="157" customFormat="1" x14ac:dyDescent="0.25"/>
    <row r="1058" s="157" customFormat="1" x14ac:dyDescent="0.25"/>
    <row r="1059" s="157" customFormat="1" x14ac:dyDescent="0.25"/>
    <row r="1060" s="157" customFormat="1" x14ac:dyDescent="0.25"/>
    <row r="1061" s="157" customFormat="1" x14ac:dyDescent="0.25"/>
    <row r="1062" s="157" customFormat="1" x14ac:dyDescent="0.25"/>
    <row r="1063" s="157" customFormat="1" x14ac:dyDescent="0.25"/>
    <row r="1064" s="157" customFormat="1" x14ac:dyDescent="0.25"/>
    <row r="1065" s="157" customFormat="1" x14ac:dyDescent="0.25"/>
    <row r="1066" s="157" customFormat="1" x14ac:dyDescent="0.25"/>
    <row r="1067" s="157" customFormat="1" x14ac:dyDescent="0.25"/>
    <row r="1068" s="157" customFormat="1" x14ac:dyDescent="0.25"/>
    <row r="1069" s="157" customFormat="1" x14ac:dyDescent="0.25"/>
    <row r="1070" s="157" customFormat="1" x14ac:dyDescent="0.25"/>
    <row r="1071" s="157" customFormat="1" x14ac:dyDescent="0.25"/>
    <row r="1072" s="157" customFormat="1" x14ac:dyDescent="0.25"/>
    <row r="1073" s="157" customFormat="1" x14ac:dyDescent="0.25"/>
    <row r="1074" s="157" customFormat="1" x14ac:dyDescent="0.25"/>
    <row r="1075" s="157" customFormat="1" x14ac:dyDescent="0.25"/>
    <row r="1076" s="157" customFormat="1" x14ac:dyDescent="0.25"/>
    <row r="1077" s="157" customFormat="1" x14ac:dyDescent="0.25"/>
    <row r="1078" s="157" customFormat="1" x14ac:dyDescent="0.25"/>
    <row r="1079" s="157" customFormat="1" x14ac:dyDescent="0.25"/>
    <row r="1080" s="157" customFormat="1" x14ac:dyDescent="0.25"/>
    <row r="1081" s="157" customFormat="1" x14ac:dyDescent="0.25"/>
    <row r="1082" s="157" customFormat="1" x14ac:dyDescent="0.25"/>
    <row r="1083" s="157" customFormat="1" x14ac:dyDescent="0.25"/>
    <row r="1084" s="157" customFormat="1" x14ac:dyDescent="0.25"/>
    <row r="1085" s="157" customFormat="1" x14ac:dyDescent="0.25"/>
    <row r="1086" s="157" customFormat="1" x14ac:dyDescent="0.25"/>
    <row r="1087" s="157" customFormat="1" x14ac:dyDescent="0.25"/>
    <row r="1088" s="157" customFormat="1" x14ac:dyDescent="0.25"/>
    <row r="1089" s="157" customFormat="1" x14ac:dyDescent="0.25"/>
    <row r="1090" s="157" customFormat="1" x14ac:dyDescent="0.25"/>
    <row r="1091" s="157" customFormat="1" x14ac:dyDescent="0.25"/>
    <row r="1092" s="157" customFormat="1" x14ac:dyDescent="0.25"/>
    <row r="1093" s="157" customFormat="1" x14ac:dyDescent="0.25"/>
    <row r="1094" s="157" customFormat="1" x14ac:dyDescent="0.25"/>
    <row r="1095" s="157" customFormat="1" x14ac:dyDescent="0.25"/>
    <row r="1096" s="157" customFormat="1" x14ac:dyDescent="0.25"/>
    <row r="1097" s="157" customFormat="1" x14ac:dyDescent="0.25"/>
    <row r="1098" s="157" customFormat="1" x14ac:dyDescent="0.25"/>
    <row r="1099" s="157" customFormat="1" x14ac:dyDescent="0.25"/>
    <row r="1100" s="157" customFormat="1" x14ac:dyDescent="0.25"/>
    <row r="1101" s="157" customFormat="1" x14ac:dyDescent="0.25"/>
    <row r="1102" s="157" customFormat="1" x14ac:dyDescent="0.25"/>
    <row r="1103" s="157" customFormat="1" x14ac:dyDescent="0.25"/>
    <row r="1104" s="157" customFormat="1" x14ac:dyDescent="0.25"/>
    <row r="1105" s="157" customFormat="1" x14ac:dyDescent="0.25"/>
    <row r="1106" s="157" customFormat="1" x14ac:dyDescent="0.25"/>
    <row r="1107" s="157" customFormat="1" x14ac:dyDescent="0.25"/>
    <row r="1108" s="157" customFormat="1" x14ac:dyDescent="0.25"/>
    <row r="1109" s="157" customFormat="1" x14ac:dyDescent="0.25"/>
    <row r="1110" s="157" customFormat="1" x14ac:dyDescent="0.25"/>
    <row r="1111" s="157" customFormat="1" x14ac:dyDescent="0.25"/>
    <row r="1112" s="157" customFormat="1" x14ac:dyDescent="0.25"/>
    <row r="1113" s="157" customFormat="1" x14ac:dyDescent="0.25"/>
    <row r="1114" s="157" customFormat="1" x14ac:dyDescent="0.25"/>
    <row r="1115" s="157" customFormat="1" x14ac:dyDescent="0.25"/>
    <row r="1116" s="157" customFormat="1" x14ac:dyDescent="0.25"/>
    <row r="1117" s="157" customFormat="1" x14ac:dyDescent="0.25"/>
    <row r="1118" s="157" customFormat="1" x14ac:dyDescent="0.25"/>
    <row r="1119" s="157" customFormat="1" x14ac:dyDescent="0.25"/>
    <row r="1120" s="157" customFormat="1" x14ac:dyDescent="0.25"/>
    <row r="1121" s="157" customFormat="1" x14ac:dyDescent="0.25"/>
    <row r="1122" s="157" customFormat="1" x14ac:dyDescent="0.25"/>
    <row r="1123" s="157" customFormat="1" x14ac:dyDescent="0.25"/>
    <row r="1124" s="157" customFormat="1" x14ac:dyDescent="0.25"/>
    <row r="1125" s="157" customFormat="1" x14ac:dyDescent="0.25"/>
    <row r="1126" s="157" customFormat="1" x14ac:dyDescent="0.25"/>
    <row r="1127" s="157" customFormat="1" x14ac:dyDescent="0.25"/>
    <row r="1128" s="157" customFormat="1" x14ac:dyDescent="0.25"/>
    <row r="1129" s="157" customFormat="1" x14ac:dyDescent="0.25"/>
    <row r="1130" s="157" customFormat="1" x14ac:dyDescent="0.25"/>
    <row r="1131" s="157" customFormat="1" x14ac:dyDescent="0.25"/>
    <row r="1132" s="157" customFormat="1" x14ac:dyDescent="0.25"/>
    <row r="1133" s="157" customFormat="1" x14ac:dyDescent="0.25"/>
    <row r="1134" s="157" customFormat="1" x14ac:dyDescent="0.25"/>
    <row r="1135" s="157" customFormat="1" x14ac:dyDescent="0.25"/>
    <row r="1136" s="157" customFormat="1" x14ac:dyDescent="0.25"/>
    <row r="1137" s="157" customFormat="1" x14ac:dyDescent="0.25"/>
    <row r="1138" s="157" customFormat="1" x14ac:dyDescent="0.25"/>
    <row r="1139" s="157" customFormat="1" x14ac:dyDescent="0.25"/>
    <row r="1140" s="157" customFormat="1" x14ac:dyDescent="0.25"/>
    <row r="1141" s="157" customFormat="1" x14ac:dyDescent="0.25"/>
    <row r="1142" s="157" customFormat="1" x14ac:dyDescent="0.25"/>
    <row r="1143" s="157" customFormat="1" x14ac:dyDescent="0.25"/>
    <row r="1144" s="157" customFormat="1" x14ac:dyDescent="0.25"/>
    <row r="1145" s="157" customFormat="1" x14ac:dyDescent="0.25"/>
    <row r="1146" s="157" customFormat="1" x14ac:dyDescent="0.25"/>
    <row r="1147" s="157" customFormat="1" x14ac:dyDescent="0.25"/>
    <row r="1148" s="157" customFormat="1" x14ac:dyDescent="0.25"/>
    <row r="1149" s="157" customFormat="1" x14ac:dyDescent="0.25"/>
    <row r="1150" s="157" customFormat="1" x14ac:dyDescent="0.25"/>
    <row r="1151" s="157" customFormat="1" x14ac:dyDescent="0.25"/>
    <row r="1152" s="157" customFormat="1" x14ac:dyDescent="0.25"/>
    <row r="1153" s="157" customFormat="1" x14ac:dyDescent="0.25"/>
    <row r="1154" s="157" customFormat="1" x14ac:dyDescent="0.25"/>
    <row r="1155" s="157" customFormat="1" x14ac:dyDescent="0.25"/>
    <row r="1156" s="157" customFormat="1" x14ac:dyDescent="0.25"/>
    <row r="1157" s="157" customFormat="1" x14ac:dyDescent="0.25"/>
    <row r="1158" s="157" customFormat="1" x14ac:dyDescent="0.25"/>
    <row r="1159" s="157" customFormat="1" x14ac:dyDescent="0.25"/>
    <row r="1160" s="157" customFormat="1" x14ac:dyDescent="0.25"/>
    <row r="1161" s="157" customFormat="1" x14ac:dyDescent="0.25"/>
    <row r="1162" s="157" customFormat="1" x14ac:dyDescent="0.25"/>
    <row r="1163" s="157" customFormat="1" x14ac:dyDescent="0.25"/>
    <row r="1164" s="157" customFormat="1" x14ac:dyDescent="0.25"/>
    <row r="1165" s="157" customFormat="1" x14ac:dyDescent="0.25"/>
    <row r="1166" s="157" customFormat="1" x14ac:dyDescent="0.25"/>
    <row r="1167" s="157" customFormat="1" x14ac:dyDescent="0.25"/>
    <row r="1168" s="157" customFormat="1" x14ac:dyDescent="0.25"/>
    <row r="1169" s="157" customFormat="1" x14ac:dyDescent="0.25"/>
    <row r="1170" s="157" customFormat="1" x14ac:dyDescent="0.25"/>
    <row r="1171" s="157" customFormat="1" x14ac:dyDescent="0.25"/>
    <row r="1172" s="157" customFormat="1" x14ac:dyDescent="0.25"/>
    <row r="1173" s="157" customFormat="1" x14ac:dyDescent="0.25"/>
    <row r="1174" s="157" customFormat="1" x14ac:dyDescent="0.25"/>
    <row r="1175" s="157" customFormat="1" x14ac:dyDescent="0.25"/>
    <row r="1176" s="157" customFormat="1" x14ac:dyDescent="0.25"/>
    <row r="1177" s="157" customFormat="1" x14ac:dyDescent="0.25"/>
    <row r="1178" s="157" customFormat="1" x14ac:dyDescent="0.25"/>
    <row r="1179" s="157" customFormat="1" x14ac:dyDescent="0.25"/>
    <row r="1180" s="157" customFormat="1" x14ac:dyDescent="0.25"/>
    <row r="1181" s="157" customFormat="1" x14ac:dyDescent="0.25"/>
    <row r="1182" s="157" customFormat="1" x14ac:dyDescent="0.25"/>
    <row r="1183" s="157" customFormat="1" x14ac:dyDescent="0.25"/>
    <row r="1184" s="157" customFormat="1" x14ac:dyDescent="0.25"/>
    <row r="1185" s="157" customFormat="1" x14ac:dyDescent="0.25"/>
    <row r="1186" s="157" customFormat="1" x14ac:dyDescent="0.25"/>
    <row r="1187" s="157" customFormat="1" x14ac:dyDescent="0.25"/>
    <row r="1188" s="157" customFormat="1" x14ac:dyDescent="0.25"/>
    <row r="1189" s="157" customFormat="1" x14ac:dyDescent="0.25"/>
    <row r="1190" s="157" customFormat="1" x14ac:dyDescent="0.25"/>
    <row r="1191" s="157" customFormat="1" x14ac:dyDescent="0.25"/>
    <row r="1192" s="157" customFormat="1" x14ac:dyDescent="0.25"/>
    <row r="1193" s="157" customFormat="1" x14ac:dyDescent="0.25"/>
    <row r="1194" s="157" customFormat="1" x14ac:dyDescent="0.25"/>
    <row r="1195" s="157" customFormat="1" x14ac:dyDescent="0.25"/>
    <row r="1196" s="157" customFormat="1" x14ac:dyDescent="0.25"/>
    <row r="1197" s="157" customFormat="1" x14ac:dyDescent="0.25"/>
    <row r="1198" s="157" customFormat="1" x14ac:dyDescent="0.25"/>
    <row r="1199" s="157" customFormat="1" x14ac:dyDescent="0.25"/>
    <row r="1200" s="157" customFormat="1" x14ac:dyDescent="0.25"/>
    <row r="1201" s="157" customFormat="1" x14ac:dyDescent="0.25"/>
    <row r="1202" s="157" customFormat="1" x14ac:dyDescent="0.25"/>
    <row r="1203" s="157" customFormat="1" x14ac:dyDescent="0.25"/>
    <row r="1204" s="157" customFormat="1" x14ac:dyDescent="0.25"/>
    <row r="1205" s="157" customFormat="1" x14ac:dyDescent="0.25"/>
    <row r="1206" s="157" customFormat="1" x14ac:dyDescent="0.25"/>
    <row r="1207" s="157" customFormat="1" x14ac:dyDescent="0.25"/>
    <row r="1208" s="157" customFormat="1" x14ac:dyDescent="0.25"/>
    <row r="1209" s="157" customFormat="1" x14ac:dyDescent="0.25"/>
    <row r="1210" s="157" customFormat="1" x14ac:dyDescent="0.25"/>
    <row r="1211" s="157" customFormat="1" x14ac:dyDescent="0.25"/>
    <row r="1212" s="157" customFormat="1" x14ac:dyDescent="0.25"/>
    <row r="1213" s="157" customFormat="1" x14ac:dyDescent="0.25"/>
    <row r="1214" s="157" customFormat="1" x14ac:dyDescent="0.25"/>
    <row r="1215" s="157" customFormat="1" x14ac:dyDescent="0.25"/>
    <row r="1216" s="157" customFormat="1" x14ac:dyDescent="0.25"/>
    <row r="1217" s="157" customFormat="1" x14ac:dyDescent="0.25"/>
    <row r="1218" s="157" customFormat="1" x14ac:dyDescent="0.25"/>
    <row r="1219" s="157" customFormat="1" x14ac:dyDescent="0.25"/>
    <row r="1220" s="157" customFormat="1" x14ac:dyDescent="0.25"/>
    <row r="1221" s="157" customFormat="1" x14ac:dyDescent="0.25"/>
    <row r="1222" s="157" customFormat="1" x14ac:dyDescent="0.25"/>
    <row r="1223" s="157" customFormat="1" x14ac:dyDescent="0.25"/>
    <row r="1224" s="157" customFormat="1" x14ac:dyDescent="0.25"/>
    <row r="1225" s="157" customFormat="1" x14ac:dyDescent="0.25"/>
    <row r="1226" s="157" customFormat="1" x14ac:dyDescent="0.25"/>
    <row r="1227" s="157" customFormat="1" x14ac:dyDescent="0.25"/>
    <row r="1228" s="157" customFormat="1" x14ac:dyDescent="0.25"/>
    <row r="1229" s="157" customFormat="1" x14ac:dyDescent="0.25"/>
    <row r="1230" s="157" customFormat="1" x14ac:dyDescent="0.25"/>
    <row r="1231" s="157" customFormat="1" x14ac:dyDescent="0.25"/>
    <row r="1232" s="157" customFormat="1" x14ac:dyDescent="0.25"/>
    <row r="1233" s="157" customFormat="1" x14ac:dyDescent="0.25"/>
    <row r="1234" s="157" customFormat="1" x14ac:dyDescent="0.25"/>
    <row r="1235" s="157" customFormat="1" x14ac:dyDescent="0.25"/>
    <row r="1236" s="157" customFormat="1" x14ac:dyDescent="0.25"/>
    <row r="1237" s="157" customFormat="1" x14ac:dyDescent="0.25"/>
    <row r="1238" s="157" customFormat="1" x14ac:dyDescent="0.25"/>
    <row r="1239" s="157" customFormat="1" x14ac:dyDescent="0.25"/>
    <row r="1240" s="157" customFormat="1" x14ac:dyDescent="0.25"/>
    <row r="1241" s="157" customFormat="1" x14ac:dyDescent="0.25"/>
    <row r="1242" s="157" customFormat="1" x14ac:dyDescent="0.25"/>
    <row r="1243" s="157" customFormat="1" x14ac:dyDescent="0.25"/>
    <row r="1244" s="157" customFormat="1" x14ac:dyDescent="0.25"/>
    <row r="1245" s="157" customFormat="1" x14ac:dyDescent="0.25"/>
    <row r="1246" s="157" customFormat="1" x14ac:dyDescent="0.25"/>
    <row r="1247" s="157" customFormat="1" x14ac:dyDescent="0.25"/>
    <row r="1248" s="157" customFormat="1" x14ac:dyDescent="0.25"/>
    <row r="1249" s="157" customFormat="1" x14ac:dyDescent="0.25"/>
    <row r="1250" s="157" customFormat="1" x14ac:dyDescent="0.25"/>
    <row r="1251" s="157" customFormat="1" x14ac:dyDescent="0.25"/>
    <row r="1252" s="157" customFormat="1" x14ac:dyDescent="0.25"/>
    <row r="1253" s="157" customFormat="1" x14ac:dyDescent="0.25"/>
    <row r="1254" s="157" customFormat="1" x14ac:dyDescent="0.25"/>
    <row r="1255" s="157" customFormat="1" x14ac:dyDescent="0.25"/>
    <row r="1256" s="157" customFormat="1" x14ac:dyDescent="0.25"/>
    <row r="1257" s="157" customFormat="1" x14ac:dyDescent="0.25"/>
    <row r="1258" s="157" customFormat="1" x14ac:dyDescent="0.25"/>
    <row r="1259" s="157" customFormat="1" x14ac:dyDescent="0.25"/>
    <row r="1260" s="157" customFormat="1" x14ac:dyDescent="0.25"/>
    <row r="1261" s="157" customFormat="1" x14ac:dyDescent="0.25"/>
    <row r="1262" s="157" customFormat="1" x14ac:dyDescent="0.25"/>
  </sheetData>
  <mergeCells count="30">
    <mergeCell ref="A1:AI3"/>
    <mergeCell ref="X4:Z4"/>
    <mergeCell ref="AA4:AC4"/>
    <mergeCell ref="AD4:AF4"/>
    <mergeCell ref="AG4:AI4"/>
    <mergeCell ref="A19:A72"/>
    <mergeCell ref="B19:B72"/>
    <mergeCell ref="G15:G17"/>
    <mergeCell ref="H15:I15"/>
    <mergeCell ref="J15:M15"/>
    <mergeCell ref="H16:H17"/>
    <mergeCell ref="I16:I17"/>
    <mergeCell ref="B15:B17"/>
    <mergeCell ref="C15:C17"/>
    <mergeCell ref="A18:U18"/>
    <mergeCell ref="N15:U15"/>
    <mergeCell ref="N16:O16"/>
    <mergeCell ref="P16:Q16"/>
    <mergeCell ref="R16:S16"/>
    <mergeCell ref="T16:U16"/>
    <mergeCell ref="A14:U14"/>
    <mergeCell ref="E15:E17"/>
    <mergeCell ref="F15:F17"/>
    <mergeCell ref="N5:O5"/>
    <mergeCell ref="Q5:R5"/>
    <mergeCell ref="S5:W5"/>
    <mergeCell ref="D15:D17"/>
    <mergeCell ref="A15:A17"/>
    <mergeCell ref="C6:C9"/>
    <mergeCell ref="C10:C12"/>
  </mergeCells>
  <pageMargins left="0.7" right="0.7" top="0.75" bottom="0.75" header="0.3" footer="0.3"/>
  <pageSetup scale="24" orientation="portrait" horizontalDpi="4294967294" verticalDpi="4294967294"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5FF3AD11-9C9B-4BE9-A1C3-0274A98D9809}">
          <x14:formula1>
            <xm:f>'D:\SDO_2 CICLO_2017\Planes de acción 2018\Sectorial\Seguimiento\I TRIMESTRE\MEN\[9. PES - SEGUIMIENTO 1 TRIMESTRE OAPF.XLSX]Categorías'!#REF!</xm:f>
          </x14:formula1>
          <xm:sqref>C6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DC2F61-EDDD-4C70-AE94-4A0FAD889969}">
  <sheetPr>
    <tabColor rgb="FF00B050"/>
  </sheetPr>
  <dimension ref="A1:AJ86"/>
  <sheetViews>
    <sheetView tabSelected="1" topLeftCell="H1" zoomScale="80" zoomScaleNormal="80" workbookViewId="0">
      <selection activeCell="H1" sqref="H1:AI3"/>
    </sheetView>
  </sheetViews>
  <sheetFormatPr baseColWidth="10" defaultColWidth="18.7109375" defaultRowHeight="15" x14ac:dyDescent="0.25"/>
  <cols>
    <col min="1" max="1" width="6.85546875" style="36" hidden="1" customWidth="1"/>
    <col min="2" max="6" width="18.7109375" style="36" hidden="1" customWidth="1"/>
    <col min="7" max="7" width="0" style="36" hidden="1" customWidth="1"/>
    <col min="8" max="8" width="20.140625" style="36" customWidth="1"/>
    <col min="9" max="9" width="12.140625" style="36" customWidth="1"/>
    <col min="10" max="10" width="24.7109375" style="37" customWidth="1"/>
    <col min="11" max="12" width="18.7109375" style="36" customWidth="1"/>
    <col min="13" max="13" width="18.7109375" style="37" customWidth="1"/>
    <col min="14" max="14" width="11.42578125" style="36" customWidth="1"/>
    <col min="15" max="15" width="12.5703125" style="36" customWidth="1"/>
    <col min="16" max="16" width="32.28515625" style="37" customWidth="1"/>
    <col min="17" max="18" width="18.7109375" style="36" customWidth="1"/>
    <col min="19" max="23" width="18.7109375" style="36" hidden="1" customWidth="1"/>
    <col min="24" max="24" width="11.42578125" style="36" customWidth="1"/>
    <col min="25" max="25" width="14.7109375" style="36" customWidth="1"/>
    <col min="26" max="26" width="54.5703125" style="236" customWidth="1"/>
    <col min="27" max="28" width="18.7109375" style="36" customWidth="1"/>
    <col min="29" max="29" width="66.5703125" style="36" customWidth="1"/>
    <col min="30" max="31" width="18.7109375" style="36" customWidth="1"/>
    <col min="32" max="32" width="67.140625" style="36" customWidth="1"/>
    <col min="33" max="34" width="18.7109375" style="413"/>
    <col min="35" max="35" width="68.7109375" style="36" customWidth="1"/>
    <col min="36" max="16384" width="18.7109375" style="36"/>
  </cols>
  <sheetData>
    <row r="1" spans="1:36" ht="33.75" customHeight="1" x14ac:dyDescent="0.25">
      <c r="A1" s="159" t="s">
        <v>513</v>
      </c>
      <c r="B1" s="159"/>
      <c r="C1" s="159"/>
      <c r="D1" s="159"/>
      <c r="E1" s="159"/>
      <c r="F1" s="159"/>
      <c r="G1" s="159"/>
      <c r="H1" s="483" t="s">
        <v>513</v>
      </c>
      <c r="I1" s="483"/>
      <c r="J1" s="483"/>
      <c r="K1" s="483"/>
      <c r="L1" s="483"/>
      <c r="M1" s="483"/>
      <c r="N1" s="483"/>
      <c r="O1" s="483"/>
      <c r="P1" s="483"/>
      <c r="Q1" s="483"/>
      <c r="R1" s="483"/>
      <c r="S1" s="483"/>
      <c r="T1" s="483"/>
      <c r="U1" s="483"/>
      <c r="V1" s="483"/>
      <c r="W1" s="483"/>
      <c r="X1" s="483"/>
      <c r="Y1" s="483"/>
      <c r="Z1" s="483"/>
      <c r="AA1" s="483"/>
      <c r="AB1" s="483"/>
      <c r="AC1" s="483"/>
      <c r="AD1" s="483"/>
      <c r="AE1" s="483"/>
      <c r="AF1" s="483"/>
      <c r="AG1" s="483"/>
      <c r="AH1" s="483"/>
      <c r="AI1" s="483"/>
    </row>
    <row r="2" spans="1:36" ht="15" customHeight="1" x14ac:dyDescent="0.25">
      <c r="A2" s="159"/>
      <c r="B2" s="159"/>
      <c r="C2" s="159"/>
      <c r="D2" s="159"/>
      <c r="E2" s="159"/>
      <c r="F2" s="159"/>
      <c r="G2" s="159"/>
      <c r="H2" s="483"/>
      <c r="I2" s="483"/>
      <c r="J2" s="483"/>
      <c r="K2" s="483"/>
      <c r="L2" s="483"/>
      <c r="M2" s="483"/>
      <c r="N2" s="483"/>
      <c r="O2" s="483"/>
      <c r="P2" s="483"/>
      <c r="Q2" s="483"/>
      <c r="R2" s="483"/>
      <c r="S2" s="483"/>
      <c r="T2" s="483"/>
      <c r="U2" s="483"/>
      <c r="V2" s="483"/>
      <c r="W2" s="483"/>
      <c r="X2" s="483"/>
      <c r="Y2" s="483"/>
      <c r="Z2" s="483"/>
      <c r="AA2" s="483"/>
      <c r="AB2" s="483"/>
      <c r="AC2" s="483"/>
      <c r="AD2" s="483"/>
      <c r="AE2" s="483"/>
      <c r="AF2" s="483"/>
      <c r="AG2" s="483"/>
      <c r="AH2" s="483"/>
      <c r="AI2" s="483"/>
    </row>
    <row r="3" spans="1:36" ht="15" customHeight="1" x14ac:dyDescent="0.25">
      <c r="A3" s="159"/>
      <c r="B3" s="159"/>
      <c r="C3" s="159"/>
      <c r="D3" s="159"/>
      <c r="E3" s="159"/>
      <c r="F3" s="159"/>
      <c r="G3" s="159"/>
      <c r="H3" s="483"/>
      <c r="I3" s="483"/>
      <c r="J3" s="483"/>
      <c r="K3" s="483"/>
      <c r="L3" s="483"/>
      <c r="M3" s="483"/>
      <c r="N3" s="483"/>
      <c r="O3" s="483"/>
      <c r="P3" s="483"/>
      <c r="Q3" s="483"/>
      <c r="R3" s="483"/>
      <c r="S3" s="483"/>
      <c r="T3" s="483"/>
      <c r="U3" s="483"/>
      <c r="V3" s="483"/>
      <c r="W3" s="483"/>
      <c r="X3" s="483"/>
      <c r="Y3" s="483"/>
      <c r="Z3" s="483"/>
      <c r="AA3" s="483"/>
      <c r="AB3" s="483"/>
      <c r="AC3" s="483"/>
      <c r="AD3" s="483"/>
      <c r="AE3" s="483"/>
      <c r="AF3" s="483"/>
      <c r="AG3" s="483"/>
      <c r="AH3" s="483"/>
      <c r="AI3" s="483"/>
    </row>
    <row r="4" spans="1:36" ht="36" customHeight="1" x14ac:dyDescent="0.25">
      <c r="A4" s="509"/>
      <c r="B4" s="509"/>
      <c r="C4" s="509"/>
      <c r="D4" s="509"/>
      <c r="E4" s="509"/>
      <c r="F4" s="509"/>
      <c r="G4" s="509"/>
      <c r="H4" s="509"/>
      <c r="I4" s="509"/>
      <c r="J4" s="509"/>
      <c r="K4" s="509"/>
      <c r="L4" s="509"/>
      <c r="M4" s="509"/>
      <c r="N4" s="509"/>
      <c r="O4" s="509"/>
      <c r="P4" s="509"/>
      <c r="Q4" s="509"/>
      <c r="R4" s="509"/>
      <c r="S4" s="509"/>
      <c r="T4" s="509"/>
      <c r="U4" s="509"/>
      <c r="V4" s="509"/>
      <c r="W4" s="509"/>
      <c r="X4" s="476" t="s">
        <v>526</v>
      </c>
      <c r="Y4" s="477"/>
      <c r="Z4" s="478"/>
      <c r="AA4" s="476" t="s">
        <v>776</v>
      </c>
      <c r="AB4" s="477"/>
      <c r="AC4" s="478"/>
      <c r="AD4" s="476" t="s">
        <v>995</v>
      </c>
      <c r="AE4" s="477"/>
      <c r="AF4" s="478"/>
      <c r="AG4" s="476" t="s">
        <v>1197</v>
      </c>
      <c r="AH4" s="477"/>
      <c r="AI4" s="478"/>
    </row>
    <row r="5" spans="1:36" ht="60" x14ac:dyDescent="0.25">
      <c r="A5" s="35" t="s">
        <v>0</v>
      </c>
      <c r="B5" s="35" t="s">
        <v>60</v>
      </c>
      <c r="C5" s="35" t="s">
        <v>124</v>
      </c>
      <c r="D5" s="35" t="s">
        <v>61</v>
      </c>
      <c r="E5" s="35" t="s">
        <v>62</v>
      </c>
      <c r="F5" s="35" t="s">
        <v>63</v>
      </c>
      <c r="G5" s="35" t="s">
        <v>64</v>
      </c>
      <c r="H5" s="35" t="s">
        <v>65</v>
      </c>
      <c r="I5" s="35" t="s">
        <v>66</v>
      </c>
      <c r="J5" s="251" t="s">
        <v>67</v>
      </c>
      <c r="K5" s="35" t="s">
        <v>68</v>
      </c>
      <c r="L5" s="35" t="s">
        <v>69</v>
      </c>
      <c r="M5" s="251" t="s">
        <v>70</v>
      </c>
      <c r="N5" s="487" t="s">
        <v>71</v>
      </c>
      <c r="O5" s="487"/>
      <c r="P5" s="251" t="s">
        <v>72</v>
      </c>
      <c r="Q5" s="488" t="s">
        <v>73</v>
      </c>
      <c r="R5" s="488"/>
      <c r="S5" s="488" t="s">
        <v>16</v>
      </c>
      <c r="T5" s="488"/>
      <c r="U5" s="488"/>
      <c r="V5" s="488"/>
      <c r="W5" s="488"/>
      <c r="X5" s="164" t="s">
        <v>531</v>
      </c>
      <c r="Y5" s="164" t="s">
        <v>527</v>
      </c>
      <c r="Z5" s="164" t="s">
        <v>528</v>
      </c>
      <c r="AA5" s="242" t="s">
        <v>531</v>
      </c>
      <c r="AB5" s="242" t="s">
        <v>527</v>
      </c>
      <c r="AC5" s="242" t="s">
        <v>528</v>
      </c>
      <c r="AD5" s="274" t="s">
        <v>531</v>
      </c>
      <c r="AE5" s="274" t="s">
        <v>527</v>
      </c>
      <c r="AF5" s="274" t="s">
        <v>528</v>
      </c>
      <c r="AG5" s="414" t="s">
        <v>531</v>
      </c>
      <c r="AH5" s="414" t="s">
        <v>527</v>
      </c>
      <c r="AI5" s="355" t="s">
        <v>528</v>
      </c>
    </row>
    <row r="6" spans="1:36" ht="171" customHeight="1" x14ac:dyDescent="0.25">
      <c r="A6" s="38"/>
      <c r="B6" s="38" t="s">
        <v>26</v>
      </c>
      <c r="C6" s="17" t="s">
        <v>77</v>
      </c>
      <c r="D6" s="17" t="s">
        <v>28</v>
      </c>
      <c r="E6" s="18" t="s">
        <v>74</v>
      </c>
      <c r="F6" s="18" t="s">
        <v>74</v>
      </c>
      <c r="G6" s="18" t="s">
        <v>75</v>
      </c>
      <c r="H6" s="18" t="s">
        <v>1218</v>
      </c>
      <c r="I6" s="17" t="s">
        <v>37</v>
      </c>
      <c r="J6" s="19" t="s">
        <v>78</v>
      </c>
      <c r="K6" s="22"/>
      <c r="L6" s="17" t="s">
        <v>79</v>
      </c>
      <c r="M6" s="17">
        <v>2</v>
      </c>
      <c r="N6" s="17"/>
      <c r="O6" s="17"/>
      <c r="P6" s="17" t="s">
        <v>80</v>
      </c>
      <c r="Q6" s="20">
        <v>43102</v>
      </c>
      <c r="R6" s="21">
        <v>43130</v>
      </c>
      <c r="S6" s="23"/>
      <c r="T6" s="39"/>
      <c r="U6" s="27"/>
      <c r="V6" s="24"/>
      <c r="W6" s="26" t="s">
        <v>76</v>
      </c>
      <c r="X6" s="191">
        <v>1</v>
      </c>
      <c r="Y6" s="191">
        <v>1</v>
      </c>
      <c r="Z6" s="228" t="s">
        <v>677</v>
      </c>
      <c r="AA6" s="249">
        <v>1</v>
      </c>
      <c r="AB6" s="249">
        <v>1</v>
      </c>
      <c r="AC6" s="269" t="s">
        <v>677</v>
      </c>
      <c r="AD6" s="249">
        <v>1</v>
      </c>
      <c r="AE6" s="249">
        <v>1</v>
      </c>
      <c r="AF6" s="356" t="s">
        <v>677</v>
      </c>
      <c r="AG6" s="415">
        <v>1</v>
      </c>
      <c r="AH6" s="416">
        <v>1</v>
      </c>
      <c r="AI6" s="412" t="s">
        <v>1272</v>
      </c>
      <c r="AJ6" s="442">
        <f>+AH6/AG6</f>
        <v>1</v>
      </c>
    </row>
    <row r="7" spans="1:36" ht="104.25" customHeight="1" x14ac:dyDescent="0.25">
      <c r="A7" s="38"/>
      <c r="B7" s="38" t="s">
        <v>26</v>
      </c>
      <c r="C7" s="17" t="s">
        <v>77</v>
      </c>
      <c r="D7" s="17" t="s">
        <v>28</v>
      </c>
      <c r="E7" s="18" t="s">
        <v>74</v>
      </c>
      <c r="F7" s="18" t="s">
        <v>74</v>
      </c>
      <c r="G7" s="18" t="s">
        <v>75</v>
      </c>
      <c r="H7" s="18" t="s">
        <v>1218</v>
      </c>
      <c r="I7" s="17" t="s">
        <v>37</v>
      </c>
      <c r="J7" s="19" t="s">
        <v>78</v>
      </c>
      <c r="K7" s="22"/>
      <c r="L7" s="17" t="s">
        <v>79</v>
      </c>
      <c r="M7" s="17">
        <v>2</v>
      </c>
      <c r="N7" s="17"/>
      <c r="O7" s="17"/>
      <c r="P7" s="17" t="s">
        <v>81</v>
      </c>
      <c r="Q7" s="20">
        <v>43133</v>
      </c>
      <c r="R7" s="21">
        <v>43464</v>
      </c>
      <c r="S7" s="23"/>
      <c r="T7" s="39"/>
      <c r="U7" s="27"/>
      <c r="V7" s="24"/>
      <c r="W7" s="26" t="s">
        <v>76</v>
      </c>
      <c r="X7" s="191">
        <v>0.12</v>
      </c>
      <c r="Y7" s="191">
        <v>0.12</v>
      </c>
      <c r="Z7" s="228" t="s">
        <v>678</v>
      </c>
      <c r="AA7" s="249">
        <v>0.30454545454545456</v>
      </c>
      <c r="AB7" s="249">
        <v>0.30454545454545456</v>
      </c>
      <c r="AC7" s="267" t="s">
        <v>847</v>
      </c>
      <c r="AD7" s="249">
        <v>1</v>
      </c>
      <c r="AE7" s="249">
        <v>0.57999999999999996</v>
      </c>
      <c r="AF7" s="267" t="s">
        <v>1110</v>
      </c>
      <c r="AG7" s="415">
        <v>1</v>
      </c>
      <c r="AH7" s="416">
        <v>1</v>
      </c>
      <c r="AI7" s="412" t="s">
        <v>1273</v>
      </c>
      <c r="AJ7" s="442">
        <f t="shared" ref="AJ7:AJ70" si="0">+AH7/AG7</f>
        <v>1</v>
      </c>
    </row>
    <row r="8" spans="1:36" ht="91.5" customHeight="1" x14ac:dyDescent="0.25">
      <c r="A8" s="38"/>
      <c r="B8" s="38" t="s">
        <v>26</v>
      </c>
      <c r="C8" s="17" t="s">
        <v>77</v>
      </c>
      <c r="D8" s="17" t="s">
        <v>28</v>
      </c>
      <c r="E8" s="18" t="s">
        <v>74</v>
      </c>
      <c r="F8" s="18" t="s">
        <v>74</v>
      </c>
      <c r="G8" s="18" t="s">
        <v>75</v>
      </c>
      <c r="H8" s="18" t="s">
        <v>1218</v>
      </c>
      <c r="I8" s="17" t="s">
        <v>37</v>
      </c>
      <c r="J8" s="19" t="s">
        <v>78</v>
      </c>
      <c r="K8" s="22"/>
      <c r="L8" s="17" t="s">
        <v>79</v>
      </c>
      <c r="M8" s="17">
        <v>2</v>
      </c>
      <c r="N8" s="17"/>
      <c r="O8" s="17"/>
      <c r="P8" s="17" t="s">
        <v>82</v>
      </c>
      <c r="Q8" s="20">
        <v>43102</v>
      </c>
      <c r="R8" s="21">
        <v>43130</v>
      </c>
      <c r="S8" s="23"/>
      <c r="T8" s="39"/>
      <c r="U8" s="27"/>
      <c r="V8" s="24"/>
      <c r="W8" s="26" t="s">
        <v>76</v>
      </c>
      <c r="X8" s="191">
        <v>1</v>
      </c>
      <c r="Y8" s="191">
        <v>1</v>
      </c>
      <c r="Z8" s="228" t="s">
        <v>679</v>
      </c>
      <c r="AA8" s="250">
        <v>1</v>
      </c>
      <c r="AB8" s="250">
        <v>1</v>
      </c>
      <c r="AC8" s="267" t="s">
        <v>679</v>
      </c>
      <c r="AD8" s="249">
        <v>1</v>
      </c>
      <c r="AE8" s="250">
        <v>1</v>
      </c>
      <c r="AF8" s="267" t="s">
        <v>1111</v>
      </c>
      <c r="AG8" s="415">
        <v>1</v>
      </c>
      <c r="AH8" s="416">
        <v>1</v>
      </c>
      <c r="AI8" s="412" t="s">
        <v>1111</v>
      </c>
      <c r="AJ8" s="442">
        <f t="shared" si="0"/>
        <v>1</v>
      </c>
    </row>
    <row r="9" spans="1:36" ht="141" customHeight="1" x14ac:dyDescent="0.25">
      <c r="A9" s="38"/>
      <c r="B9" s="38" t="s">
        <v>26</v>
      </c>
      <c r="C9" s="17" t="s">
        <v>77</v>
      </c>
      <c r="D9" s="17" t="s">
        <v>28</v>
      </c>
      <c r="E9" s="18" t="s">
        <v>74</v>
      </c>
      <c r="F9" s="18" t="s">
        <v>74</v>
      </c>
      <c r="G9" s="18" t="s">
        <v>75</v>
      </c>
      <c r="H9" s="18" t="s">
        <v>1218</v>
      </c>
      <c r="I9" s="17" t="s">
        <v>37</v>
      </c>
      <c r="J9" s="19" t="s">
        <v>78</v>
      </c>
      <c r="K9" s="22"/>
      <c r="L9" s="17" t="s">
        <v>79</v>
      </c>
      <c r="M9" s="17">
        <v>2</v>
      </c>
      <c r="N9" s="17"/>
      <c r="O9" s="17"/>
      <c r="P9" s="17" t="s">
        <v>83</v>
      </c>
      <c r="Q9" s="20">
        <v>43132</v>
      </c>
      <c r="R9" s="21">
        <v>43250</v>
      </c>
      <c r="S9" s="23"/>
      <c r="T9" s="39"/>
      <c r="U9" s="27"/>
      <c r="V9" s="24"/>
      <c r="W9" s="26" t="s">
        <v>76</v>
      </c>
      <c r="X9" s="191">
        <v>0.4</v>
      </c>
      <c r="Y9" s="191">
        <v>0.4</v>
      </c>
      <c r="Z9" s="228" t="s">
        <v>680</v>
      </c>
      <c r="AA9" s="249">
        <v>1</v>
      </c>
      <c r="AB9" s="249">
        <v>1</v>
      </c>
      <c r="AC9" s="267" t="s">
        <v>848</v>
      </c>
      <c r="AD9" s="249">
        <v>1</v>
      </c>
      <c r="AE9" s="249">
        <v>1</v>
      </c>
      <c r="AF9" s="267" t="s">
        <v>1112</v>
      </c>
      <c r="AG9" s="415">
        <v>1</v>
      </c>
      <c r="AH9" s="416">
        <v>1</v>
      </c>
      <c r="AI9" s="412" t="s">
        <v>1274</v>
      </c>
      <c r="AJ9" s="442">
        <f t="shared" si="0"/>
        <v>1</v>
      </c>
    </row>
    <row r="10" spans="1:36" ht="94.5" x14ac:dyDescent="0.25">
      <c r="A10" s="110"/>
      <c r="B10" s="57" t="s">
        <v>26</v>
      </c>
      <c r="C10" s="57" t="s">
        <v>77</v>
      </c>
      <c r="D10" s="58" t="s">
        <v>28</v>
      </c>
      <c r="E10" s="58" t="s">
        <v>74</v>
      </c>
      <c r="F10" s="58" t="s">
        <v>140</v>
      </c>
      <c r="G10" s="58" t="s">
        <v>141</v>
      </c>
      <c r="H10" s="58" t="s">
        <v>1266</v>
      </c>
      <c r="I10" s="58" t="s">
        <v>32</v>
      </c>
      <c r="J10" s="81" t="s">
        <v>144</v>
      </c>
      <c r="K10" s="59">
        <v>0.3</v>
      </c>
      <c r="L10" s="57" t="s">
        <v>145</v>
      </c>
      <c r="M10" s="128">
        <v>14000000000</v>
      </c>
      <c r="N10" s="143"/>
      <c r="O10" s="143"/>
      <c r="P10" s="5" t="s">
        <v>146</v>
      </c>
      <c r="Q10" s="133">
        <v>43101</v>
      </c>
      <c r="R10" s="133">
        <v>43465</v>
      </c>
      <c r="S10" s="60">
        <v>0</v>
      </c>
      <c r="T10" s="134">
        <v>500000000</v>
      </c>
      <c r="U10" s="60" t="s">
        <v>29</v>
      </c>
      <c r="V10" s="134">
        <v>8000000000</v>
      </c>
      <c r="W10" s="60" t="s">
        <v>147</v>
      </c>
      <c r="X10" s="191">
        <v>0.16</v>
      </c>
      <c r="Y10" s="191">
        <v>0.16</v>
      </c>
      <c r="Z10" s="228" t="s">
        <v>681</v>
      </c>
      <c r="AA10" s="191">
        <v>0.32</v>
      </c>
      <c r="AB10" s="191">
        <v>0.42</v>
      </c>
      <c r="AC10" s="267" t="s">
        <v>844</v>
      </c>
      <c r="AD10" s="191">
        <v>0.56999999999999995</v>
      </c>
      <c r="AE10" s="277">
        <v>0.87</v>
      </c>
      <c r="AF10" s="334" t="s">
        <v>1113</v>
      </c>
      <c r="AG10" s="415">
        <v>1</v>
      </c>
      <c r="AH10" s="417">
        <v>1</v>
      </c>
      <c r="AI10" s="412" t="s">
        <v>1275</v>
      </c>
      <c r="AJ10" s="442">
        <f t="shared" si="0"/>
        <v>1</v>
      </c>
    </row>
    <row r="11" spans="1:36" ht="180" x14ac:dyDescent="0.25">
      <c r="A11" s="110"/>
      <c r="B11" s="57" t="s">
        <v>26</v>
      </c>
      <c r="C11" s="57" t="s">
        <v>77</v>
      </c>
      <c r="D11" s="58" t="s">
        <v>28</v>
      </c>
      <c r="E11" s="58" t="s">
        <v>74</v>
      </c>
      <c r="F11" s="58" t="s">
        <v>140</v>
      </c>
      <c r="G11" s="58" t="s">
        <v>141</v>
      </c>
      <c r="H11" s="58" t="s">
        <v>1266</v>
      </c>
      <c r="I11" s="58" t="s">
        <v>32</v>
      </c>
      <c r="J11" s="81" t="s">
        <v>144</v>
      </c>
      <c r="K11" s="59"/>
      <c r="L11" s="57" t="s">
        <v>145</v>
      </c>
      <c r="M11" s="128">
        <v>14000000000</v>
      </c>
      <c r="N11" s="143"/>
      <c r="O11" s="143"/>
      <c r="P11" s="5" t="s">
        <v>148</v>
      </c>
      <c r="Q11" s="133">
        <v>43101</v>
      </c>
      <c r="R11" s="133">
        <v>43465</v>
      </c>
      <c r="S11" s="60">
        <v>0</v>
      </c>
      <c r="T11" s="134"/>
      <c r="U11" s="60" t="s">
        <v>29</v>
      </c>
      <c r="V11" s="134"/>
      <c r="W11" s="60"/>
      <c r="X11" s="191">
        <v>0.16</v>
      </c>
      <c r="Y11" s="191">
        <v>0.35</v>
      </c>
      <c r="Z11" s="228" t="s">
        <v>682</v>
      </c>
      <c r="AA11" s="191">
        <v>0.32</v>
      </c>
      <c r="AB11" s="191">
        <v>0.69</v>
      </c>
      <c r="AC11" s="267" t="s">
        <v>845</v>
      </c>
      <c r="AD11" s="191">
        <v>0.56999999999999995</v>
      </c>
      <c r="AE11" s="277">
        <v>1</v>
      </c>
      <c r="AF11" s="334" t="s">
        <v>1114</v>
      </c>
      <c r="AG11" s="415">
        <v>1</v>
      </c>
      <c r="AH11" s="417">
        <v>1</v>
      </c>
      <c r="AI11" s="412" t="s">
        <v>1276</v>
      </c>
      <c r="AJ11" s="442">
        <f t="shared" si="0"/>
        <v>1</v>
      </c>
    </row>
    <row r="12" spans="1:36" ht="132" x14ac:dyDescent="0.25">
      <c r="A12" s="139"/>
      <c r="B12" s="57" t="s">
        <v>26</v>
      </c>
      <c r="C12" s="57" t="s">
        <v>77</v>
      </c>
      <c r="D12" s="58" t="s">
        <v>28</v>
      </c>
      <c r="E12" s="58" t="s">
        <v>74</v>
      </c>
      <c r="F12" s="58" t="s">
        <v>140</v>
      </c>
      <c r="G12" s="58" t="s">
        <v>141</v>
      </c>
      <c r="H12" s="58" t="s">
        <v>1266</v>
      </c>
      <c r="I12" s="58" t="s">
        <v>142</v>
      </c>
      <c r="J12" s="81" t="s">
        <v>143</v>
      </c>
      <c r="K12" s="59">
        <v>0.35</v>
      </c>
      <c r="L12" s="57" t="s">
        <v>39</v>
      </c>
      <c r="M12" s="5">
        <v>4</v>
      </c>
      <c r="N12" s="57"/>
      <c r="O12" s="57"/>
      <c r="P12" s="5" t="s">
        <v>149</v>
      </c>
      <c r="Q12" s="133">
        <v>43101</v>
      </c>
      <c r="R12" s="133">
        <v>43465</v>
      </c>
      <c r="S12" s="60">
        <v>0</v>
      </c>
      <c r="T12" s="134"/>
      <c r="U12" s="60" t="s">
        <v>29</v>
      </c>
      <c r="V12" s="60">
        <v>0</v>
      </c>
      <c r="W12" s="60"/>
      <c r="X12" s="191">
        <v>0.16</v>
      </c>
      <c r="Y12" s="191">
        <v>0.16</v>
      </c>
      <c r="Z12" s="228" t="s">
        <v>683</v>
      </c>
      <c r="AA12" s="191">
        <v>0.32</v>
      </c>
      <c r="AB12" s="191">
        <v>0.8</v>
      </c>
      <c r="AC12" s="267" t="s">
        <v>846</v>
      </c>
      <c r="AD12" s="191">
        <v>0.56999999999999995</v>
      </c>
      <c r="AE12" s="335">
        <v>0.95</v>
      </c>
      <c r="AF12" s="336" t="s">
        <v>1115</v>
      </c>
      <c r="AG12" s="415">
        <v>1</v>
      </c>
      <c r="AH12" s="417">
        <v>1</v>
      </c>
      <c r="AI12" s="412" t="s">
        <v>1277</v>
      </c>
      <c r="AJ12" s="442">
        <f t="shared" si="0"/>
        <v>1</v>
      </c>
    </row>
    <row r="13" spans="1:36" ht="84" x14ac:dyDescent="0.25">
      <c r="A13" s="111"/>
      <c r="B13" s="6" t="s">
        <v>26</v>
      </c>
      <c r="C13" s="6" t="s">
        <v>77</v>
      </c>
      <c r="D13" s="6" t="s">
        <v>28</v>
      </c>
      <c r="E13" s="6"/>
      <c r="F13" s="82" t="s">
        <v>225</v>
      </c>
      <c r="G13" s="82" t="s">
        <v>226</v>
      </c>
      <c r="H13" s="82" t="s">
        <v>1267</v>
      </c>
      <c r="I13" s="6" t="s">
        <v>32</v>
      </c>
      <c r="J13" s="252" t="s">
        <v>227</v>
      </c>
      <c r="K13" s="83">
        <v>0.1</v>
      </c>
      <c r="L13" s="6" t="s">
        <v>55</v>
      </c>
      <c r="M13" s="6">
        <v>1</v>
      </c>
      <c r="N13" s="229" t="s">
        <v>32</v>
      </c>
      <c r="O13" s="133">
        <v>43143</v>
      </c>
      <c r="P13" s="230" t="s">
        <v>686</v>
      </c>
      <c r="Q13" s="10">
        <v>43101</v>
      </c>
      <c r="R13" s="10">
        <v>43220</v>
      </c>
      <c r="S13" s="13">
        <v>74514000</v>
      </c>
      <c r="T13" s="12"/>
      <c r="U13" s="12"/>
      <c r="V13" s="12"/>
      <c r="W13" s="12" t="s">
        <v>228</v>
      </c>
      <c r="X13" s="205">
        <v>0.75</v>
      </c>
      <c r="Y13" s="205">
        <v>0.75</v>
      </c>
      <c r="Z13" s="228" t="s">
        <v>689</v>
      </c>
      <c r="AA13" s="250">
        <v>1</v>
      </c>
      <c r="AB13" s="250">
        <v>1</v>
      </c>
      <c r="AC13" s="267" t="s">
        <v>849</v>
      </c>
      <c r="AD13" s="250">
        <v>1</v>
      </c>
      <c r="AE13" s="250">
        <v>1</v>
      </c>
      <c r="AF13" s="267" t="s">
        <v>849</v>
      </c>
      <c r="AG13" s="417">
        <v>1</v>
      </c>
      <c r="AH13" s="417">
        <f>IFERROR(VLOOKUP(CONCATENATE($AA13,$AC13),'[1]Matriz de Decisión'!$M$4:$Y$81,13,0),0)</f>
        <v>0</v>
      </c>
      <c r="AI13" s="412" t="s">
        <v>849</v>
      </c>
      <c r="AJ13" s="442">
        <f t="shared" si="0"/>
        <v>0</v>
      </c>
    </row>
    <row r="14" spans="1:36" ht="60" x14ac:dyDescent="0.25">
      <c r="A14" s="111"/>
      <c r="B14" s="6" t="s">
        <v>26</v>
      </c>
      <c r="C14" s="6" t="s">
        <v>77</v>
      </c>
      <c r="D14" s="6" t="s">
        <v>28</v>
      </c>
      <c r="E14" s="6"/>
      <c r="F14" s="82" t="s">
        <v>225</v>
      </c>
      <c r="G14" s="82" t="s">
        <v>226</v>
      </c>
      <c r="H14" s="82" t="s">
        <v>1267</v>
      </c>
      <c r="I14" s="6" t="s">
        <v>32</v>
      </c>
      <c r="J14" s="252" t="s">
        <v>684</v>
      </c>
      <c r="K14" s="83">
        <v>0.15</v>
      </c>
      <c r="L14" s="6" t="s">
        <v>34</v>
      </c>
      <c r="M14" s="6">
        <v>100</v>
      </c>
      <c r="N14" s="229" t="s">
        <v>32</v>
      </c>
      <c r="O14" s="133">
        <v>43143</v>
      </c>
      <c r="P14" s="230" t="s">
        <v>687</v>
      </c>
      <c r="Q14" s="10">
        <v>43101</v>
      </c>
      <c r="R14" s="10">
        <v>43465</v>
      </c>
      <c r="S14" s="13">
        <v>678931200</v>
      </c>
      <c r="T14" s="12"/>
      <c r="U14" s="12"/>
      <c r="V14" s="12"/>
      <c r="W14" s="12" t="s">
        <v>229</v>
      </c>
      <c r="X14" s="205">
        <v>0.24</v>
      </c>
      <c r="Y14" s="205">
        <v>0.24</v>
      </c>
      <c r="Z14" s="228" t="s">
        <v>690</v>
      </c>
      <c r="AA14" s="250">
        <v>0.49333333333333329</v>
      </c>
      <c r="AB14" s="250">
        <v>0.49333333333333329</v>
      </c>
      <c r="AC14" s="267" t="s">
        <v>850</v>
      </c>
      <c r="AD14" s="250">
        <v>0.74666666666666659</v>
      </c>
      <c r="AE14" s="250">
        <v>0.74666666666666659</v>
      </c>
      <c r="AF14" s="267" t="s">
        <v>1116</v>
      </c>
      <c r="AG14" s="417">
        <v>0.99999999999999989</v>
      </c>
      <c r="AH14" s="417">
        <v>0.99999999999999989</v>
      </c>
      <c r="AI14" s="412" t="s">
        <v>1278</v>
      </c>
      <c r="AJ14" s="442">
        <f t="shared" si="0"/>
        <v>1</v>
      </c>
    </row>
    <row r="15" spans="1:36" ht="108" x14ac:dyDescent="0.25">
      <c r="A15" s="111"/>
      <c r="B15" s="6" t="s">
        <v>26</v>
      </c>
      <c r="C15" s="6" t="s">
        <v>77</v>
      </c>
      <c r="D15" s="6" t="s">
        <v>28</v>
      </c>
      <c r="E15" s="6"/>
      <c r="F15" s="82" t="s">
        <v>74</v>
      </c>
      <c r="G15" s="82" t="s">
        <v>226</v>
      </c>
      <c r="H15" s="82" t="s">
        <v>1267</v>
      </c>
      <c r="I15" s="82" t="s">
        <v>37</v>
      </c>
      <c r="J15" s="252" t="s">
        <v>685</v>
      </c>
      <c r="K15" s="83">
        <v>0.1</v>
      </c>
      <c r="L15" s="6" t="s">
        <v>34</v>
      </c>
      <c r="M15" s="6">
        <v>100</v>
      </c>
      <c r="N15" s="229" t="s">
        <v>32</v>
      </c>
      <c r="O15" s="133">
        <v>43143</v>
      </c>
      <c r="P15" s="230" t="s">
        <v>688</v>
      </c>
      <c r="Q15" s="10">
        <v>43101</v>
      </c>
      <c r="R15" s="10">
        <v>43465</v>
      </c>
      <c r="S15" s="84">
        <v>332814000</v>
      </c>
      <c r="T15" s="12"/>
      <c r="U15" s="12"/>
      <c r="V15" s="12"/>
      <c r="W15" s="12" t="s">
        <v>230</v>
      </c>
      <c r="X15" s="205">
        <v>0.24</v>
      </c>
      <c r="Y15" s="205">
        <v>0.24</v>
      </c>
      <c r="Z15" s="228" t="s">
        <v>691</v>
      </c>
      <c r="AA15" s="250">
        <v>0.49333333333333329</v>
      </c>
      <c r="AB15" s="250">
        <v>0.49333333333333329</v>
      </c>
      <c r="AC15" s="267" t="s">
        <v>851</v>
      </c>
      <c r="AD15" s="250">
        <v>0.74666666666666659</v>
      </c>
      <c r="AE15" s="250">
        <v>0.74666666666666659</v>
      </c>
      <c r="AF15" s="267" t="s">
        <v>1117</v>
      </c>
      <c r="AG15" s="417">
        <v>0.99999999999999989</v>
      </c>
      <c r="AH15" s="417">
        <v>0.99999999999999989</v>
      </c>
      <c r="AI15" s="412" t="s">
        <v>1279</v>
      </c>
      <c r="AJ15" s="442">
        <f t="shared" si="0"/>
        <v>1</v>
      </c>
    </row>
    <row r="16" spans="1:36" ht="72" x14ac:dyDescent="0.25">
      <c r="A16" s="111"/>
      <c r="B16" s="6" t="s">
        <v>26</v>
      </c>
      <c r="C16" s="6" t="s">
        <v>77</v>
      </c>
      <c r="D16" s="6" t="s">
        <v>28</v>
      </c>
      <c r="E16" s="6"/>
      <c r="F16" s="82" t="s">
        <v>74</v>
      </c>
      <c r="G16" s="82" t="s">
        <v>226</v>
      </c>
      <c r="H16" s="82" t="s">
        <v>1267</v>
      </c>
      <c r="I16" s="82" t="s">
        <v>37</v>
      </c>
      <c r="J16" s="252" t="s">
        <v>692</v>
      </c>
      <c r="K16" s="83">
        <v>0.1</v>
      </c>
      <c r="L16" s="6" t="s">
        <v>34</v>
      </c>
      <c r="M16" s="6">
        <v>100</v>
      </c>
      <c r="N16" s="229" t="s">
        <v>32</v>
      </c>
      <c r="O16" s="133">
        <v>43143</v>
      </c>
      <c r="P16" s="231" t="s">
        <v>693</v>
      </c>
      <c r="Q16" s="123">
        <v>43101</v>
      </c>
      <c r="R16" s="123">
        <v>43465</v>
      </c>
      <c r="S16" s="85">
        <v>3708400000</v>
      </c>
      <c r="T16" s="124" t="s">
        <v>231</v>
      </c>
      <c r="U16" s="124"/>
      <c r="V16" s="124"/>
      <c r="W16" s="124" t="s">
        <v>232</v>
      </c>
      <c r="X16" s="232">
        <v>0.21</v>
      </c>
      <c r="Y16" s="232">
        <v>0.21</v>
      </c>
      <c r="Z16" s="228" t="s">
        <v>694</v>
      </c>
      <c r="AA16" s="250">
        <v>0.47333333333333338</v>
      </c>
      <c r="AB16" s="250">
        <v>0.47333333333333338</v>
      </c>
      <c r="AC16" s="267" t="s">
        <v>852</v>
      </c>
      <c r="AD16" s="250">
        <v>0.74666666666666659</v>
      </c>
      <c r="AE16" s="250">
        <v>0.74666666666666659</v>
      </c>
      <c r="AF16" s="267" t="s">
        <v>1118</v>
      </c>
      <c r="AG16" s="417">
        <v>0.99999999999999989</v>
      </c>
      <c r="AH16" s="417">
        <v>0.99999999999999989</v>
      </c>
      <c r="AI16" s="412" t="s">
        <v>1280</v>
      </c>
      <c r="AJ16" s="442">
        <f t="shared" si="0"/>
        <v>1</v>
      </c>
    </row>
    <row r="17" spans="1:36" ht="84" x14ac:dyDescent="0.25">
      <c r="A17" s="111"/>
      <c r="B17" s="6" t="s">
        <v>26</v>
      </c>
      <c r="C17" s="6" t="s">
        <v>77</v>
      </c>
      <c r="D17" s="6" t="s">
        <v>28</v>
      </c>
      <c r="E17" s="6"/>
      <c r="F17" s="82" t="s">
        <v>74</v>
      </c>
      <c r="G17" s="82" t="s">
        <v>226</v>
      </c>
      <c r="H17" s="82" t="s">
        <v>1267</v>
      </c>
      <c r="I17" s="6" t="s">
        <v>37</v>
      </c>
      <c r="J17" s="252" t="s">
        <v>695</v>
      </c>
      <c r="K17" s="83">
        <v>0.1</v>
      </c>
      <c r="L17" s="6" t="s">
        <v>34</v>
      </c>
      <c r="M17" s="6">
        <v>100</v>
      </c>
      <c r="N17" s="229" t="s">
        <v>32</v>
      </c>
      <c r="O17" s="133">
        <v>43143</v>
      </c>
      <c r="P17" s="230" t="s">
        <v>696</v>
      </c>
      <c r="Q17" s="10">
        <v>43101</v>
      </c>
      <c r="R17" s="10">
        <v>43465</v>
      </c>
      <c r="S17" s="13">
        <v>452620800</v>
      </c>
      <c r="T17" s="12"/>
      <c r="U17" s="12"/>
      <c r="V17" s="12"/>
      <c r="W17" s="12" t="s">
        <v>233</v>
      </c>
      <c r="X17" s="205">
        <v>0.21</v>
      </c>
      <c r="Y17" s="205">
        <v>0.21</v>
      </c>
      <c r="Z17" s="228" t="s">
        <v>697</v>
      </c>
      <c r="AA17" s="250">
        <v>0.47333333333333338</v>
      </c>
      <c r="AB17" s="250">
        <v>0.47333333333333338</v>
      </c>
      <c r="AC17" s="270" t="s">
        <v>853</v>
      </c>
      <c r="AD17" s="250">
        <v>0.73666666666666658</v>
      </c>
      <c r="AE17" s="250">
        <v>0.73666666666666658</v>
      </c>
      <c r="AF17" s="270" t="s">
        <v>1119</v>
      </c>
      <c r="AG17" s="417">
        <v>1</v>
      </c>
      <c r="AH17" s="417">
        <v>1</v>
      </c>
      <c r="AI17" s="412" t="s">
        <v>1281</v>
      </c>
      <c r="AJ17" s="442">
        <f t="shared" si="0"/>
        <v>1</v>
      </c>
    </row>
    <row r="18" spans="1:36" ht="156" x14ac:dyDescent="0.25">
      <c r="A18" s="111"/>
      <c r="B18" s="6" t="s">
        <v>26</v>
      </c>
      <c r="C18" s="6" t="s">
        <v>77</v>
      </c>
      <c r="D18" s="6" t="s">
        <v>28</v>
      </c>
      <c r="E18" s="6"/>
      <c r="F18" s="82" t="s">
        <v>74</v>
      </c>
      <c r="G18" s="82" t="s">
        <v>226</v>
      </c>
      <c r="H18" s="82" t="s">
        <v>1267</v>
      </c>
      <c r="I18" s="6" t="s">
        <v>37</v>
      </c>
      <c r="J18" s="233" t="s">
        <v>698</v>
      </c>
      <c r="K18" s="83">
        <v>0.05</v>
      </c>
      <c r="L18" s="6" t="s">
        <v>34</v>
      </c>
      <c r="M18" s="6">
        <v>100</v>
      </c>
      <c r="N18" s="229" t="s">
        <v>32</v>
      </c>
      <c r="O18" s="133">
        <v>43143</v>
      </c>
      <c r="P18" s="167" t="s">
        <v>699</v>
      </c>
      <c r="Q18" s="10">
        <v>43132</v>
      </c>
      <c r="R18" s="10">
        <v>43465</v>
      </c>
      <c r="S18" s="13">
        <v>146400000</v>
      </c>
      <c r="T18" s="12"/>
      <c r="U18" s="12"/>
      <c r="V18" s="12"/>
      <c r="W18" s="12" t="s">
        <v>234</v>
      </c>
      <c r="X18" s="191">
        <v>0.24</v>
      </c>
      <c r="Y18" s="191">
        <v>0.24</v>
      </c>
      <c r="Z18" s="228" t="s">
        <v>700</v>
      </c>
      <c r="AA18" s="249">
        <v>0.49</v>
      </c>
      <c r="AB18" s="249">
        <v>0.49</v>
      </c>
      <c r="AC18" s="267" t="s">
        <v>858</v>
      </c>
      <c r="AD18" s="249">
        <v>0.74</v>
      </c>
      <c r="AE18" s="249">
        <v>0.87</v>
      </c>
      <c r="AF18" s="267" t="s">
        <v>1120</v>
      </c>
      <c r="AG18" s="417">
        <v>0.99999999999999989</v>
      </c>
      <c r="AH18" s="417">
        <v>0.99999999999999989</v>
      </c>
      <c r="AI18" s="412" t="s">
        <v>1282</v>
      </c>
      <c r="AJ18" s="442">
        <f t="shared" si="0"/>
        <v>1</v>
      </c>
    </row>
    <row r="19" spans="1:36" ht="72" x14ac:dyDescent="0.25">
      <c r="A19" s="111"/>
      <c r="B19" s="6" t="s">
        <v>26</v>
      </c>
      <c r="C19" s="6" t="s">
        <v>77</v>
      </c>
      <c r="D19" s="6" t="s">
        <v>28</v>
      </c>
      <c r="E19" s="6"/>
      <c r="F19" s="82" t="s">
        <v>74</v>
      </c>
      <c r="G19" s="82" t="s">
        <v>226</v>
      </c>
      <c r="H19" s="82" t="s">
        <v>1267</v>
      </c>
      <c r="I19" s="6" t="s">
        <v>37</v>
      </c>
      <c r="J19" s="6" t="s">
        <v>701</v>
      </c>
      <c r="K19" s="83">
        <v>0.1</v>
      </c>
      <c r="L19" s="6" t="s">
        <v>235</v>
      </c>
      <c r="M19" s="6">
        <v>30</v>
      </c>
      <c r="N19" s="229" t="s">
        <v>32</v>
      </c>
      <c r="O19" s="133">
        <v>43143</v>
      </c>
      <c r="P19" s="167" t="s">
        <v>702</v>
      </c>
      <c r="Q19" s="10">
        <v>43101</v>
      </c>
      <c r="R19" s="10">
        <v>43465</v>
      </c>
      <c r="S19" s="13">
        <v>403812000</v>
      </c>
      <c r="T19" s="12"/>
      <c r="U19" s="12"/>
      <c r="V19" s="13"/>
      <c r="W19" s="12" t="s">
        <v>236</v>
      </c>
      <c r="X19" s="191">
        <v>0.24</v>
      </c>
      <c r="Y19" s="191">
        <v>0.24</v>
      </c>
      <c r="Z19" s="228" t="s">
        <v>703</v>
      </c>
      <c r="AA19" s="249">
        <v>0.49333333333333329</v>
      </c>
      <c r="AB19" s="249">
        <v>0.49333333333333329</v>
      </c>
      <c r="AC19" s="267" t="s">
        <v>857</v>
      </c>
      <c r="AD19" s="249">
        <v>0.75</v>
      </c>
      <c r="AE19" s="249">
        <v>0.75</v>
      </c>
      <c r="AF19" s="337" t="s">
        <v>1121</v>
      </c>
      <c r="AG19" s="417">
        <v>0.99999999999999989</v>
      </c>
      <c r="AH19" s="417">
        <v>0.99999999999999989</v>
      </c>
      <c r="AI19" s="412" t="s">
        <v>1283</v>
      </c>
      <c r="AJ19" s="442">
        <f t="shared" si="0"/>
        <v>1</v>
      </c>
    </row>
    <row r="20" spans="1:36" ht="192" x14ac:dyDescent="0.25">
      <c r="A20" s="111"/>
      <c r="B20" s="6" t="s">
        <v>26</v>
      </c>
      <c r="C20" s="6" t="s">
        <v>77</v>
      </c>
      <c r="D20" s="6" t="s">
        <v>28</v>
      </c>
      <c r="E20" s="6"/>
      <c r="F20" s="82" t="s">
        <v>74</v>
      </c>
      <c r="G20" s="82" t="s">
        <v>226</v>
      </c>
      <c r="H20" s="82" t="s">
        <v>1267</v>
      </c>
      <c r="I20" s="6" t="s">
        <v>37</v>
      </c>
      <c r="J20" s="6" t="s">
        <v>704</v>
      </c>
      <c r="K20" s="83">
        <v>0.1</v>
      </c>
      <c r="L20" s="6" t="s">
        <v>34</v>
      </c>
      <c r="M20" s="6">
        <v>100</v>
      </c>
      <c r="N20" s="229" t="s">
        <v>32</v>
      </c>
      <c r="O20" s="133">
        <v>43143</v>
      </c>
      <c r="P20" s="167" t="s">
        <v>705</v>
      </c>
      <c r="Q20" s="10">
        <v>43101</v>
      </c>
      <c r="R20" s="10">
        <v>43465</v>
      </c>
      <c r="S20" s="13">
        <v>325080000</v>
      </c>
      <c r="T20" s="12"/>
      <c r="U20" s="12"/>
      <c r="V20" s="12"/>
      <c r="W20" s="12" t="s">
        <v>237</v>
      </c>
      <c r="X20" s="191">
        <v>0.24</v>
      </c>
      <c r="Y20" s="191">
        <v>0.24</v>
      </c>
      <c r="Z20" s="228" t="s">
        <v>706</v>
      </c>
      <c r="AA20" s="249">
        <v>0.49333333333333329</v>
      </c>
      <c r="AB20" s="249">
        <v>0.49333333333333329</v>
      </c>
      <c r="AC20" s="267" t="s">
        <v>856</v>
      </c>
      <c r="AD20" s="249">
        <v>0.74666666666666659</v>
      </c>
      <c r="AE20" s="249">
        <v>0.74666666666666659</v>
      </c>
      <c r="AF20" s="267" t="s">
        <v>1122</v>
      </c>
      <c r="AG20" s="417">
        <v>0.99999999999999989</v>
      </c>
      <c r="AH20" s="417">
        <v>0.99999999999999989</v>
      </c>
      <c r="AI20" s="412" t="s">
        <v>1284</v>
      </c>
      <c r="AJ20" s="442">
        <f t="shared" si="0"/>
        <v>1</v>
      </c>
    </row>
    <row r="21" spans="1:36" ht="168" x14ac:dyDescent="0.25">
      <c r="A21" s="111"/>
      <c r="B21" s="6" t="s">
        <v>26</v>
      </c>
      <c r="C21" s="6" t="s">
        <v>77</v>
      </c>
      <c r="D21" s="6" t="s">
        <v>28</v>
      </c>
      <c r="E21" s="6"/>
      <c r="F21" s="82" t="s">
        <v>74</v>
      </c>
      <c r="G21" s="82" t="s">
        <v>226</v>
      </c>
      <c r="H21" s="82" t="s">
        <v>1267</v>
      </c>
      <c r="I21" s="6" t="s">
        <v>37</v>
      </c>
      <c r="J21" s="6" t="s">
        <v>707</v>
      </c>
      <c r="K21" s="83">
        <v>0.1</v>
      </c>
      <c r="L21" s="6" t="s">
        <v>34</v>
      </c>
      <c r="M21" s="6">
        <v>100</v>
      </c>
      <c r="N21" s="229" t="s">
        <v>32</v>
      </c>
      <c r="O21" s="133">
        <v>43143</v>
      </c>
      <c r="P21" s="167" t="s">
        <v>708</v>
      </c>
      <c r="Q21" s="10">
        <v>43101</v>
      </c>
      <c r="R21" s="10">
        <v>43465</v>
      </c>
      <c r="S21" s="13">
        <v>151320000</v>
      </c>
      <c r="T21" s="12"/>
      <c r="U21" s="12"/>
      <c r="V21" s="12"/>
      <c r="W21" s="12" t="s">
        <v>238</v>
      </c>
      <c r="X21" s="191">
        <v>0.24</v>
      </c>
      <c r="Y21" s="191">
        <v>0.24</v>
      </c>
      <c r="Z21" s="228" t="s">
        <v>709</v>
      </c>
      <c r="AA21" s="249">
        <v>0.49333333333333329</v>
      </c>
      <c r="AB21" s="249">
        <v>0.49333333333333329</v>
      </c>
      <c r="AC21" s="267" t="s">
        <v>854</v>
      </c>
      <c r="AD21" s="249">
        <v>0.74666666666666659</v>
      </c>
      <c r="AE21" s="249">
        <v>0.74666666666666659</v>
      </c>
      <c r="AF21" s="338" t="s">
        <v>1123</v>
      </c>
      <c r="AG21" s="417">
        <v>0.99999999999999989</v>
      </c>
      <c r="AH21" s="417">
        <v>0.99999999999999989</v>
      </c>
      <c r="AI21" s="412" t="s">
        <v>1285</v>
      </c>
      <c r="AJ21" s="442">
        <f t="shared" si="0"/>
        <v>1</v>
      </c>
    </row>
    <row r="22" spans="1:36" ht="165.75" x14ac:dyDescent="0.25">
      <c r="A22" s="111"/>
      <c r="B22" s="6" t="s">
        <v>26</v>
      </c>
      <c r="C22" s="6" t="s">
        <v>77</v>
      </c>
      <c r="D22" s="6" t="s">
        <v>28</v>
      </c>
      <c r="E22" s="6"/>
      <c r="F22" s="82" t="s">
        <v>74</v>
      </c>
      <c r="G22" s="82" t="s">
        <v>226</v>
      </c>
      <c r="H22" s="82" t="s">
        <v>1267</v>
      </c>
      <c r="I22" s="6" t="s">
        <v>37</v>
      </c>
      <c r="J22" s="6" t="s">
        <v>710</v>
      </c>
      <c r="K22" s="83">
        <v>0.1</v>
      </c>
      <c r="L22" s="6" t="s">
        <v>34</v>
      </c>
      <c r="M22" s="6">
        <v>100</v>
      </c>
      <c r="N22" s="229" t="s">
        <v>32</v>
      </c>
      <c r="O22" s="133">
        <v>43143</v>
      </c>
      <c r="P22" s="167" t="s">
        <v>711</v>
      </c>
      <c r="Q22" s="10">
        <v>43101</v>
      </c>
      <c r="R22" s="10">
        <v>43465</v>
      </c>
      <c r="S22" s="13">
        <v>148800000</v>
      </c>
      <c r="T22" s="12"/>
      <c r="U22" s="12"/>
      <c r="V22" s="12"/>
      <c r="W22" s="12" t="s">
        <v>239</v>
      </c>
      <c r="X22" s="191">
        <v>0.24</v>
      </c>
      <c r="Y22" s="191">
        <v>0.24</v>
      </c>
      <c r="Z22" s="228" t="s">
        <v>712</v>
      </c>
      <c r="AA22" s="249">
        <v>0.49333333333333329</v>
      </c>
      <c r="AB22" s="249">
        <v>0.49333333333333329</v>
      </c>
      <c r="AC22" s="267" t="s">
        <v>855</v>
      </c>
      <c r="AD22" s="277">
        <v>0.74666666666666659</v>
      </c>
      <c r="AE22" s="277">
        <v>0.74666666666666659</v>
      </c>
      <c r="AF22" s="339" t="s">
        <v>1124</v>
      </c>
      <c r="AG22" s="417">
        <v>0.99999999999999989</v>
      </c>
      <c r="AH22" s="417">
        <v>0.99999999999999989</v>
      </c>
      <c r="AI22" s="412" t="s">
        <v>1286</v>
      </c>
      <c r="AJ22" s="442">
        <f t="shared" si="0"/>
        <v>1</v>
      </c>
    </row>
    <row r="23" spans="1:36" ht="102" x14ac:dyDescent="0.25">
      <c r="A23" s="111"/>
      <c r="B23" s="5" t="s">
        <v>26</v>
      </c>
      <c r="C23" s="6" t="s">
        <v>77</v>
      </c>
      <c r="D23" s="6" t="s">
        <v>28</v>
      </c>
      <c r="E23" s="6" t="s">
        <v>74</v>
      </c>
      <c r="F23" s="82" t="s">
        <v>240</v>
      </c>
      <c r="G23" s="82" t="s">
        <v>241</v>
      </c>
      <c r="H23" s="82" t="s">
        <v>1220</v>
      </c>
      <c r="I23" s="82" t="s">
        <v>242</v>
      </c>
      <c r="J23" s="135" t="s">
        <v>244</v>
      </c>
      <c r="K23" s="86">
        <v>0.15</v>
      </c>
      <c r="L23" s="6" t="s">
        <v>34</v>
      </c>
      <c r="M23" s="87">
        <v>60</v>
      </c>
      <c r="N23" s="9"/>
      <c r="O23" s="9"/>
      <c r="P23" s="136" t="s">
        <v>245</v>
      </c>
      <c r="Q23" s="89">
        <v>43101</v>
      </c>
      <c r="R23" s="90">
        <v>43312</v>
      </c>
      <c r="S23" s="137"/>
      <c r="T23" s="138">
        <v>2063346666</v>
      </c>
      <c r="U23" s="12" t="s">
        <v>243</v>
      </c>
      <c r="V23" s="12"/>
      <c r="W23" s="12" t="s">
        <v>246</v>
      </c>
      <c r="X23" s="235">
        <v>0.2571</v>
      </c>
      <c r="Y23" s="235">
        <v>0.2571</v>
      </c>
      <c r="Z23" s="228" t="s">
        <v>713</v>
      </c>
      <c r="AA23" s="262">
        <v>0.77714285714285714</v>
      </c>
      <c r="AB23" s="262">
        <v>0.78142857142857136</v>
      </c>
      <c r="AC23" s="268" t="s">
        <v>859</v>
      </c>
      <c r="AD23" s="351">
        <v>1</v>
      </c>
      <c r="AE23" s="351">
        <v>0.6</v>
      </c>
      <c r="AF23" s="339" t="s">
        <v>1194</v>
      </c>
      <c r="AG23" s="418">
        <v>0.35</v>
      </c>
      <c r="AH23" s="418">
        <v>1</v>
      </c>
      <c r="AI23" s="412" t="s">
        <v>1259</v>
      </c>
      <c r="AJ23" s="442">
        <f t="shared" si="0"/>
        <v>2.8571428571428572</v>
      </c>
    </row>
    <row r="24" spans="1:36" ht="60" x14ac:dyDescent="0.25">
      <c r="A24" s="111"/>
      <c r="B24" s="5" t="s">
        <v>26</v>
      </c>
      <c r="C24" s="6" t="s">
        <v>77</v>
      </c>
      <c r="D24" s="6" t="s">
        <v>28</v>
      </c>
      <c r="E24" s="6" t="s">
        <v>74</v>
      </c>
      <c r="F24" s="82" t="s">
        <v>240</v>
      </c>
      <c r="G24" s="82" t="s">
        <v>241</v>
      </c>
      <c r="H24" s="82" t="s">
        <v>1220</v>
      </c>
      <c r="I24" s="82" t="s">
        <v>47</v>
      </c>
      <c r="J24" s="135" t="s">
        <v>244</v>
      </c>
      <c r="K24" s="86"/>
      <c r="L24" s="6" t="s">
        <v>34</v>
      </c>
      <c r="M24" s="87">
        <v>70</v>
      </c>
      <c r="N24" s="9"/>
      <c r="O24" s="9"/>
      <c r="P24" s="136" t="s">
        <v>247</v>
      </c>
      <c r="Q24" s="89">
        <v>43282</v>
      </c>
      <c r="R24" s="90">
        <v>43465</v>
      </c>
      <c r="S24" s="137"/>
      <c r="T24" s="138">
        <v>2063346666</v>
      </c>
      <c r="U24" s="12" t="s">
        <v>243</v>
      </c>
      <c r="V24" s="12"/>
      <c r="W24" s="12" t="s">
        <v>246</v>
      </c>
      <c r="X24" s="235">
        <v>0</v>
      </c>
      <c r="Y24" s="235">
        <v>0</v>
      </c>
      <c r="Z24" s="228" t="s">
        <v>714</v>
      </c>
      <c r="AA24" s="262">
        <v>0</v>
      </c>
      <c r="AB24" s="262">
        <v>0</v>
      </c>
      <c r="AC24" s="268" t="s">
        <v>860</v>
      </c>
      <c r="AD24" s="262">
        <v>0.35</v>
      </c>
      <c r="AE24" s="262">
        <v>0.36</v>
      </c>
      <c r="AF24" s="268" t="s">
        <v>1125</v>
      </c>
      <c r="AG24" s="419">
        <v>1</v>
      </c>
      <c r="AH24" s="398">
        <v>0.35</v>
      </c>
      <c r="AI24" s="412" t="s">
        <v>1260</v>
      </c>
      <c r="AJ24" s="442">
        <f t="shared" si="0"/>
        <v>0.35</v>
      </c>
    </row>
    <row r="25" spans="1:36" ht="144" x14ac:dyDescent="0.25">
      <c r="A25" s="111"/>
      <c r="B25" s="5" t="s">
        <v>26</v>
      </c>
      <c r="C25" s="6" t="s">
        <v>77</v>
      </c>
      <c r="D25" s="6" t="s">
        <v>28</v>
      </c>
      <c r="E25" s="6" t="s">
        <v>74</v>
      </c>
      <c r="F25" s="82" t="s">
        <v>240</v>
      </c>
      <c r="G25" s="82" t="s">
        <v>241</v>
      </c>
      <c r="H25" s="82" t="s">
        <v>1220</v>
      </c>
      <c r="I25" s="82" t="s">
        <v>242</v>
      </c>
      <c r="J25" s="135" t="s">
        <v>248</v>
      </c>
      <c r="K25" s="86">
        <v>0.25</v>
      </c>
      <c r="L25" s="6" t="s">
        <v>79</v>
      </c>
      <c r="M25" s="87">
        <v>23</v>
      </c>
      <c r="N25" s="9"/>
      <c r="O25" s="9"/>
      <c r="P25" s="136" t="s">
        <v>249</v>
      </c>
      <c r="Q25" s="89">
        <v>43101</v>
      </c>
      <c r="R25" s="90">
        <v>43312</v>
      </c>
      <c r="S25" s="137"/>
      <c r="T25" s="138">
        <v>4530751670</v>
      </c>
      <c r="U25" s="12" t="s">
        <v>243</v>
      </c>
      <c r="V25" s="12"/>
      <c r="W25" s="12" t="s">
        <v>250</v>
      </c>
      <c r="X25" s="192">
        <v>0.34857142857142853</v>
      </c>
      <c r="Y25" s="192">
        <v>0.52</v>
      </c>
      <c r="Z25" s="228" t="s">
        <v>715</v>
      </c>
      <c r="AA25" s="215">
        <v>0.77714285714285714</v>
      </c>
      <c r="AB25" s="215">
        <v>0.96</v>
      </c>
      <c r="AC25" s="268" t="s">
        <v>861</v>
      </c>
      <c r="AD25" s="215">
        <v>1</v>
      </c>
      <c r="AE25" s="215">
        <v>1.0039</v>
      </c>
      <c r="AF25" s="268" t="s">
        <v>1193</v>
      </c>
      <c r="AG25" s="419">
        <v>1</v>
      </c>
      <c r="AH25" s="419">
        <v>1</v>
      </c>
      <c r="AI25" s="412" t="s">
        <v>1259</v>
      </c>
      <c r="AJ25" s="442">
        <f t="shared" si="0"/>
        <v>1</v>
      </c>
    </row>
    <row r="26" spans="1:36" ht="153" customHeight="1" x14ac:dyDescent="0.25">
      <c r="A26" s="111"/>
      <c r="B26" s="5" t="s">
        <v>26</v>
      </c>
      <c r="C26" s="6" t="s">
        <v>77</v>
      </c>
      <c r="D26" s="6" t="s">
        <v>28</v>
      </c>
      <c r="E26" s="6" t="s">
        <v>74</v>
      </c>
      <c r="F26" s="82" t="s">
        <v>240</v>
      </c>
      <c r="G26" s="82" t="s">
        <v>241</v>
      </c>
      <c r="H26" s="82" t="s">
        <v>1220</v>
      </c>
      <c r="I26" s="82" t="s">
        <v>47</v>
      </c>
      <c r="J26" s="135" t="s">
        <v>248</v>
      </c>
      <c r="K26" s="86"/>
      <c r="L26" s="87" t="s">
        <v>34</v>
      </c>
      <c r="M26" s="87">
        <v>100</v>
      </c>
      <c r="N26" s="9"/>
      <c r="O26" s="9"/>
      <c r="P26" s="144" t="s">
        <v>251</v>
      </c>
      <c r="Q26" s="89">
        <v>43235</v>
      </c>
      <c r="R26" s="90">
        <v>43465</v>
      </c>
      <c r="S26" s="137"/>
      <c r="T26" s="138">
        <v>4530751670</v>
      </c>
      <c r="U26" s="12" t="s">
        <v>243</v>
      </c>
      <c r="V26" s="12"/>
      <c r="W26" s="12" t="s">
        <v>250</v>
      </c>
      <c r="X26" s="192">
        <v>0</v>
      </c>
      <c r="Y26" s="192">
        <v>0</v>
      </c>
      <c r="Z26" s="228" t="s">
        <v>716</v>
      </c>
      <c r="AA26" s="215">
        <v>0.20571428571428568</v>
      </c>
      <c r="AB26" s="215">
        <v>0.21</v>
      </c>
      <c r="AC26" s="268" t="s">
        <v>862</v>
      </c>
      <c r="AD26" s="215">
        <v>0.63428571428571423</v>
      </c>
      <c r="AE26" s="215">
        <v>0.65380000000000005</v>
      </c>
      <c r="AF26" s="268" t="s">
        <v>1126</v>
      </c>
      <c r="AG26" s="419">
        <v>1</v>
      </c>
      <c r="AH26" s="398">
        <v>1</v>
      </c>
      <c r="AI26" s="412" t="s">
        <v>1287</v>
      </c>
      <c r="AJ26" s="442">
        <f t="shared" si="0"/>
        <v>1</v>
      </c>
    </row>
    <row r="27" spans="1:36" ht="117" customHeight="1" x14ac:dyDescent="0.25">
      <c r="A27" s="111"/>
      <c r="B27" s="5" t="s">
        <v>26</v>
      </c>
      <c r="C27" s="6" t="s">
        <v>77</v>
      </c>
      <c r="D27" s="6" t="s">
        <v>28</v>
      </c>
      <c r="E27" s="6" t="s">
        <v>74</v>
      </c>
      <c r="F27" s="82" t="s">
        <v>240</v>
      </c>
      <c r="G27" s="82" t="s">
        <v>241</v>
      </c>
      <c r="H27" s="82" t="s">
        <v>1220</v>
      </c>
      <c r="I27" s="82" t="s">
        <v>47</v>
      </c>
      <c r="J27" s="135" t="s">
        <v>248</v>
      </c>
      <c r="K27" s="86"/>
      <c r="L27" s="87" t="s">
        <v>34</v>
      </c>
      <c r="M27" s="87">
        <v>101</v>
      </c>
      <c r="N27" s="9"/>
      <c r="O27" s="9"/>
      <c r="P27" s="145" t="s">
        <v>252</v>
      </c>
      <c r="Q27" s="89">
        <v>43102</v>
      </c>
      <c r="R27" s="89">
        <v>43465</v>
      </c>
      <c r="S27" s="137"/>
      <c r="T27" s="138">
        <v>4530751670</v>
      </c>
      <c r="U27" s="12" t="s">
        <v>243</v>
      </c>
      <c r="V27" s="12"/>
      <c r="W27" s="12" t="s">
        <v>250</v>
      </c>
      <c r="X27" s="192">
        <v>0.15999999999999998</v>
      </c>
      <c r="Y27" s="192">
        <v>0.21</v>
      </c>
      <c r="Z27" s="228" t="s">
        <v>717</v>
      </c>
      <c r="AA27" s="215">
        <v>0.32</v>
      </c>
      <c r="AB27" s="215">
        <v>0.46</v>
      </c>
      <c r="AC27" s="268" t="s">
        <v>863</v>
      </c>
      <c r="AD27" s="215">
        <v>0.56999999999999995</v>
      </c>
      <c r="AE27" s="215">
        <v>0.69230000000000003</v>
      </c>
      <c r="AF27" s="268" t="s">
        <v>1127</v>
      </c>
      <c r="AG27" s="419">
        <v>1</v>
      </c>
      <c r="AH27" s="398">
        <f>+AE27+15%</f>
        <v>0.84230000000000005</v>
      </c>
      <c r="AI27" s="412" t="s">
        <v>1287</v>
      </c>
      <c r="AJ27" s="442">
        <f t="shared" si="0"/>
        <v>0.84230000000000005</v>
      </c>
    </row>
    <row r="28" spans="1:36" ht="142.5" customHeight="1" x14ac:dyDescent="0.25">
      <c r="A28" s="111"/>
      <c r="B28" s="5" t="s">
        <v>26</v>
      </c>
      <c r="C28" s="6" t="s">
        <v>77</v>
      </c>
      <c r="D28" s="6" t="s">
        <v>28</v>
      </c>
      <c r="E28" s="6" t="s">
        <v>74</v>
      </c>
      <c r="F28" s="82" t="s">
        <v>240</v>
      </c>
      <c r="G28" s="82" t="s">
        <v>241</v>
      </c>
      <c r="H28" s="82" t="s">
        <v>1220</v>
      </c>
      <c r="I28" s="82" t="s">
        <v>47</v>
      </c>
      <c r="J28" s="135" t="s">
        <v>248</v>
      </c>
      <c r="K28" s="86"/>
      <c r="L28" s="87" t="s">
        <v>34</v>
      </c>
      <c r="M28" s="87">
        <v>102</v>
      </c>
      <c r="N28" s="9"/>
      <c r="O28" s="9"/>
      <c r="P28" s="144" t="s">
        <v>253</v>
      </c>
      <c r="Q28" s="89">
        <v>43115</v>
      </c>
      <c r="R28" s="89">
        <v>43465</v>
      </c>
      <c r="S28" s="137"/>
      <c r="T28" s="138">
        <v>4530751670</v>
      </c>
      <c r="U28" s="12" t="s">
        <v>243</v>
      </c>
      <c r="V28" s="12"/>
      <c r="W28" s="12" t="s">
        <v>250</v>
      </c>
      <c r="X28" s="192">
        <v>0.15999999999999998</v>
      </c>
      <c r="Y28" s="192">
        <v>0.27</v>
      </c>
      <c r="Z28" s="228" t="s">
        <v>718</v>
      </c>
      <c r="AA28" s="215">
        <v>0.32</v>
      </c>
      <c r="AB28" s="215">
        <v>0.46</v>
      </c>
      <c r="AC28" s="268" t="s">
        <v>864</v>
      </c>
      <c r="AD28" s="215">
        <v>0.63428571428571423</v>
      </c>
      <c r="AE28" s="215">
        <v>0.65380000000000005</v>
      </c>
      <c r="AF28" s="268" t="s">
        <v>1126</v>
      </c>
      <c r="AG28" s="419">
        <v>1</v>
      </c>
      <c r="AH28" s="397">
        <f>+AE28+9%</f>
        <v>0.74380000000000002</v>
      </c>
      <c r="AI28" s="412" t="s">
        <v>1287</v>
      </c>
      <c r="AJ28" s="442">
        <f t="shared" si="0"/>
        <v>0.74380000000000002</v>
      </c>
    </row>
    <row r="29" spans="1:36" ht="96" x14ac:dyDescent="0.25">
      <c r="A29" s="111"/>
      <c r="B29" s="5" t="s">
        <v>26</v>
      </c>
      <c r="C29" s="6" t="s">
        <v>77</v>
      </c>
      <c r="D29" s="6" t="s">
        <v>28</v>
      </c>
      <c r="E29" s="6" t="s">
        <v>74</v>
      </c>
      <c r="F29" s="82" t="s">
        <v>240</v>
      </c>
      <c r="G29" s="82" t="s">
        <v>241</v>
      </c>
      <c r="H29" s="82" t="s">
        <v>1220</v>
      </c>
      <c r="I29" s="82" t="s">
        <v>242</v>
      </c>
      <c r="J29" s="135" t="s">
        <v>254</v>
      </c>
      <c r="K29" s="86">
        <v>0.25</v>
      </c>
      <c r="L29" s="6" t="s">
        <v>34</v>
      </c>
      <c r="M29" s="87">
        <v>100</v>
      </c>
      <c r="N29" s="9"/>
      <c r="O29" s="9"/>
      <c r="P29" s="136" t="s">
        <v>255</v>
      </c>
      <c r="Q29" s="89">
        <v>43101</v>
      </c>
      <c r="R29" s="90">
        <v>43312</v>
      </c>
      <c r="S29" s="137"/>
      <c r="T29" s="138">
        <v>9487513858</v>
      </c>
      <c r="U29" s="12" t="s">
        <v>243</v>
      </c>
      <c r="V29" s="12"/>
      <c r="W29" s="12" t="s">
        <v>256</v>
      </c>
      <c r="X29" s="191"/>
      <c r="Y29" s="191"/>
      <c r="Z29" s="228"/>
      <c r="AA29" s="256">
        <v>0.77714285714285714</v>
      </c>
      <c r="AB29" s="256">
        <v>0.9792682926829267</v>
      </c>
      <c r="AC29" s="268" t="s">
        <v>865</v>
      </c>
      <c r="AD29" s="256">
        <v>1</v>
      </c>
      <c r="AE29" s="256">
        <v>0.99995714285714299</v>
      </c>
      <c r="AF29" s="268" t="s">
        <v>1195</v>
      </c>
      <c r="AG29" s="419">
        <v>1</v>
      </c>
      <c r="AH29" s="419">
        <v>1</v>
      </c>
      <c r="AI29" s="412" t="s">
        <v>1259</v>
      </c>
      <c r="AJ29" s="442">
        <f t="shared" si="0"/>
        <v>1</v>
      </c>
    </row>
    <row r="30" spans="1:36" ht="96" x14ac:dyDescent="0.25">
      <c r="A30" s="111"/>
      <c r="B30" s="5" t="s">
        <v>26</v>
      </c>
      <c r="C30" s="6" t="s">
        <v>77</v>
      </c>
      <c r="D30" s="6" t="s">
        <v>28</v>
      </c>
      <c r="E30" s="6" t="s">
        <v>74</v>
      </c>
      <c r="F30" s="82" t="s">
        <v>240</v>
      </c>
      <c r="G30" s="82" t="s">
        <v>241</v>
      </c>
      <c r="H30" s="82" t="s">
        <v>1220</v>
      </c>
      <c r="I30" s="82" t="s">
        <v>47</v>
      </c>
      <c r="J30" s="135" t="s">
        <v>254</v>
      </c>
      <c r="K30" s="86"/>
      <c r="L30" s="6" t="s">
        <v>34</v>
      </c>
      <c r="M30" s="87">
        <v>100</v>
      </c>
      <c r="N30" s="9"/>
      <c r="O30" s="9"/>
      <c r="P30" s="6" t="s">
        <v>257</v>
      </c>
      <c r="Q30" s="89">
        <v>43101</v>
      </c>
      <c r="R30" s="90">
        <v>43465</v>
      </c>
      <c r="S30" s="137"/>
      <c r="T30" s="138">
        <v>9487513858</v>
      </c>
      <c r="U30" s="12" t="s">
        <v>243</v>
      </c>
      <c r="V30" s="12"/>
      <c r="W30" s="12" t="s">
        <v>256</v>
      </c>
      <c r="X30" s="235">
        <v>0.34857142857142853</v>
      </c>
      <c r="Y30" s="235">
        <v>0.89926829268292674</v>
      </c>
      <c r="Z30" s="228"/>
      <c r="AA30" s="215">
        <v>0.32</v>
      </c>
      <c r="AB30" s="215">
        <v>0.45999999999999996</v>
      </c>
      <c r="AC30" s="268" t="s">
        <v>866</v>
      </c>
      <c r="AD30" s="215">
        <v>0.56999999999999995</v>
      </c>
      <c r="AE30" s="215">
        <v>0.73973333333333335</v>
      </c>
      <c r="AF30" s="268" t="s">
        <v>1128</v>
      </c>
      <c r="AG30" s="419">
        <v>1</v>
      </c>
      <c r="AH30" s="419">
        <v>1</v>
      </c>
      <c r="AI30" s="412" t="s">
        <v>1259</v>
      </c>
      <c r="AJ30" s="442">
        <f t="shared" si="0"/>
        <v>1</v>
      </c>
    </row>
    <row r="31" spans="1:36" ht="90" customHeight="1" x14ac:dyDescent="0.25">
      <c r="A31" s="111"/>
      <c r="B31" s="5" t="s">
        <v>26</v>
      </c>
      <c r="C31" s="6" t="s">
        <v>77</v>
      </c>
      <c r="D31" s="6" t="s">
        <v>28</v>
      </c>
      <c r="E31" s="6" t="s">
        <v>74</v>
      </c>
      <c r="F31" s="82" t="s">
        <v>240</v>
      </c>
      <c r="G31" s="82" t="s">
        <v>241</v>
      </c>
      <c r="H31" s="82" t="s">
        <v>1220</v>
      </c>
      <c r="I31" s="82" t="s">
        <v>47</v>
      </c>
      <c r="J31" s="135" t="s">
        <v>254</v>
      </c>
      <c r="K31" s="86"/>
      <c r="L31" s="6" t="s">
        <v>34</v>
      </c>
      <c r="M31" s="87">
        <v>100</v>
      </c>
      <c r="N31" s="9"/>
      <c r="O31" s="9"/>
      <c r="P31" s="5" t="s">
        <v>258</v>
      </c>
      <c r="Q31" s="89">
        <v>43101</v>
      </c>
      <c r="R31" s="90">
        <v>43465</v>
      </c>
      <c r="S31" s="137"/>
      <c r="T31" s="138">
        <v>9487513858</v>
      </c>
      <c r="U31" s="12" t="s">
        <v>243</v>
      </c>
      <c r="V31" s="12"/>
      <c r="W31" s="12" t="s">
        <v>256</v>
      </c>
      <c r="X31" s="235">
        <v>0.15999999999999998</v>
      </c>
      <c r="Y31" s="235">
        <v>0.25</v>
      </c>
      <c r="Z31" s="228" t="s">
        <v>719</v>
      </c>
      <c r="AA31" s="256">
        <v>0.32</v>
      </c>
      <c r="AB31" s="256">
        <v>0.93</v>
      </c>
      <c r="AC31" s="268" t="s">
        <v>867</v>
      </c>
      <c r="AD31" s="256">
        <v>0.56999999999999995</v>
      </c>
      <c r="AE31" s="256">
        <v>0.73973333333333335</v>
      </c>
      <c r="AF31" s="268" t="s">
        <v>1129</v>
      </c>
      <c r="AG31" s="419">
        <v>1</v>
      </c>
      <c r="AH31" s="419">
        <v>1</v>
      </c>
      <c r="AI31" s="412" t="s">
        <v>1288</v>
      </c>
      <c r="AJ31" s="442">
        <f t="shared" si="0"/>
        <v>1</v>
      </c>
    </row>
    <row r="32" spans="1:36" ht="81.75" customHeight="1" x14ac:dyDescent="0.25">
      <c r="A32" s="111"/>
      <c r="B32" s="5" t="s">
        <v>26</v>
      </c>
      <c r="C32" s="6" t="s">
        <v>77</v>
      </c>
      <c r="D32" s="6" t="s">
        <v>28</v>
      </c>
      <c r="E32" s="6" t="s">
        <v>74</v>
      </c>
      <c r="F32" s="82" t="s">
        <v>240</v>
      </c>
      <c r="G32" s="82" t="s">
        <v>241</v>
      </c>
      <c r="H32" s="82" t="s">
        <v>1220</v>
      </c>
      <c r="I32" s="82" t="s">
        <v>47</v>
      </c>
      <c r="J32" s="135" t="s">
        <v>254</v>
      </c>
      <c r="K32" s="86"/>
      <c r="L32" s="6" t="s">
        <v>34</v>
      </c>
      <c r="M32" s="87">
        <v>100</v>
      </c>
      <c r="N32" s="9"/>
      <c r="O32" s="9"/>
      <c r="P32" s="136" t="s">
        <v>259</v>
      </c>
      <c r="Q32" s="89">
        <v>43101</v>
      </c>
      <c r="R32" s="90">
        <v>43465</v>
      </c>
      <c r="S32" s="137"/>
      <c r="T32" s="138">
        <v>9487513858</v>
      </c>
      <c r="U32" s="12" t="s">
        <v>243</v>
      </c>
      <c r="V32" s="12"/>
      <c r="W32" s="12" t="s">
        <v>256</v>
      </c>
      <c r="X32" s="235">
        <v>0.15999999999999998</v>
      </c>
      <c r="Y32" s="235">
        <v>0.9</v>
      </c>
      <c r="Z32" s="228" t="s">
        <v>720</v>
      </c>
      <c r="AA32" s="215">
        <v>0.32</v>
      </c>
      <c r="AB32" s="215">
        <v>0.77</v>
      </c>
      <c r="AC32" s="268" t="s">
        <v>868</v>
      </c>
      <c r="AD32" s="215">
        <v>0.56999999999999995</v>
      </c>
      <c r="AE32" s="215">
        <v>0.74973333333333336</v>
      </c>
      <c r="AF32" s="268" t="s">
        <v>1130</v>
      </c>
      <c r="AG32" s="419">
        <v>1</v>
      </c>
      <c r="AH32" s="398">
        <v>1</v>
      </c>
      <c r="AI32" s="412" t="s">
        <v>1289</v>
      </c>
      <c r="AJ32" s="442">
        <f t="shared" si="0"/>
        <v>1</v>
      </c>
    </row>
    <row r="33" spans="1:36" ht="122.25" customHeight="1" x14ac:dyDescent="0.25">
      <c r="A33" s="111"/>
      <c r="B33" s="5" t="s">
        <v>26</v>
      </c>
      <c r="C33" s="6" t="s">
        <v>77</v>
      </c>
      <c r="D33" s="6" t="s">
        <v>28</v>
      </c>
      <c r="E33" s="6" t="s">
        <v>74</v>
      </c>
      <c r="F33" s="82" t="s">
        <v>240</v>
      </c>
      <c r="G33" s="82" t="s">
        <v>241</v>
      </c>
      <c r="H33" s="82" t="s">
        <v>1220</v>
      </c>
      <c r="I33" s="82" t="s">
        <v>47</v>
      </c>
      <c r="J33" s="135" t="s">
        <v>254</v>
      </c>
      <c r="K33" s="86"/>
      <c r="L33" s="6" t="s">
        <v>34</v>
      </c>
      <c r="M33" s="87">
        <v>100</v>
      </c>
      <c r="N33" s="9"/>
      <c r="O33" s="9"/>
      <c r="P33" s="6" t="s">
        <v>260</v>
      </c>
      <c r="Q33" s="89">
        <v>43101</v>
      </c>
      <c r="R33" s="90">
        <v>43465</v>
      </c>
      <c r="S33" s="137"/>
      <c r="T33" s="138">
        <v>9487513858</v>
      </c>
      <c r="U33" s="12" t="s">
        <v>243</v>
      </c>
      <c r="V33" s="12"/>
      <c r="W33" s="12" t="s">
        <v>256</v>
      </c>
      <c r="X33" s="235">
        <v>0.15999999999999998</v>
      </c>
      <c r="Y33" s="235">
        <v>0.65</v>
      </c>
      <c r="Z33" s="228" t="s">
        <v>721</v>
      </c>
      <c r="AA33" s="215">
        <v>0.32</v>
      </c>
      <c r="AB33" s="215">
        <v>0.85000000000000009</v>
      </c>
      <c r="AC33" s="268" t="s">
        <v>869</v>
      </c>
      <c r="AD33" s="215">
        <v>0.56999999999999995</v>
      </c>
      <c r="AE33" s="215">
        <v>0.74973333333333336</v>
      </c>
      <c r="AF33" s="268" t="s">
        <v>1131</v>
      </c>
      <c r="AG33" s="419">
        <v>1</v>
      </c>
      <c r="AH33" s="296">
        <v>1</v>
      </c>
      <c r="AI33" s="412" t="s">
        <v>1290</v>
      </c>
      <c r="AJ33" s="442">
        <f t="shared" si="0"/>
        <v>1</v>
      </c>
    </row>
    <row r="34" spans="1:36" ht="88.5" customHeight="1" x14ac:dyDescent="0.25">
      <c r="A34" s="111"/>
      <c r="B34" s="5" t="s">
        <v>26</v>
      </c>
      <c r="C34" s="6" t="s">
        <v>77</v>
      </c>
      <c r="D34" s="6" t="s">
        <v>28</v>
      </c>
      <c r="E34" s="6" t="s">
        <v>74</v>
      </c>
      <c r="F34" s="82" t="s">
        <v>240</v>
      </c>
      <c r="G34" s="82" t="s">
        <v>241</v>
      </c>
      <c r="H34" s="82" t="s">
        <v>1220</v>
      </c>
      <c r="I34" s="82" t="s">
        <v>242</v>
      </c>
      <c r="J34" s="135" t="s">
        <v>261</v>
      </c>
      <c r="K34" s="86">
        <v>0.1</v>
      </c>
      <c r="L34" s="6" t="s">
        <v>34</v>
      </c>
      <c r="M34" s="87">
        <v>70</v>
      </c>
      <c r="N34" s="9"/>
      <c r="O34" s="9"/>
      <c r="P34" s="136" t="s">
        <v>262</v>
      </c>
      <c r="Q34" s="89">
        <v>43101</v>
      </c>
      <c r="R34" s="90">
        <v>43312</v>
      </c>
      <c r="S34" s="13" t="s">
        <v>263</v>
      </c>
      <c r="T34" s="138">
        <v>317975966</v>
      </c>
      <c r="U34" s="12" t="s">
        <v>243</v>
      </c>
      <c r="V34" s="12"/>
      <c r="W34" s="12" t="s">
        <v>264</v>
      </c>
      <c r="X34" s="235">
        <v>0.15999999999999998</v>
      </c>
      <c r="Y34" s="235">
        <v>0.8</v>
      </c>
      <c r="Z34" s="228" t="s">
        <v>722</v>
      </c>
      <c r="AA34" s="215">
        <v>0.77714285714285714</v>
      </c>
      <c r="AB34" s="215">
        <v>0.56520488856937456</v>
      </c>
      <c r="AC34" s="268" t="s">
        <v>870</v>
      </c>
      <c r="AD34" s="215">
        <v>0.56999999999999995</v>
      </c>
      <c r="AE34" s="215">
        <v>0.64322824078430285</v>
      </c>
      <c r="AF34" s="268" t="s">
        <v>1132</v>
      </c>
      <c r="AG34" s="419">
        <v>1</v>
      </c>
      <c r="AH34" s="431" t="s">
        <v>1333</v>
      </c>
      <c r="AI34" s="412" t="s">
        <v>1335</v>
      </c>
      <c r="AJ34" s="442"/>
    </row>
    <row r="35" spans="1:36" ht="63.75" customHeight="1" x14ac:dyDescent="0.25">
      <c r="A35" s="111"/>
      <c r="B35" s="5" t="s">
        <v>26</v>
      </c>
      <c r="C35" s="6" t="s">
        <v>77</v>
      </c>
      <c r="D35" s="6" t="s">
        <v>28</v>
      </c>
      <c r="E35" s="6" t="s">
        <v>74</v>
      </c>
      <c r="F35" s="82" t="s">
        <v>240</v>
      </c>
      <c r="G35" s="82" t="s">
        <v>241</v>
      </c>
      <c r="H35" s="82" t="s">
        <v>1220</v>
      </c>
      <c r="I35" s="82" t="s">
        <v>47</v>
      </c>
      <c r="J35" s="135" t="s">
        <v>265</v>
      </c>
      <c r="K35" s="86"/>
      <c r="L35" s="6" t="s">
        <v>34</v>
      </c>
      <c r="M35" s="87">
        <v>83</v>
      </c>
      <c r="N35" s="9"/>
      <c r="O35" s="9"/>
      <c r="P35" s="136" t="s">
        <v>266</v>
      </c>
      <c r="Q35" s="89">
        <v>43101</v>
      </c>
      <c r="R35" s="90">
        <v>43465</v>
      </c>
      <c r="S35" s="13" t="s">
        <v>263</v>
      </c>
      <c r="T35" s="138">
        <v>317975966</v>
      </c>
      <c r="U35" s="12" t="s">
        <v>243</v>
      </c>
      <c r="V35" s="12"/>
      <c r="W35" s="12" t="s">
        <v>264</v>
      </c>
      <c r="X35" s="234">
        <v>0.34857142857142853</v>
      </c>
      <c r="Y35" s="234">
        <v>0.551372323609714</v>
      </c>
      <c r="Z35" s="228" t="s">
        <v>723</v>
      </c>
      <c r="AA35" s="256">
        <v>0.32</v>
      </c>
      <c r="AB35" s="256">
        <v>0.53039611063560688</v>
      </c>
      <c r="AC35" s="268" t="s">
        <v>871</v>
      </c>
      <c r="AD35" s="256">
        <v>0.56999999999999995</v>
      </c>
      <c r="AE35" s="256">
        <v>0.64322824078430285</v>
      </c>
      <c r="AF35" s="268" t="s">
        <v>1132</v>
      </c>
      <c r="AG35" s="419">
        <v>1</v>
      </c>
      <c r="AH35" s="431" t="s">
        <v>1333</v>
      </c>
      <c r="AI35" s="412" t="s">
        <v>1335</v>
      </c>
      <c r="AJ35" s="442"/>
    </row>
    <row r="36" spans="1:36" ht="188.25" customHeight="1" x14ac:dyDescent="0.25">
      <c r="A36" s="111"/>
      <c r="B36" s="6" t="s">
        <v>26</v>
      </c>
      <c r="C36" s="6" t="s">
        <v>77</v>
      </c>
      <c r="D36" s="6" t="s">
        <v>28</v>
      </c>
      <c r="E36" s="6"/>
      <c r="F36" s="82" t="s">
        <v>271</v>
      </c>
      <c r="G36" s="82" t="s">
        <v>272</v>
      </c>
      <c r="H36" s="82" t="s">
        <v>1268</v>
      </c>
      <c r="I36" s="82" t="s">
        <v>37</v>
      </c>
      <c r="J36" s="252" t="s">
        <v>273</v>
      </c>
      <c r="K36" s="83">
        <v>1</v>
      </c>
      <c r="L36" s="6" t="s">
        <v>34</v>
      </c>
      <c r="M36" s="9">
        <v>1</v>
      </c>
      <c r="N36" s="9"/>
      <c r="O36" s="9"/>
      <c r="P36" s="6" t="s">
        <v>274</v>
      </c>
      <c r="Q36" s="10">
        <v>43132</v>
      </c>
      <c r="R36" s="10">
        <v>43465</v>
      </c>
      <c r="S36" s="12">
        <v>60000000</v>
      </c>
      <c r="T36" s="12"/>
      <c r="U36" s="12"/>
      <c r="V36" s="12"/>
      <c r="W36" s="12" t="s">
        <v>275</v>
      </c>
      <c r="X36" s="235">
        <v>0.12181818181818183</v>
      </c>
      <c r="Y36" s="235">
        <v>0.16</v>
      </c>
      <c r="Z36" s="228" t="s">
        <v>724</v>
      </c>
      <c r="AA36" s="215">
        <v>0.30454545454545456</v>
      </c>
      <c r="AB36" s="215">
        <v>0.52</v>
      </c>
      <c r="AC36" s="267" t="s">
        <v>880</v>
      </c>
      <c r="AD36" s="215">
        <v>0.57727272727272738</v>
      </c>
      <c r="AE36" s="215">
        <v>0.77</v>
      </c>
      <c r="AF36" s="352" t="s">
        <v>1133</v>
      </c>
      <c r="AG36" s="419">
        <v>1</v>
      </c>
      <c r="AH36" s="420">
        <v>1</v>
      </c>
      <c r="AI36" s="412" t="s">
        <v>1291</v>
      </c>
      <c r="AJ36" s="442">
        <f t="shared" si="0"/>
        <v>1</v>
      </c>
    </row>
    <row r="37" spans="1:36" ht="137.25" customHeight="1" x14ac:dyDescent="0.25">
      <c r="A37" s="110"/>
      <c r="B37" s="57" t="s">
        <v>26</v>
      </c>
      <c r="C37" s="44" t="s">
        <v>77</v>
      </c>
      <c r="D37" s="44" t="s">
        <v>28</v>
      </c>
      <c r="E37" s="44"/>
      <c r="F37" s="45" t="s">
        <v>271</v>
      </c>
      <c r="G37" s="45" t="s">
        <v>276</v>
      </c>
      <c r="H37" s="45" t="s">
        <v>1209</v>
      </c>
      <c r="I37" s="44" t="s">
        <v>32</v>
      </c>
      <c r="J37" s="6" t="s">
        <v>278</v>
      </c>
      <c r="K37" s="108">
        <v>0.1</v>
      </c>
      <c r="L37" s="44" t="s">
        <v>34</v>
      </c>
      <c r="M37" s="6">
        <v>70</v>
      </c>
      <c r="N37" s="44"/>
      <c r="O37" s="44"/>
      <c r="P37" s="6" t="s">
        <v>279</v>
      </c>
      <c r="Q37" s="48">
        <v>43101</v>
      </c>
      <c r="R37" s="48">
        <v>43465</v>
      </c>
      <c r="S37" s="50"/>
      <c r="T37" s="50">
        <v>339173875</v>
      </c>
      <c r="U37" s="50" t="s">
        <v>277</v>
      </c>
      <c r="V37" s="53">
        <v>871033000</v>
      </c>
      <c r="W37" s="50" t="s">
        <v>280</v>
      </c>
      <c r="X37" s="235" t="s">
        <v>725</v>
      </c>
      <c r="Y37" s="235" t="s">
        <v>725</v>
      </c>
      <c r="Z37" s="228" t="s">
        <v>726</v>
      </c>
      <c r="AA37" s="262">
        <v>0.3498</v>
      </c>
      <c r="AB37" s="262">
        <v>0.3498</v>
      </c>
      <c r="AC37" s="267" t="s">
        <v>872</v>
      </c>
      <c r="AD37" s="262">
        <v>0.52</v>
      </c>
      <c r="AE37" s="262">
        <v>0.52470000000000006</v>
      </c>
      <c r="AF37" s="267" t="s">
        <v>1134</v>
      </c>
      <c r="AG37" s="419">
        <v>1</v>
      </c>
      <c r="AH37" s="419">
        <v>1</v>
      </c>
      <c r="AI37" s="412" t="s">
        <v>1336</v>
      </c>
      <c r="AJ37" s="442">
        <f t="shared" si="0"/>
        <v>1</v>
      </c>
    </row>
    <row r="38" spans="1:36" ht="137.25" customHeight="1" x14ac:dyDescent="0.25">
      <c r="A38" s="110"/>
      <c r="B38" s="57" t="s">
        <v>26</v>
      </c>
      <c r="C38" s="44" t="s">
        <v>77</v>
      </c>
      <c r="D38" s="44" t="s">
        <v>28</v>
      </c>
      <c r="E38" s="44"/>
      <c r="F38" s="45" t="s">
        <v>271</v>
      </c>
      <c r="G38" s="45" t="s">
        <v>276</v>
      </c>
      <c r="H38" s="45" t="s">
        <v>1209</v>
      </c>
      <c r="I38" s="44" t="s">
        <v>37</v>
      </c>
      <c r="J38" s="6" t="s">
        <v>281</v>
      </c>
      <c r="K38" s="108">
        <v>0.06</v>
      </c>
      <c r="L38" s="44" t="s">
        <v>34</v>
      </c>
      <c r="M38" s="6">
        <v>100</v>
      </c>
      <c r="N38" s="44"/>
      <c r="O38" s="44"/>
      <c r="P38" s="6" t="s">
        <v>282</v>
      </c>
      <c r="Q38" s="48">
        <v>43101</v>
      </c>
      <c r="R38" s="48">
        <v>43465</v>
      </c>
      <c r="S38" s="50"/>
      <c r="T38" s="50">
        <v>174927500</v>
      </c>
      <c r="U38" s="50" t="s">
        <v>277</v>
      </c>
      <c r="V38" s="50"/>
      <c r="W38" s="50" t="s">
        <v>283</v>
      </c>
      <c r="X38" s="235" t="s">
        <v>727</v>
      </c>
      <c r="Y38" s="235" t="s">
        <v>727</v>
      </c>
      <c r="Z38" s="228" t="s">
        <v>728</v>
      </c>
      <c r="AA38" s="262">
        <v>0.49980000000000002</v>
      </c>
      <c r="AB38" s="262">
        <v>0.49980000000000002</v>
      </c>
      <c r="AC38" s="267" t="s">
        <v>873</v>
      </c>
      <c r="AD38" s="262">
        <v>0.75</v>
      </c>
      <c r="AE38" s="262">
        <v>0.74970000000000003</v>
      </c>
      <c r="AF38" s="267" t="s">
        <v>1135</v>
      </c>
      <c r="AG38" s="419">
        <v>1</v>
      </c>
      <c r="AH38" s="419">
        <v>1</v>
      </c>
      <c r="AI38" s="412" t="s">
        <v>1337</v>
      </c>
      <c r="AJ38" s="442">
        <f t="shared" si="0"/>
        <v>1</v>
      </c>
    </row>
    <row r="39" spans="1:36" ht="137.25" customHeight="1" x14ac:dyDescent="0.25">
      <c r="A39" s="110"/>
      <c r="B39" s="57" t="s">
        <v>26</v>
      </c>
      <c r="C39" s="44" t="s">
        <v>77</v>
      </c>
      <c r="D39" s="44" t="s">
        <v>28</v>
      </c>
      <c r="E39" s="44"/>
      <c r="F39" s="45" t="s">
        <v>271</v>
      </c>
      <c r="G39" s="45" t="s">
        <v>276</v>
      </c>
      <c r="H39" s="45" t="s">
        <v>1209</v>
      </c>
      <c r="I39" s="44" t="s">
        <v>37</v>
      </c>
      <c r="J39" s="6" t="s">
        <v>284</v>
      </c>
      <c r="K39" s="108">
        <v>0.06</v>
      </c>
      <c r="L39" s="44" t="s">
        <v>34</v>
      </c>
      <c r="M39" s="9">
        <v>1</v>
      </c>
      <c r="N39" s="52"/>
      <c r="O39" s="52"/>
      <c r="P39" s="6" t="s">
        <v>285</v>
      </c>
      <c r="Q39" s="48">
        <v>43101</v>
      </c>
      <c r="R39" s="48">
        <v>43465</v>
      </c>
      <c r="S39" s="50"/>
      <c r="T39" s="50">
        <v>120000000</v>
      </c>
      <c r="U39" s="50" t="s">
        <v>277</v>
      </c>
      <c r="V39" s="50"/>
      <c r="W39" s="50" t="s">
        <v>286</v>
      </c>
      <c r="X39" s="235" t="s">
        <v>727</v>
      </c>
      <c r="Y39" s="235" t="s">
        <v>727</v>
      </c>
      <c r="Z39" s="228" t="s">
        <v>729</v>
      </c>
      <c r="AA39" s="262">
        <v>0.49980000000000002</v>
      </c>
      <c r="AB39" s="262">
        <v>0.49980000000000002</v>
      </c>
      <c r="AC39" s="267" t="s">
        <v>874</v>
      </c>
      <c r="AD39" s="262">
        <v>0.75</v>
      </c>
      <c r="AE39" s="262">
        <v>0.74970000000000003</v>
      </c>
      <c r="AF39" s="267" t="s">
        <v>1136</v>
      </c>
      <c r="AG39" s="419">
        <v>1</v>
      </c>
      <c r="AH39" s="419">
        <v>1</v>
      </c>
      <c r="AI39" s="412" t="s">
        <v>1338</v>
      </c>
      <c r="AJ39" s="442">
        <f t="shared" si="0"/>
        <v>1</v>
      </c>
    </row>
    <row r="40" spans="1:36" ht="137.25" customHeight="1" x14ac:dyDescent="0.25">
      <c r="A40" s="110"/>
      <c r="B40" s="57" t="s">
        <v>26</v>
      </c>
      <c r="C40" s="44" t="s">
        <v>77</v>
      </c>
      <c r="D40" s="44" t="s">
        <v>28</v>
      </c>
      <c r="E40" s="44"/>
      <c r="F40" s="45" t="s">
        <v>271</v>
      </c>
      <c r="G40" s="45" t="s">
        <v>276</v>
      </c>
      <c r="H40" s="45" t="s">
        <v>1209</v>
      </c>
      <c r="I40" s="44" t="s">
        <v>37</v>
      </c>
      <c r="J40" s="6" t="s">
        <v>287</v>
      </c>
      <c r="K40" s="108">
        <v>0.04</v>
      </c>
      <c r="L40" s="44" t="s">
        <v>34</v>
      </c>
      <c r="M40" s="9">
        <v>1</v>
      </c>
      <c r="N40" s="52"/>
      <c r="O40" s="52"/>
      <c r="P40" s="6" t="s">
        <v>288</v>
      </c>
      <c r="Q40" s="48">
        <v>43101</v>
      </c>
      <c r="R40" s="48">
        <v>43465</v>
      </c>
      <c r="S40" s="50"/>
      <c r="T40" s="50">
        <v>10337940</v>
      </c>
      <c r="U40" s="50" t="s">
        <v>277</v>
      </c>
      <c r="V40" s="50"/>
      <c r="W40" s="50" t="s">
        <v>286</v>
      </c>
      <c r="X40" s="235" t="s">
        <v>727</v>
      </c>
      <c r="Y40" s="235" t="s">
        <v>727</v>
      </c>
      <c r="Z40" s="228" t="s">
        <v>730</v>
      </c>
      <c r="AA40" s="235">
        <v>0.49980000000000002</v>
      </c>
      <c r="AB40" s="235">
        <v>0.49980000000000002</v>
      </c>
      <c r="AC40" s="267" t="s">
        <v>875</v>
      </c>
      <c r="AD40" s="235">
        <v>0.75</v>
      </c>
      <c r="AE40" s="235">
        <v>0.74970000000000003</v>
      </c>
      <c r="AF40" s="267" t="s">
        <v>1137</v>
      </c>
      <c r="AG40" s="419">
        <v>1</v>
      </c>
      <c r="AH40" s="419">
        <v>1</v>
      </c>
      <c r="AI40" s="412" t="s">
        <v>1339</v>
      </c>
      <c r="AJ40" s="442">
        <f t="shared" si="0"/>
        <v>1</v>
      </c>
    </row>
    <row r="41" spans="1:36" ht="137.25" customHeight="1" x14ac:dyDescent="0.25">
      <c r="A41" s="110"/>
      <c r="B41" s="57" t="s">
        <v>26</v>
      </c>
      <c r="C41" s="44" t="s">
        <v>77</v>
      </c>
      <c r="D41" s="44" t="s">
        <v>28</v>
      </c>
      <c r="E41" s="44"/>
      <c r="F41" s="45" t="s">
        <v>271</v>
      </c>
      <c r="G41" s="45" t="s">
        <v>276</v>
      </c>
      <c r="H41" s="45" t="s">
        <v>1209</v>
      </c>
      <c r="I41" s="44" t="s">
        <v>37</v>
      </c>
      <c r="J41" s="6" t="s">
        <v>289</v>
      </c>
      <c r="K41" s="108">
        <v>0.04</v>
      </c>
      <c r="L41" s="44" t="s">
        <v>34</v>
      </c>
      <c r="M41" s="9">
        <v>1</v>
      </c>
      <c r="N41" s="52"/>
      <c r="O41" s="52"/>
      <c r="P41" s="6" t="s">
        <v>290</v>
      </c>
      <c r="Q41" s="48">
        <v>43101</v>
      </c>
      <c r="R41" s="48">
        <v>43465</v>
      </c>
      <c r="S41" s="50"/>
      <c r="T41" s="50">
        <v>95265440</v>
      </c>
      <c r="U41" s="50" t="s">
        <v>277</v>
      </c>
      <c r="V41" s="50"/>
      <c r="W41" s="50" t="s">
        <v>291</v>
      </c>
      <c r="X41" s="235" t="s">
        <v>727</v>
      </c>
      <c r="Y41" s="235" t="s">
        <v>727</v>
      </c>
      <c r="Z41" s="228" t="s">
        <v>731</v>
      </c>
      <c r="AA41" s="235">
        <v>0.49980000000000002</v>
      </c>
      <c r="AB41" s="235">
        <v>0.49980000000000002</v>
      </c>
      <c r="AC41" s="267" t="s">
        <v>876</v>
      </c>
      <c r="AD41" s="235">
        <v>0.75</v>
      </c>
      <c r="AE41" s="235">
        <v>0.74970000000000003</v>
      </c>
      <c r="AF41" s="267" t="s">
        <v>1138</v>
      </c>
      <c r="AG41" s="419">
        <v>1</v>
      </c>
      <c r="AH41" s="419">
        <v>1</v>
      </c>
      <c r="AI41" s="412" t="s">
        <v>1340</v>
      </c>
      <c r="AJ41" s="442">
        <f t="shared" si="0"/>
        <v>1</v>
      </c>
    </row>
    <row r="42" spans="1:36" ht="137.25" customHeight="1" x14ac:dyDescent="0.25">
      <c r="A42" s="110"/>
      <c r="B42" s="57" t="s">
        <v>26</v>
      </c>
      <c r="C42" s="44" t="s">
        <v>77</v>
      </c>
      <c r="D42" s="44" t="s">
        <v>28</v>
      </c>
      <c r="E42" s="44"/>
      <c r="F42" s="45" t="s">
        <v>271</v>
      </c>
      <c r="G42" s="45" t="s">
        <v>276</v>
      </c>
      <c r="H42" s="45" t="s">
        <v>1209</v>
      </c>
      <c r="I42" s="44" t="s">
        <v>37</v>
      </c>
      <c r="J42" s="6" t="s">
        <v>292</v>
      </c>
      <c r="K42" s="108">
        <v>0.04</v>
      </c>
      <c r="L42" s="44" t="s">
        <v>34</v>
      </c>
      <c r="M42" s="9">
        <v>1</v>
      </c>
      <c r="N42" s="52"/>
      <c r="O42" s="52"/>
      <c r="P42" s="6" t="s">
        <v>293</v>
      </c>
      <c r="Q42" s="48">
        <v>43101</v>
      </c>
      <c r="R42" s="48">
        <v>43465</v>
      </c>
      <c r="S42" s="50"/>
      <c r="T42" s="50">
        <v>114585440</v>
      </c>
      <c r="U42" s="50" t="s">
        <v>277</v>
      </c>
      <c r="V42" s="50"/>
      <c r="W42" s="50" t="s">
        <v>291</v>
      </c>
      <c r="X42" s="235" t="s">
        <v>727</v>
      </c>
      <c r="Y42" s="235" t="s">
        <v>727</v>
      </c>
      <c r="Z42" s="228" t="s">
        <v>732</v>
      </c>
      <c r="AA42" s="235">
        <v>0.49980000000000002</v>
      </c>
      <c r="AB42" s="235">
        <v>0.49980000000000002</v>
      </c>
      <c r="AC42" s="267" t="s">
        <v>877</v>
      </c>
      <c r="AD42" s="235">
        <v>0.75</v>
      </c>
      <c r="AE42" s="235">
        <v>0.74970000000000003</v>
      </c>
      <c r="AF42" s="267" t="s">
        <v>1139</v>
      </c>
      <c r="AG42" s="419">
        <v>1</v>
      </c>
      <c r="AH42" s="419">
        <v>1</v>
      </c>
      <c r="AI42" s="412" t="s">
        <v>1341</v>
      </c>
      <c r="AJ42" s="442">
        <f t="shared" si="0"/>
        <v>1</v>
      </c>
    </row>
    <row r="43" spans="1:36" ht="137.25" customHeight="1" x14ac:dyDescent="0.25">
      <c r="A43" s="111"/>
      <c r="B43" s="5" t="s">
        <v>26</v>
      </c>
      <c r="C43" s="6" t="s">
        <v>77</v>
      </c>
      <c r="D43" s="6" t="s">
        <v>28</v>
      </c>
      <c r="E43" s="6"/>
      <c r="F43" s="82" t="s">
        <v>271</v>
      </c>
      <c r="G43" s="82" t="s">
        <v>276</v>
      </c>
      <c r="H43" s="45" t="s">
        <v>1209</v>
      </c>
      <c r="I43" s="6" t="s">
        <v>32</v>
      </c>
      <c r="J43" s="252" t="s">
        <v>294</v>
      </c>
      <c r="K43" s="83">
        <v>0.1</v>
      </c>
      <c r="L43" s="6" t="s">
        <v>295</v>
      </c>
      <c r="M43" s="6">
        <v>10</v>
      </c>
      <c r="N43" s="6"/>
      <c r="O43" s="6"/>
      <c r="P43" s="6" t="s">
        <v>296</v>
      </c>
      <c r="Q43" s="10">
        <v>43101</v>
      </c>
      <c r="R43" s="10">
        <v>43465</v>
      </c>
      <c r="S43" s="12"/>
      <c r="T43" s="12">
        <v>157391250</v>
      </c>
      <c r="U43" s="12" t="s">
        <v>277</v>
      </c>
      <c r="V43" s="13">
        <v>923760813</v>
      </c>
      <c r="W43" s="12" t="s">
        <v>297</v>
      </c>
      <c r="X43" s="237">
        <v>10</v>
      </c>
      <c r="Y43" s="237">
        <v>7</v>
      </c>
      <c r="Z43" s="228" t="s">
        <v>733</v>
      </c>
      <c r="AA43" s="235">
        <v>1</v>
      </c>
      <c r="AB43" s="235">
        <v>1</v>
      </c>
      <c r="AC43" s="267" t="s">
        <v>878</v>
      </c>
      <c r="AD43" s="254">
        <v>1</v>
      </c>
      <c r="AE43" s="254">
        <v>1</v>
      </c>
      <c r="AF43" s="267" t="s">
        <v>1140</v>
      </c>
      <c r="AG43" s="419">
        <v>1</v>
      </c>
      <c r="AH43" s="419">
        <v>1</v>
      </c>
      <c r="AI43" s="412" t="s">
        <v>1342</v>
      </c>
      <c r="AJ43" s="442">
        <f t="shared" si="0"/>
        <v>1</v>
      </c>
    </row>
    <row r="44" spans="1:36" ht="137.25" customHeight="1" x14ac:dyDescent="0.25">
      <c r="A44" s="110"/>
      <c r="B44" s="57" t="s">
        <v>26</v>
      </c>
      <c r="C44" s="44" t="s">
        <v>77</v>
      </c>
      <c r="D44" s="44" t="s">
        <v>28</v>
      </c>
      <c r="E44" s="44"/>
      <c r="F44" s="45" t="s">
        <v>271</v>
      </c>
      <c r="G44" s="45" t="s">
        <v>276</v>
      </c>
      <c r="H44" s="45" t="s">
        <v>1209</v>
      </c>
      <c r="I44" s="44" t="s">
        <v>32</v>
      </c>
      <c r="J44" s="252" t="s">
        <v>298</v>
      </c>
      <c r="K44" s="109">
        <v>0.1</v>
      </c>
      <c r="L44" s="44" t="s">
        <v>34</v>
      </c>
      <c r="M44" s="6">
        <v>100</v>
      </c>
      <c r="N44" s="44"/>
      <c r="O44" s="44"/>
      <c r="P44" s="6" t="s">
        <v>299</v>
      </c>
      <c r="Q44" s="48">
        <v>43101</v>
      </c>
      <c r="R44" s="48">
        <v>43465</v>
      </c>
      <c r="S44" s="50"/>
      <c r="T44" s="50">
        <v>101543750</v>
      </c>
      <c r="U44" s="50" t="s">
        <v>277</v>
      </c>
      <c r="V44" s="50"/>
      <c r="W44" s="50" t="s">
        <v>300</v>
      </c>
      <c r="X44" s="191">
        <v>0.15999999999999998</v>
      </c>
      <c r="Y44" s="191">
        <v>0.16</v>
      </c>
      <c r="Z44" s="228" t="s">
        <v>734</v>
      </c>
      <c r="AA44" s="235">
        <v>0.32</v>
      </c>
      <c r="AB44" s="235">
        <v>0.32</v>
      </c>
      <c r="AC44" s="267" t="s">
        <v>879</v>
      </c>
      <c r="AD44" s="235">
        <v>0.56999999999999995</v>
      </c>
      <c r="AE44" s="235">
        <v>0.49</v>
      </c>
      <c r="AF44" s="267" t="s">
        <v>1141</v>
      </c>
      <c r="AG44" s="419">
        <v>1</v>
      </c>
      <c r="AH44" s="419">
        <v>1</v>
      </c>
      <c r="AI44" s="412" t="s">
        <v>1343</v>
      </c>
      <c r="AJ44" s="442">
        <f t="shared" si="0"/>
        <v>1</v>
      </c>
    </row>
    <row r="45" spans="1:36" ht="239.25" customHeight="1" x14ac:dyDescent="0.25">
      <c r="A45" s="113"/>
      <c r="B45" s="57" t="s">
        <v>26</v>
      </c>
      <c r="C45" s="6" t="s">
        <v>77</v>
      </c>
      <c r="D45" s="6" t="s">
        <v>28</v>
      </c>
      <c r="E45" s="6" t="s">
        <v>74</v>
      </c>
      <c r="F45" s="6" t="s">
        <v>74</v>
      </c>
      <c r="G45" s="82" t="s">
        <v>316</v>
      </c>
      <c r="H45" s="82" t="s">
        <v>1269</v>
      </c>
      <c r="I45" s="114" t="s">
        <v>37</v>
      </c>
      <c r="J45" s="6" t="s">
        <v>317</v>
      </c>
      <c r="K45" s="118">
        <v>0.05</v>
      </c>
      <c r="L45" s="115" t="s">
        <v>34</v>
      </c>
      <c r="M45" s="116">
        <v>100</v>
      </c>
      <c r="N45" s="117"/>
      <c r="O45" s="117"/>
      <c r="P45" s="6" t="s">
        <v>318</v>
      </c>
      <c r="Q45" s="10">
        <v>43101</v>
      </c>
      <c r="R45" s="10">
        <v>43465</v>
      </c>
      <c r="S45" s="12">
        <v>0</v>
      </c>
      <c r="T45" s="12">
        <v>0</v>
      </c>
      <c r="U45" s="12">
        <v>0</v>
      </c>
      <c r="V45" s="12">
        <v>0</v>
      </c>
      <c r="W45" s="12" t="s">
        <v>319</v>
      </c>
      <c r="X45" s="192">
        <v>0.15999999999999998</v>
      </c>
      <c r="Y45" s="192">
        <v>0.16</v>
      </c>
      <c r="Z45" s="228" t="s">
        <v>735</v>
      </c>
      <c r="AA45" s="192">
        <v>0.32</v>
      </c>
      <c r="AB45" s="192">
        <v>0.32</v>
      </c>
      <c r="AC45" s="267" t="s">
        <v>888</v>
      </c>
      <c r="AD45" s="192">
        <v>0.56999999999999995</v>
      </c>
      <c r="AE45" s="192">
        <v>0.56999999999999995</v>
      </c>
      <c r="AF45" s="267" t="s">
        <v>1142</v>
      </c>
      <c r="AG45" s="419">
        <v>1</v>
      </c>
      <c r="AH45" s="421">
        <v>1</v>
      </c>
      <c r="AI45" s="412" t="s">
        <v>1292</v>
      </c>
      <c r="AJ45" s="442">
        <f t="shared" si="0"/>
        <v>1</v>
      </c>
    </row>
    <row r="46" spans="1:36" ht="80.25" customHeight="1" x14ac:dyDescent="0.25">
      <c r="A46" s="113"/>
      <c r="B46" s="57" t="s">
        <v>26</v>
      </c>
      <c r="C46" s="6" t="s">
        <v>77</v>
      </c>
      <c r="D46" s="6" t="s">
        <v>28</v>
      </c>
      <c r="E46" s="6" t="s">
        <v>74</v>
      </c>
      <c r="F46" s="6" t="s">
        <v>74</v>
      </c>
      <c r="G46" s="82" t="s">
        <v>316</v>
      </c>
      <c r="H46" s="82" t="s">
        <v>1269</v>
      </c>
      <c r="I46" s="114" t="s">
        <v>37</v>
      </c>
      <c r="J46" s="6" t="s">
        <v>320</v>
      </c>
      <c r="K46" s="118">
        <v>0.05</v>
      </c>
      <c r="L46" s="115" t="s">
        <v>34</v>
      </c>
      <c r="M46" s="116">
        <v>100</v>
      </c>
      <c r="N46" s="118"/>
      <c r="O46" s="118"/>
      <c r="P46" s="6" t="s">
        <v>321</v>
      </c>
      <c r="Q46" s="10">
        <v>43101</v>
      </c>
      <c r="R46" s="10">
        <v>43465</v>
      </c>
      <c r="S46" s="12">
        <v>0</v>
      </c>
      <c r="T46" s="12">
        <v>0</v>
      </c>
      <c r="U46" s="12">
        <v>0</v>
      </c>
      <c r="V46" s="12">
        <v>0</v>
      </c>
      <c r="W46" s="12" t="s">
        <v>319</v>
      </c>
      <c r="X46" s="192">
        <v>0.15999999999999998</v>
      </c>
      <c r="Y46" s="192">
        <v>0.16</v>
      </c>
      <c r="Z46" s="228" t="s">
        <v>736</v>
      </c>
      <c r="AA46" s="192">
        <v>0.32</v>
      </c>
      <c r="AB46" s="192">
        <v>0.32</v>
      </c>
      <c r="AC46" s="267" t="s">
        <v>889</v>
      </c>
      <c r="AD46" s="192">
        <v>0.56999999999999995</v>
      </c>
      <c r="AE46" s="192">
        <v>0.56999999999999995</v>
      </c>
      <c r="AF46" s="267" t="s">
        <v>1143</v>
      </c>
      <c r="AG46" s="419">
        <v>1</v>
      </c>
      <c r="AH46" s="421">
        <v>1</v>
      </c>
      <c r="AI46" s="412" t="s">
        <v>1293</v>
      </c>
      <c r="AJ46" s="442">
        <f t="shared" si="0"/>
        <v>1</v>
      </c>
    </row>
    <row r="47" spans="1:36" ht="60" customHeight="1" x14ac:dyDescent="0.25">
      <c r="A47" s="113"/>
      <c r="B47" s="57" t="s">
        <v>26</v>
      </c>
      <c r="C47" s="6" t="s">
        <v>77</v>
      </c>
      <c r="D47" s="6" t="s">
        <v>28</v>
      </c>
      <c r="E47" s="6" t="s">
        <v>74</v>
      </c>
      <c r="F47" s="6" t="s">
        <v>74</v>
      </c>
      <c r="G47" s="82" t="s">
        <v>316</v>
      </c>
      <c r="H47" s="82" t="s">
        <v>1269</v>
      </c>
      <c r="I47" s="114" t="s">
        <v>37</v>
      </c>
      <c r="J47" s="6" t="s">
        <v>322</v>
      </c>
      <c r="K47" s="118">
        <v>0.05</v>
      </c>
      <c r="L47" s="115" t="s">
        <v>34</v>
      </c>
      <c r="M47" s="116">
        <v>100</v>
      </c>
      <c r="N47" s="9"/>
      <c r="O47" s="9"/>
      <c r="P47" s="6" t="s">
        <v>323</v>
      </c>
      <c r="Q47" s="10">
        <v>43101</v>
      </c>
      <c r="R47" s="10">
        <v>43465</v>
      </c>
      <c r="S47" s="12">
        <v>0</v>
      </c>
      <c r="T47" s="12">
        <v>0</v>
      </c>
      <c r="U47" s="12">
        <v>0</v>
      </c>
      <c r="V47" s="12">
        <v>0</v>
      </c>
      <c r="W47" s="12" t="s">
        <v>319</v>
      </c>
      <c r="X47" s="192">
        <v>0.15999999999999998</v>
      </c>
      <c r="Y47" s="192">
        <v>0.16</v>
      </c>
      <c r="Z47" s="228" t="s">
        <v>737</v>
      </c>
      <c r="AA47" s="250">
        <v>0.32</v>
      </c>
      <c r="AB47" s="250">
        <v>0.32</v>
      </c>
      <c r="AC47" s="270" t="s">
        <v>737</v>
      </c>
      <c r="AD47" s="250">
        <v>0.56999999999999995</v>
      </c>
      <c r="AE47" s="250">
        <v>0.56999999999999995</v>
      </c>
      <c r="AF47" s="270" t="s">
        <v>1144</v>
      </c>
      <c r="AG47" s="419">
        <v>1</v>
      </c>
      <c r="AH47" s="421">
        <v>1</v>
      </c>
      <c r="AI47" s="412" t="s">
        <v>1144</v>
      </c>
      <c r="AJ47" s="442">
        <f t="shared" si="0"/>
        <v>1</v>
      </c>
    </row>
    <row r="48" spans="1:36" ht="60" customHeight="1" x14ac:dyDescent="0.25">
      <c r="A48" s="113"/>
      <c r="B48" s="57" t="s">
        <v>26</v>
      </c>
      <c r="C48" s="6" t="s">
        <v>77</v>
      </c>
      <c r="D48" s="6" t="s">
        <v>28</v>
      </c>
      <c r="E48" s="6" t="s">
        <v>74</v>
      </c>
      <c r="F48" s="6" t="s">
        <v>74</v>
      </c>
      <c r="G48" s="82" t="s">
        <v>316</v>
      </c>
      <c r="H48" s="82" t="s">
        <v>1269</v>
      </c>
      <c r="I48" s="114" t="s">
        <v>37</v>
      </c>
      <c r="J48" s="6" t="s">
        <v>324</v>
      </c>
      <c r="K48" s="118">
        <v>0.05</v>
      </c>
      <c r="L48" s="115" t="s">
        <v>55</v>
      </c>
      <c r="M48" s="113">
        <v>12</v>
      </c>
      <c r="N48" s="113"/>
      <c r="O48" s="113"/>
      <c r="P48" s="119" t="s">
        <v>325</v>
      </c>
      <c r="Q48" s="10">
        <v>43101</v>
      </c>
      <c r="R48" s="10">
        <v>43465</v>
      </c>
      <c r="S48" s="12">
        <v>0</v>
      </c>
      <c r="T48" s="12">
        <v>0</v>
      </c>
      <c r="U48" s="12">
        <v>0</v>
      </c>
      <c r="V48" s="12">
        <v>0</v>
      </c>
      <c r="W48" s="12" t="s">
        <v>319</v>
      </c>
      <c r="X48" s="192">
        <v>0.15999999999999998</v>
      </c>
      <c r="Y48" s="192">
        <v>0.16</v>
      </c>
      <c r="Z48" s="228" t="s">
        <v>738</v>
      </c>
      <c r="AA48" s="250">
        <v>0.32</v>
      </c>
      <c r="AB48" s="250">
        <v>0.32</v>
      </c>
      <c r="AC48" s="267" t="s">
        <v>890</v>
      </c>
      <c r="AD48" s="250">
        <v>0.56999999999999995</v>
      </c>
      <c r="AE48" s="250">
        <v>0.56999999999999995</v>
      </c>
      <c r="AF48" s="267" t="s">
        <v>1145</v>
      </c>
      <c r="AG48" s="419">
        <v>1</v>
      </c>
      <c r="AH48" s="421">
        <v>1</v>
      </c>
      <c r="AI48" s="412" t="s">
        <v>1294</v>
      </c>
      <c r="AJ48" s="442">
        <f t="shared" si="0"/>
        <v>1</v>
      </c>
    </row>
    <row r="49" spans="1:36" ht="60" customHeight="1" x14ac:dyDescent="0.25">
      <c r="A49" s="113"/>
      <c r="B49" s="57" t="s">
        <v>26</v>
      </c>
      <c r="C49" s="6" t="s">
        <v>77</v>
      </c>
      <c r="D49" s="6" t="s">
        <v>28</v>
      </c>
      <c r="E49" s="6" t="s">
        <v>74</v>
      </c>
      <c r="F49" s="6" t="s">
        <v>74</v>
      </c>
      <c r="G49" s="82" t="s">
        <v>316</v>
      </c>
      <c r="H49" s="82" t="s">
        <v>1269</v>
      </c>
      <c r="I49" s="114" t="s">
        <v>37</v>
      </c>
      <c r="J49" s="6" t="s">
        <v>326</v>
      </c>
      <c r="K49" s="106">
        <v>7.0000000000000007E-2</v>
      </c>
      <c r="L49" s="115" t="s">
        <v>34</v>
      </c>
      <c r="M49" s="116">
        <v>100</v>
      </c>
      <c r="N49" s="120"/>
      <c r="O49" s="120"/>
      <c r="P49" s="6" t="s">
        <v>327</v>
      </c>
      <c r="Q49" s="10">
        <v>43101</v>
      </c>
      <c r="R49" s="10">
        <v>43465</v>
      </c>
      <c r="S49" s="12">
        <v>0</v>
      </c>
      <c r="T49" s="12">
        <v>0</v>
      </c>
      <c r="U49" s="12">
        <v>0</v>
      </c>
      <c r="V49" s="12">
        <v>0</v>
      </c>
      <c r="W49" s="12" t="s">
        <v>328</v>
      </c>
      <c r="X49" s="191">
        <v>0.15999999999999998</v>
      </c>
      <c r="Y49" s="191">
        <v>0.16</v>
      </c>
      <c r="Z49" s="228" t="s">
        <v>739</v>
      </c>
      <c r="AA49" s="250">
        <v>0.32</v>
      </c>
      <c r="AB49" s="250">
        <v>0.32</v>
      </c>
      <c r="AC49" s="267" t="s">
        <v>891</v>
      </c>
      <c r="AD49" s="250">
        <v>0.56999999999999995</v>
      </c>
      <c r="AE49" s="250">
        <v>0.56999999999999995</v>
      </c>
      <c r="AF49" s="267" t="s">
        <v>1146</v>
      </c>
      <c r="AG49" s="419">
        <v>1</v>
      </c>
      <c r="AH49" s="421">
        <v>1</v>
      </c>
      <c r="AI49" s="412" t="s">
        <v>1295</v>
      </c>
      <c r="AJ49" s="442">
        <f t="shared" si="0"/>
        <v>1</v>
      </c>
    </row>
    <row r="50" spans="1:36" ht="60" customHeight="1" x14ac:dyDescent="0.25">
      <c r="A50" s="113"/>
      <c r="B50" s="57" t="s">
        <v>26</v>
      </c>
      <c r="C50" s="6" t="s">
        <v>77</v>
      </c>
      <c r="D50" s="6" t="s">
        <v>28</v>
      </c>
      <c r="E50" s="6" t="s">
        <v>74</v>
      </c>
      <c r="F50" s="6" t="s">
        <v>74</v>
      </c>
      <c r="G50" s="82" t="s">
        <v>316</v>
      </c>
      <c r="H50" s="82" t="s">
        <v>1269</v>
      </c>
      <c r="I50" s="114" t="s">
        <v>37</v>
      </c>
      <c r="J50" s="6" t="s">
        <v>329</v>
      </c>
      <c r="K50" s="106">
        <v>7.0000000000000007E-2</v>
      </c>
      <c r="L50" s="115" t="s">
        <v>136</v>
      </c>
      <c r="M50" s="113">
        <v>12</v>
      </c>
      <c r="N50" s="113"/>
      <c r="O50" s="113"/>
      <c r="P50" s="6" t="s">
        <v>330</v>
      </c>
      <c r="Q50" s="10">
        <v>43101</v>
      </c>
      <c r="R50" s="10">
        <v>43465</v>
      </c>
      <c r="S50" s="12">
        <v>0</v>
      </c>
      <c r="T50" s="12">
        <v>0</v>
      </c>
      <c r="U50" s="12">
        <v>0</v>
      </c>
      <c r="V50" s="12">
        <v>0</v>
      </c>
      <c r="W50" s="12" t="s">
        <v>328</v>
      </c>
      <c r="X50" s="191">
        <v>0.15999999999999998</v>
      </c>
      <c r="Y50" s="191">
        <v>0.16</v>
      </c>
      <c r="Z50" s="228" t="s">
        <v>740</v>
      </c>
      <c r="AA50" s="250">
        <v>0.32</v>
      </c>
      <c r="AB50" s="250">
        <v>0.32</v>
      </c>
      <c r="AC50" s="267" t="s">
        <v>892</v>
      </c>
      <c r="AD50" s="250">
        <v>0.56999999999999995</v>
      </c>
      <c r="AE50" s="250">
        <v>0.56999999999999995</v>
      </c>
      <c r="AF50" s="267" t="s">
        <v>1147</v>
      </c>
      <c r="AG50" s="419">
        <v>1</v>
      </c>
      <c r="AH50" s="421">
        <v>1</v>
      </c>
      <c r="AI50" s="412" t="s">
        <v>1296</v>
      </c>
      <c r="AJ50" s="442">
        <f t="shared" si="0"/>
        <v>1</v>
      </c>
    </row>
    <row r="51" spans="1:36" ht="60" customHeight="1" x14ac:dyDescent="0.25">
      <c r="A51" s="113"/>
      <c r="B51" s="57" t="s">
        <v>26</v>
      </c>
      <c r="C51" s="6" t="s">
        <v>77</v>
      </c>
      <c r="D51" s="6" t="s">
        <v>28</v>
      </c>
      <c r="E51" s="6" t="s">
        <v>74</v>
      </c>
      <c r="F51" s="6" t="s">
        <v>74</v>
      </c>
      <c r="G51" s="82" t="s">
        <v>316</v>
      </c>
      <c r="H51" s="82" t="s">
        <v>1269</v>
      </c>
      <c r="I51" s="114" t="s">
        <v>37</v>
      </c>
      <c r="J51" s="6" t="s">
        <v>331</v>
      </c>
      <c r="K51" s="106">
        <v>0.06</v>
      </c>
      <c r="L51" s="115" t="s">
        <v>136</v>
      </c>
      <c r="M51" s="113">
        <v>12</v>
      </c>
      <c r="N51" s="113"/>
      <c r="O51" s="113"/>
      <c r="P51" s="6" t="s">
        <v>332</v>
      </c>
      <c r="Q51" s="10">
        <v>43101</v>
      </c>
      <c r="R51" s="10">
        <v>43465</v>
      </c>
      <c r="S51" s="12">
        <v>0</v>
      </c>
      <c r="T51" s="12">
        <v>0</v>
      </c>
      <c r="U51" s="12">
        <v>0</v>
      </c>
      <c r="V51" s="12">
        <v>0</v>
      </c>
      <c r="W51" s="12" t="s">
        <v>328</v>
      </c>
      <c r="X51" s="191">
        <v>0.15999999999999998</v>
      </c>
      <c r="Y51" s="191">
        <v>0.16</v>
      </c>
      <c r="Z51" s="228" t="s">
        <v>741</v>
      </c>
      <c r="AA51" s="250">
        <v>0.32</v>
      </c>
      <c r="AB51" s="250">
        <v>0.32</v>
      </c>
      <c r="AC51" s="267" t="s">
        <v>893</v>
      </c>
      <c r="AD51" s="250">
        <v>0.56999999999999995</v>
      </c>
      <c r="AE51" s="250">
        <v>0.56999999999999995</v>
      </c>
      <c r="AF51" s="267" t="s">
        <v>1148</v>
      </c>
      <c r="AG51" s="419">
        <v>1</v>
      </c>
      <c r="AH51" s="421">
        <v>1</v>
      </c>
      <c r="AI51" s="412" t="s">
        <v>1297</v>
      </c>
      <c r="AJ51" s="442">
        <f t="shared" si="0"/>
        <v>1</v>
      </c>
    </row>
    <row r="52" spans="1:36" ht="48" customHeight="1" x14ac:dyDescent="0.25">
      <c r="A52" s="113"/>
      <c r="B52" s="57" t="s">
        <v>26</v>
      </c>
      <c r="C52" s="6" t="s">
        <v>77</v>
      </c>
      <c r="D52" s="6" t="s">
        <v>28</v>
      </c>
      <c r="E52" s="6" t="s">
        <v>74</v>
      </c>
      <c r="F52" s="6" t="s">
        <v>74</v>
      </c>
      <c r="G52" s="82" t="s">
        <v>316</v>
      </c>
      <c r="H52" s="82" t="s">
        <v>1269</v>
      </c>
      <c r="I52" s="114" t="s">
        <v>37</v>
      </c>
      <c r="J52" s="6" t="s">
        <v>333</v>
      </c>
      <c r="K52" s="118">
        <v>0.05</v>
      </c>
      <c r="L52" s="115" t="s">
        <v>136</v>
      </c>
      <c r="M52" s="113">
        <v>12</v>
      </c>
      <c r="N52" s="113"/>
      <c r="O52" s="113"/>
      <c r="P52" s="6" t="s">
        <v>334</v>
      </c>
      <c r="Q52" s="10">
        <v>43101</v>
      </c>
      <c r="R52" s="10">
        <v>43465</v>
      </c>
      <c r="S52" s="12">
        <v>0</v>
      </c>
      <c r="T52" s="12">
        <v>0</v>
      </c>
      <c r="U52" s="12">
        <v>0</v>
      </c>
      <c r="V52" s="12">
        <v>0</v>
      </c>
      <c r="W52" s="12" t="s">
        <v>335</v>
      </c>
      <c r="X52" s="191">
        <v>0.15999999999999998</v>
      </c>
      <c r="Y52" s="191">
        <v>0.16</v>
      </c>
      <c r="Z52" s="228" t="s">
        <v>742</v>
      </c>
      <c r="AA52" s="250">
        <v>0.32</v>
      </c>
      <c r="AB52" s="250">
        <v>0.32</v>
      </c>
      <c r="AC52" s="267" t="s">
        <v>894</v>
      </c>
      <c r="AD52" s="250">
        <v>0.56999999999999995</v>
      </c>
      <c r="AE52" s="250">
        <v>0.56999999999999995</v>
      </c>
      <c r="AF52" s="267" t="s">
        <v>1149</v>
      </c>
      <c r="AG52" s="419">
        <v>1</v>
      </c>
      <c r="AH52" s="421">
        <v>1</v>
      </c>
      <c r="AI52" s="412" t="s">
        <v>1298</v>
      </c>
      <c r="AJ52" s="442">
        <f t="shared" si="0"/>
        <v>1</v>
      </c>
    </row>
    <row r="53" spans="1:36" ht="48" customHeight="1" x14ac:dyDescent="0.25">
      <c r="A53" s="113"/>
      <c r="B53" s="57" t="s">
        <v>26</v>
      </c>
      <c r="C53" s="6" t="s">
        <v>77</v>
      </c>
      <c r="D53" s="6" t="s">
        <v>28</v>
      </c>
      <c r="E53" s="6" t="s">
        <v>74</v>
      </c>
      <c r="F53" s="6" t="s">
        <v>74</v>
      </c>
      <c r="G53" s="82" t="s">
        <v>316</v>
      </c>
      <c r="H53" s="82" t="s">
        <v>1269</v>
      </c>
      <c r="I53" s="114" t="s">
        <v>37</v>
      </c>
      <c r="J53" s="6" t="s">
        <v>336</v>
      </c>
      <c r="K53" s="118">
        <v>0.05</v>
      </c>
      <c r="L53" s="121" t="s">
        <v>34</v>
      </c>
      <c r="M53" s="116">
        <v>100</v>
      </c>
      <c r="N53" s="120"/>
      <c r="O53" s="120"/>
      <c r="P53" s="6" t="s">
        <v>337</v>
      </c>
      <c r="Q53" s="10">
        <v>43101</v>
      </c>
      <c r="R53" s="10">
        <v>43465</v>
      </c>
      <c r="S53" s="12">
        <v>0</v>
      </c>
      <c r="T53" s="12">
        <v>0</v>
      </c>
      <c r="U53" s="12">
        <v>0</v>
      </c>
      <c r="V53" s="12">
        <v>0</v>
      </c>
      <c r="W53" s="12" t="s">
        <v>335</v>
      </c>
      <c r="X53" s="191">
        <v>0</v>
      </c>
      <c r="Y53" s="191">
        <v>0</v>
      </c>
      <c r="Z53" s="228" t="s">
        <v>74</v>
      </c>
      <c r="AA53" s="250">
        <v>0</v>
      </c>
      <c r="AB53" s="250">
        <v>0</v>
      </c>
      <c r="AC53" s="267" t="s">
        <v>895</v>
      </c>
      <c r="AD53" s="250">
        <v>0.36000000000000004</v>
      </c>
      <c r="AE53" s="250">
        <v>0.36</v>
      </c>
      <c r="AF53" s="267" t="s">
        <v>1150</v>
      </c>
      <c r="AG53" s="419">
        <v>1</v>
      </c>
      <c r="AH53" s="421">
        <v>1</v>
      </c>
      <c r="AI53" s="412" t="s">
        <v>1299</v>
      </c>
      <c r="AJ53" s="442">
        <f t="shared" si="0"/>
        <v>1</v>
      </c>
    </row>
    <row r="54" spans="1:36" ht="48" customHeight="1" x14ac:dyDescent="0.25">
      <c r="A54" s="113"/>
      <c r="B54" s="57" t="s">
        <v>26</v>
      </c>
      <c r="C54" s="6" t="s">
        <v>77</v>
      </c>
      <c r="D54" s="6" t="s">
        <v>28</v>
      </c>
      <c r="E54" s="6" t="s">
        <v>74</v>
      </c>
      <c r="F54" s="6" t="s">
        <v>74</v>
      </c>
      <c r="G54" s="82" t="s">
        <v>316</v>
      </c>
      <c r="H54" s="82" t="s">
        <v>1269</v>
      </c>
      <c r="I54" s="114" t="s">
        <v>37</v>
      </c>
      <c r="J54" s="6" t="s">
        <v>338</v>
      </c>
      <c r="K54" s="118">
        <v>0.05</v>
      </c>
      <c r="L54" s="121" t="s">
        <v>55</v>
      </c>
      <c r="M54" s="113">
        <v>12</v>
      </c>
      <c r="N54" s="113"/>
      <c r="O54" s="113"/>
      <c r="P54" s="6" t="s">
        <v>339</v>
      </c>
      <c r="Q54" s="10">
        <v>43101</v>
      </c>
      <c r="R54" s="10">
        <v>43465</v>
      </c>
      <c r="S54" s="12">
        <v>0</v>
      </c>
      <c r="T54" s="12">
        <v>0</v>
      </c>
      <c r="U54" s="12">
        <v>0</v>
      </c>
      <c r="V54" s="12">
        <v>0</v>
      </c>
      <c r="W54" s="12" t="s">
        <v>335</v>
      </c>
      <c r="X54" s="191">
        <v>0.15999999999999998</v>
      </c>
      <c r="Y54" s="191">
        <v>0.16</v>
      </c>
      <c r="Z54" s="228" t="s">
        <v>743</v>
      </c>
      <c r="AA54" s="250">
        <v>0.32</v>
      </c>
      <c r="AB54" s="250">
        <v>0.32</v>
      </c>
      <c r="AC54" s="267" t="s">
        <v>896</v>
      </c>
      <c r="AD54" s="250">
        <v>0.56999999999999995</v>
      </c>
      <c r="AE54" s="250">
        <v>0.56999999999999995</v>
      </c>
      <c r="AF54" s="267" t="s">
        <v>1151</v>
      </c>
      <c r="AG54" s="419">
        <v>1</v>
      </c>
      <c r="AH54" s="421">
        <v>1</v>
      </c>
      <c r="AI54" s="412" t="s">
        <v>1300</v>
      </c>
      <c r="AJ54" s="442">
        <f t="shared" si="0"/>
        <v>1</v>
      </c>
    </row>
    <row r="55" spans="1:36" ht="48" customHeight="1" x14ac:dyDescent="0.25">
      <c r="A55" s="113"/>
      <c r="B55" s="57" t="s">
        <v>26</v>
      </c>
      <c r="C55" s="6" t="s">
        <v>77</v>
      </c>
      <c r="D55" s="6" t="s">
        <v>28</v>
      </c>
      <c r="E55" s="6" t="s">
        <v>74</v>
      </c>
      <c r="F55" s="6" t="s">
        <v>74</v>
      </c>
      <c r="G55" s="82" t="s">
        <v>316</v>
      </c>
      <c r="H55" s="82" t="s">
        <v>1269</v>
      </c>
      <c r="I55" s="114" t="s">
        <v>37</v>
      </c>
      <c r="J55" s="6" t="s">
        <v>340</v>
      </c>
      <c r="K55" s="118">
        <v>0.05</v>
      </c>
      <c r="L55" s="115" t="s">
        <v>136</v>
      </c>
      <c r="M55" s="113">
        <v>12</v>
      </c>
      <c r="N55" s="113"/>
      <c r="O55" s="113"/>
      <c r="P55" s="6" t="s">
        <v>341</v>
      </c>
      <c r="Q55" s="10">
        <v>43101</v>
      </c>
      <c r="R55" s="10">
        <v>43465</v>
      </c>
      <c r="S55" s="12">
        <v>0</v>
      </c>
      <c r="T55" s="12">
        <v>0</v>
      </c>
      <c r="U55" s="12">
        <v>0</v>
      </c>
      <c r="V55" s="12">
        <v>0</v>
      </c>
      <c r="W55" s="12" t="s">
        <v>335</v>
      </c>
      <c r="X55" s="191">
        <v>0.15999999999999998</v>
      </c>
      <c r="Y55" s="191">
        <v>0.16</v>
      </c>
      <c r="Z55" s="228" t="s">
        <v>744</v>
      </c>
      <c r="AA55" s="249">
        <v>0.32</v>
      </c>
      <c r="AB55" s="249">
        <v>0.32</v>
      </c>
      <c r="AC55" s="267" t="s">
        <v>897</v>
      </c>
      <c r="AD55" s="249">
        <v>0.56999999999999995</v>
      </c>
      <c r="AE55" s="249">
        <v>0.56999999999999995</v>
      </c>
      <c r="AF55" s="267" t="s">
        <v>1152</v>
      </c>
      <c r="AG55" s="419">
        <v>1</v>
      </c>
      <c r="AH55" s="422"/>
      <c r="AI55" s="412" t="s">
        <v>1301</v>
      </c>
      <c r="AJ55" s="442">
        <f t="shared" si="0"/>
        <v>0</v>
      </c>
    </row>
    <row r="56" spans="1:36" ht="100.5" customHeight="1" x14ac:dyDescent="0.25">
      <c r="A56" s="113"/>
      <c r="B56" s="57" t="s">
        <v>26</v>
      </c>
      <c r="C56" s="6" t="s">
        <v>77</v>
      </c>
      <c r="D56" s="6" t="s">
        <v>28</v>
      </c>
      <c r="E56" s="6" t="s">
        <v>74</v>
      </c>
      <c r="F56" s="6" t="s">
        <v>74</v>
      </c>
      <c r="G56" s="82" t="s">
        <v>316</v>
      </c>
      <c r="H56" s="82" t="s">
        <v>1269</v>
      </c>
      <c r="I56" s="114" t="s">
        <v>37</v>
      </c>
      <c r="J56" s="120" t="s">
        <v>342</v>
      </c>
      <c r="K56" s="106">
        <v>0.05</v>
      </c>
      <c r="L56" s="6" t="s">
        <v>34</v>
      </c>
      <c r="M56" s="116">
        <v>100</v>
      </c>
      <c r="N56" s="120"/>
      <c r="O56" s="120"/>
      <c r="P56" s="6" t="s">
        <v>343</v>
      </c>
      <c r="Q56" s="10">
        <v>43101</v>
      </c>
      <c r="R56" s="10">
        <v>43465</v>
      </c>
      <c r="S56" s="12">
        <v>0</v>
      </c>
      <c r="T56" s="12">
        <v>0</v>
      </c>
      <c r="U56" s="12">
        <v>0</v>
      </c>
      <c r="V56" s="12">
        <v>0</v>
      </c>
      <c r="W56" s="12" t="s">
        <v>344</v>
      </c>
      <c r="X56" s="191">
        <v>0.15999999999999998</v>
      </c>
      <c r="Y56" s="191">
        <v>0.16</v>
      </c>
      <c r="Z56" s="228" t="s">
        <v>745</v>
      </c>
      <c r="AA56" s="250">
        <v>0.32</v>
      </c>
      <c r="AB56" s="250">
        <v>0.32</v>
      </c>
      <c r="AC56" s="267" t="s">
        <v>898</v>
      </c>
      <c r="AD56" s="250">
        <v>0.56999999999999995</v>
      </c>
      <c r="AE56" s="250">
        <v>0.56999999999999995</v>
      </c>
      <c r="AF56" s="267" t="s">
        <v>1153</v>
      </c>
      <c r="AG56" s="419">
        <v>1</v>
      </c>
      <c r="AH56" s="421">
        <v>1</v>
      </c>
      <c r="AI56" s="412" t="s">
        <v>1302</v>
      </c>
      <c r="AJ56" s="442">
        <f t="shared" si="0"/>
        <v>1</v>
      </c>
    </row>
    <row r="57" spans="1:36" ht="100.5" customHeight="1" x14ac:dyDescent="0.25">
      <c r="A57" s="113"/>
      <c r="B57" s="57" t="s">
        <v>26</v>
      </c>
      <c r="C57" s="6" t="s">
        <v>77</v>
      </c>
      <c r="D57" s="6" t="s">
        <v>28</v>
      </c>
      <c r="E57" s="6" t="s">
        <v>74</v>
      </c>
      <c r="F57" s="6" t="s">
        <v>74</v>
      </c>
      <c r="G57" s="82" t="s">
        <v>316</v>
      </c>
      <c r="H57" s="82" t="s">
        <v>1269</v>
      </c>
      <c r="I57" s="114" t="s">
        <v>37</v>
      </c>
      <c r="J57" s="120" t="s">
        <v>345</v>
      </c>
      <c r="K57" s="106">
        <v>0.05</v>
      </c>
      <c r="L57" s="115" t="s">
        <v>34</v>
      </c>
      <c r="M57" s="116">
        <v>100</v>
      </c>
      <c r="N57" s="142"/>
      <c r="O57" s="142"/>
      <c r="P57" s="6" t="s">
        <v>346</v>
      </c>
      <c r="Q57" s="10">
        <v>43101</v>
      </c>
      <c r="R57" s="10">
        <v>43465</v>
      </c>
      <c r="S57" s="12">
        <v>0</v>
      </c>
      <c r="T57" s="12">
        <v>0</v>
      </c>
      <c r="U57" s="12">
        <v>0</v>
      </c>
      <c r="V57" s="12">
        <v>0</v>
      </c>
      <c r="W57" s="12" t="s">
        <v>344</v>
      </c>
      <c r="X57" s="191">
        <v>0.15999999999999998</v>
      </c>
      <c r="Y57" s="191">
        <v>0.16</v>
      </c>
      <c r="Z57" s="228" t="s">
        <v>746</v>
      </c>
      <c r="AA57" s="249">
        <v>0.32</v>
      </c>
      <c r="AB57" s="249">
        <v>0.32</v>
      </c>
      <c r="AC57" s="267" t="s">
        <v>899</v>
      </c>
      <c r="AD57" s="249">
        <v>0.56999999999999995</v>
      </c>
      <c r="AE57" s="249">
        <v>0.56999999999999995</v>
      </c>
      <c r="AF57" s="267" t="s">
        <v>1154</v>
      </c>
      <c r="AG57" s="419">
        <v>1</v>
      </c>
      <c r="AH57" s="421">
        <v>1</v>
      </c>
      <c r="AI57" s="412" t="s">
        <v>1303</v>
      </c>
      <c r="AJ57" s="442">
        <f t="shared" si="0"/>
        <v>1</v>
      </c>
    </row>
    <row r="58" spans="1:36" ht="100.5" customHeight="1" x14ac:dyDescent="0.25">
      <c r="A58" s="113"/>
      <c r="B58" s="57" t="s">
        <v>26</v>
      </c>
      <c r="C58" s="6" t="s">
        <v>77</v>
      </c>
      <c r="D58" s="6" t="s">
        <v>28</v>
      </c>
      <c r="E58" s="6" t="s">
        <v>74</v>
      </c>
      <c r="F58" s="6" t="s">
        <v>74</v>
      </c>
      <c r="G58" s="82" t="s">
        <v>316</v>
      </c>
      <c r="H58" s="82" t="s">
        <v>1269</v>
      </c>
      <c r="I58" s="114" t="s">
        <v>37</v>
      </c>
      <c r="J58" s="120" t="s">
        <v>347</v>
      </c>
      <c r="K58" s="106">
        <v>0.1</v>
      </c>
      <c r="L58" s="6" t="s">
        <v>34</v>
      </c>
      <c r="M58" s="116">
        <v>100</v>
      </c>
      <c r="N58" s="120"/>
      <c r="O58" s="120"/>
      <c r="P58" s="6" t="s">
        <v>348</v>
      </c>
      <c r="Q58" s="10">
        <v>43101</v>
      </c>
      <c r="R58" s="10">
        <v>43465</v>
      </c>
      <c r="S58" s="12">
        <v>0</v>
      </c>
      <c r="T58" s="12">
        <v>0</v>
      </c>
      <c r="U58" s="12">
        <v>0</v>
      </c>
      <c r="V58" s="12">
        <v>0</v>
      </c>
      <c r="W58" s="12" t="s">
        <v>349</v>
      </c>
      <c r="X58" s="191">
        <v>0.15999999999999998</v>
      </c>
      <c r="Y58" s="191">
        <v>0.16</v>
      </c>
      <c r="Z58" s="228" t="s">
        <v>747</v>
      </c>
      <c r="AA58" s="250">
        <v>0.32</v>
      </c>
      <c r="AB58" s="250">
        <v>0.32</v>
      </c>
      <c r="AC58" s="267" t="s">
        <v>900</v>
      </c>
      <c r="AD58" s="250">
        <v>0.56999999999999995</v>
      </c>
      <c r="AE58" s="250">
        <v>0.56999999999999995</v>
      </c>
      <c r="AF58" s="267" t="s">
        <v>1155</v>
      </c>
      <c r="AG58" s="419">
        <v>1</v>
      </c>
      <c r="AH58" s="421">
        <v>1</v>
      </c>
      <c r="AI58" s="412" t="s">
        <v>1304</v>
      </c>
      <c r="AJ58" s="442">
        <f t="shared" si="0"/>
        <v>1</v>
      </c>
    </row>
    <row r="59" spans="1:36" ht="100.5" customHeight="1" x14ac:dyDescent="0.25">
      <c r="A59" s="113"/>
      <c r="B59" s="57" t="s">
        <v>26</v>
      </c>
      <c r="C59" s="6" t="s">
        <v>77</v>
      </c>
      <c r="D59" s="6" t="s">
        <v>28</v>
      </c>
      <c r="E59" s="6" t="s">
        <v>74</v>
      </c>
      <c r="F59" s="6" t="s">
        <v>74</v>
      </c>
      <c r="G59" s="82" t="s">
        <v>316</v>
      </c>
      <c r="H59" s="82" t="s">
        <v>1269</v>
      </c>
      <c r="I59" s="114" t="s">
        <v>37</v>
      </c>
      <c r="J59" s="120" t="s">
        <v>347</v>
      </c>
      <c r="K59" s="106">
        <v>0.1</v>
      </c>
      <c r="L59" s="6" t="s">
        <v>34</v>
      </c>
      <c r="M59" s="116">
        <v>100</v>
      </c>
      <c r="N59" s="120"/>
      <c r="O59" s="120"/>
      <c r="P59" s="6" t="s">
        <v>350</v>
      </c>
      <c r="Q59" s="10">
        <v>43101</v>
      </c>
      <c r="R59" s="10">
        <v>43465</v>
      </c>
      <c r="S59" s="12">
        <v>0</v>
      </c>
      <c r="T59" s="12">
        <v>0</v>
      </c>
      <c r="U59" s="12">
        <v>0</v>
      </c>
      <c r="V59" s="12">
        <v>0</v>
      </c>
      <c r="W59" s="12" t="s">
        <v>349</v>
      </c>
      <c r="X59" s="191">
        <v>0.15999999999999998</v>
      </c>
      <c r="Y59" s="191">
        <v>0.16</v>
      </c>
      <c r="Z59" s="228" t="s">
        <v>748</v>
      </c>
      <c r="AA59" s="249">
        <v>0.32</v>
      </c>
      <c r="AB59" s="249">
        <v>0.32</v>
      </c>
      <c r="AC59" s="267" t="s">
        <v>901</v>
      </c>
      <c r="AD59" s="249">
        <v>0.56999999999999995</v>
      </c>
      <c r="AE59" s="249">
        <v>0.56999999999999995</v>
      </c>
      <c r="AF59" s="267" t="s">
        <v>1156</v>
      </c>
      <c r="AG59" s="419">
        <v>1</v>
      </c>
      <c r="AH59" s="421">
        <v>1</v>
      </c>
      <c r="AI59" s="412" t="s">
        <v>1305</v>
      </c>
      <c r="AJ59" s="442">
        <f t="shared" si="0"/>
        <v>1</v>
      </c>
    </row>
    <row r="60" spans="1:36" ht="100.5" customHeight="1" x14ac:dyDescent="0.25">
      <c r="A60" s="113"/>
      <c r="B60" s="57" t="s">
        <v>26</v>
      </c>
      <c r="C60" s="6" t="s">
        <v>77</v>
      </c>
      <c r="D60" s="6" t="s">
        <v>28</v>
      </c>
      <c r="E60" s="6" t="s">
        <v>74</v>
      </c>
      <c r="F60" s="15" t="s">
        <v>351</v>
      </c>
      <c r="G60" s="82" t="s">
        <v>316</v>
      </c>
      <c r="H60" s="82" t="s">
        <v>1269</v>
      </c>
      <c r="I60" s="122" t="s">
        <v>32</v>
      </c>
      <c r="J60" s="120" t="s">
        <v>352</v>
      </c>
      <c r="K60" s="83">
        <v>0.1</v>
      </c>
      <c r="L60" s="6" t="s">
        <v>34</v>
      </c>
      <c r="M60" s="116">
        <v>100</v>
      </c>
      <c r="N60" s="120"/>
      <c r="O60" s="120"/>
      <c r="P60" s="6" t="s">
        <v>353</v>
      </c>
      <c r="Q60" s="10">
        <v>43132</v>
      </c>
      <c r="R60" s="10">
        <v>43465</v>
      </c>
      <c r="S60" s="12">
        <v>0</v>
      </c>
      <c r="T60" s="12">
        <v>0</v>
      </c>
      <c r="U60" s="12">
        <v>0</v>
      </c>
      <c r="V60" s="12">
        <v>0</v>
      </c>
      <c r="W60" s="12" t="s">
        <v>354</v>
      </c>
      <c r="X60" s="191">
        <v>0.12181818181818183</v>
      </c>
      <c r="Y60" s="191">
        <v>0.12</v>
      </c>
      <c r="Z60" s="228" t="s">
        <v>749</v>
      </c>
      <c r="AA60" s="250">
        <v>0.30454545454545456</v>
      </c>
      <c r="AB60" s="250">
        <v>0.3</v>
      </c>
      <c r="AC60" s="270" t="s">
        <v>902</v>
      </c>
      <c r="AD60" s="250">
        <v>0.57999999999999996</v>
      </c>
      <c r="AE60" s="250">
        <v>0.57999999999999996</v>
      </c>
      <c r="AF60" s="270" t="s">
        <v>1157</v>
      </c>
      <c r="AG60" s="419">
        <v>1</v>
      </c>
      <c r="AH60" s="421">
        <v>1</v>
      </c>
      <c r="AI60" s="412" t="s">
        <v>1306</v>
      </c>
      <c r="AJ60" s="442">
        <f t="shared" si="0"/>
        <v>1</v>
      </c>
    </row>
    <row r="61" spans="1:36" ht="96" customHeight="1" x14ac:dyDescent="0.25">
      <c r="A61" s="111"/>
      <c r="B61" s="6" t="s">
        <v>26</v>
      </c>
      <c r="C61" s="6" t="s">
        <v>77</v>
      </c>
      <c r="D61" s="6" t="s">
        <v>28</v>
      </c>
      <c r="E61" s="6" t="s">
        <v>74</v>
      </c>
      <c r="F61" s="82" t="s">
        <v>271</v>
      </c>
      <c r="G61" s="82" t="s">
        <v>355</v>
      </c>
      <c r="H61" s="82" t="s">
        <v>356</v>
      </c>
      <c r="I61" s="6" t="s">
        <v>32</v>
      </c>
      <c r="J61" s="6" t="s">
        <v>357</v>
      </c>
      <c r="K61" s="86">
        <v>0.1</v>
      </c>
      <c r="L61" s="111" t="s">
        <v>79</v>
      </c>
      <c r="M61" s="111">
        <v>5</v>
      </c>
      <c r="N61" s="111"/>
      <c r="O61" s="111"/>
      <c r="P61" s="6" t="s">
        <v>358</v>
      </c>
      <c r="Q61" s="10">
        <v>43101</v>
      </c>
      <c r="R61" s="10">
        <v>43312</v>
      </c>
      <c r="S61" s="111"/>
      <c r="T61" s="111"/>
      <c r="U61" s="111"/>
      <c r="V61" s="111"/>
      <c r="W61" s="111"/>
      <c r="X61" s="191">
        <v>0.34857142857142853</v>
      </c>
      <c r="Y61" s="191">
        <v>0.35</v>
      </c>
      <c r="Z61" s="228" t="s">
        <v>750</v>
      </c>
      <c r="AA61" s="250">
        <v>0.77714285714285714</v>
      </c>
      <c r="AB61" s="250">
        <v>0.78</v>
      </c>
      <c r="AC61" s="267" t="s">
        <v>905</v>
      </c>
      <c r="AD61" s="250">
        <v>1</v>
      </c>
      <c r="AE61" s="250">
        <v>1</v>
      </c>
      <c r="AF61" s="267" t="s">
        <v>1158</v>
      </c>
      <c r="AG61" s="419">
        <v>1</v>
      </c>
      <c r="AH61" s="419">
        <v>1</v>
      </c>
      <c r="AI61" s="412" t="s">
        <v>1307</v>
      </c>
      <c r="AJ61" s="442">
        <f t="shared" si="0"/>
        <v>1</v>
      </c>
    </row>
    <row r="62" spans="1:36" ht="96" x14ac:dyDescent="0.25">
      <c r="A62" s="111"/>
      <c r="B62" s="6" t="s">
        <v>26</v>
      </c>
      <c r="C62" s="6" t="s">
        <v>77</v>
      </c>
      <c r="D62" s="6" t="s">
        <v>28</v>
      </c>
      <c r="E62" s="6" t="s">
        <v>74</v>
      </c>
      <c r="F62" s="82" t="s">
        <v>74</v>
      </c>
      <c r="G62" s="82" t="s">
        <v>355</v>
      </c>
      <c r="H62" s="82" t="s">
        <v>356</v>
      </c>
      <c r="I62" s="6" t="s">
        <v>47</v>
      </c>
      <c r="J62" s="252" t="s">
        <v>359</v>
      </c>
      <c r="K62" s="86">
        <v>0.05</v>
      </c>
      <c r="L62" s="111" t="s">
        <v>79</v>
      </c>
      <c r="M62" s="8">
        <v>1</v>
      </c>
      <c r="N62" s="8"/>
      <c r="O62" s="8"/>
      <c r="P62" s="6" t="s">
        <v>360</v>
      </c>
      <c r="Q62" s="10">
        <v>43101</v>
      </c>
      <c r="R62" s="10">
        <v>43312</v>
      </c>
      <c r="S62" s="12">
        <v>0</v>
      </c>
      <c r="T62" s="13">
        <v>0</v>
      </c>
      <c r="U62" s="12"/>
      <c r="V62" s="12"/>
      <c r="W62" s="12" t="s">
        <v>361</v>
      </c>
      <c r="X62" s="191">
        <v>0.15999999999999998</v>
      </c>
      <c r="Y62" s="191">
        <v>0.16</v>
      </c>
      <c r="Z62" s="228" t="s">
        <v>751</v>
      </c>
      <c r="AA62" s="249">
        <v>0.32</v>
      </c>
      <c r="AB62" s="249">
        <v>0.32</v>
      </c>
      <c r="AC62" s="267" t="s">
        <v>906</v>
      </c>
      <c r="AD62" s="249">
        <v>0.56999999999999995</v>
      </c>
      <c r="AE62" s="249">
        <v>0.56999999999999995</v>
      </c>
      <c r="AF62" s="267" t="s">
        <v>1159</v>
      </c>
      <c r="AG62" s="419">
        <v>1</v>
      </c>
      <c r="AH62" s="419">
        <v>1</v>
      </c>
      <c r="AI62" s="412" t="s">
        <v>1261</v>
      </c>
      <c r="AJ62" s="442">
        <f t="shared" si="0"/>
        <v>1</v>
      </c>
    </row>
    <row r="63" spans="1:36" ht="108" x14ac:dyDescent="0.25">
      <c r="A63" s="111"/>
      <c r="B63" s="6" t="s">
        <v>26</v>
      </c>
      <c r="C63" s="6" t="s">
        <v>77</v>
      </c>
      <c r="D63" s="6" t="s">
        <v>28</v>
      </c>
      <c r="E63" s="6" t="s">
        <v>74</v>
      </c>
      <c r="F63" s="82" t="s">
        <v>74</v>
      </c>
      <c r="G63" s="82" t="s">
        <v>355</v>
      </c>
      <c r="H63" s="82" t="s">
        <v>356</v>
      </c>
      <c r="I63" s="6" t="s">
        <v>47</v>
      </c>
      <c r="J63" s="252" t="s">
        <v>362</v>
      </c>
      <c r="K63" s="86">
        <v>0.05</v>
      </c>
      <c r="L63" s="111" t="s">
        <v>79</v>
      </c>
      <c r="M63" s="8">
        <v>12</v>
      </c>
      <c r="N63" s="8"/>
      <c r="O63" s="8"/>
      <c r="P63" s="6" t="s">
        <v>363</v>
      </c>
      <c r="Q63" s="10">
        <v>43132</v>
      </c>
      <c r="R63" s="10">
        <v>43312</v>
      </c>
      <c r="S63" s="12">
        <v>0</v>
      </c>
      <c r="T63" s="13">
        <v>0</v>
      </c>
      <c r="U63" s="12"/>
      <c r="V63" s="12"/>
      <c r="W63" s="12" t="s">
        <v>364</v>
      </c>
      <c r="X63" s="191">
        <v>0.23333333333333331</v>
      </c>
      <c r="Y63" s="191">
        <v>0.23</v>
      </c>
      <c r="Z63" s="228" t="s">
        <v>752</v>
      </c>
      <c r="AA63" s="250">
        <v>1</v>
      </c>
      <c r="AB63" s="250">
        <v>1</v>
      </c>
      <c r="AC63" s="267" t="s">
        <v>907</v>
      </c>
      <c r="AD63" s="250">
        <v>1</v>
      </c>
      <c r="AE63" s="250">
        <v>1</v>
      </c>
      <c r="AF63" s="267" t="s">
        <v>1160</v>
      </c>
      <c r="AG63" s="419">
        <v>1</v>
      </c>
      <c r="AH63" s="419">
        <v>1</v>
      </c>
      <c r="AI63" s="412" t="s">
        <v>1308</v>
      </c>
      <c r="AJ63" s="442">
        <f t="shared" si="0"/>
        <v>1</v>
      </c>
    </row>
    <row r="64" spans="1:36" ht="76.5" x14ac:dyDescent="0.25">
      <c r="A64" s="111"/>
      <c r="B64" s="6" t="s">
        <v>26</v>
      </c>
      <c r="C64" s="6" t="s">
        <v>77</v>
      </c>
      <c r="D64" s="6" t="s">
        <v>28</v>
      </c>
      <c r="E64" s="6" t="s">
        <v>74</v>
      </c>
      <c r="F64" s="82" t="s">
        <v>74</v>
      </c>
      <c r="G64" s="82" t="s">
        <v>355</v>
      </c>
      <c r="H64" s="82" t="s">
        <v>356</v>
      </c>
      <c r="I64" s="6" t="s">
        <v>47</v>
      </c>
      <c r="J64" s="6" t="s">
        <v>365</v>
      </c>
      <c r="K64" s="98">
        <v>0.1</v>
      </c>
      <c r="L64" s="111" t="s">
        <v>79</v>
      </c>
      <c r="M64" s="8">
        <v>950</v>
      </c>
      <c r="N64" s="8"/>
      <c r="O64" s="8"/>
      <c r="P64" s="252" t="s">
        <v>366</v>
      </c>
      <c r="Q64" s="123"/>
      <c r="R64" s="123"/>
      <c r="S64" s="124"/>
      <c r="T64" s="125"/>
      <c r="U64" s="124"/>
      <c r="V64" s="124"/>
      <c r="W64" s="124"/>
      <c r="X64" s="191">
        <v>0.15999999999999998</v>
      </c>
      <c r="Y64" s="191">
        <v>0.16</v>
      </c>
      <c r="Z64" s="228" t="s">
        <v>753</v>
      </c>
      <c r="AA64" s="250">
        <v>0.32</v>
      </c>
      <c r="AB64" s="250">
        <v>0.32</v>
      </c>
      <c r="AC64" s="267" t="s">
        <v>908</v>
      </c>
      <c r="AD64" s="250">
        <v>1</v>
      </c>
      <c r="AE64" s="250">
        <v>1</v>
      </c>
      <c r="AF64" s="267" t="s">
        <v>1041</v>
      </c>
      <c r="AG64" s="419">
        <v>1</v>
      </c>
      <c r="AH64" s="419">
        <v>1</v>
      </c>
      <c r="AI64" s="412" t="s">
        <v>1309</v>
      </c>
      <c r="AJ64" s="442">
        <f t="shared" si="0"/>
        <v>1</v>
      </c>
    </row>
    <row r="65" spans="1:36" ht="89.25" x14ac:dyDescent="0.25">
      <c r="A65" s="111"/>
      <c r="B65" s="6" t="s">
        <v>26</v>
      </c>
      <c r="C65" s="6" t="s">
        <v>77</v>
      </c>
      <c r="D65" s="6" t="s">
        <v>28</v>
      </c>
      <c r="E65" s="6" t="s">
        <v>74</v>
      </c>
      <c r="F65" s="82" t="s">
        <v>271</v>
      </c>
      <c r="G65" s="82" t="s">
        <v>355</v>
      </c>
      <c r="H65" s="82" t="s">
        <v>356</v>
      </c>
      <c r="I65" s="6" t="s">
        <v>32</v>
      </c>
      <c r="J65" s="6" t="s">
        <v>367</v>
      </c>
      <c r="K65" s="86">
        <v>0.2</v>
      </c>
      <c r="L65" s="6" t="s">
        <v>34</v>
      </c>
      <c r="M65" s="126">
        <v>93</v>
      </c>
      <c r="N65" s="9"/>
      <c r="O65" s="9"/>
      <c r="P65" s="238" t="s">
        <v>368</v>
      </c>
      <c r="Q65" s="10">
        <v>43191</v>
      </c>
      <c r="R65" s="10" t="s">
        <v>369</v>
      </c>
      <c r="S65" s="12"/>
      <c r="T65" s="13"/>
      <c r="U65" s="6"/>
      <c r="V65" s="12"/>
      <c r="W65" s="12"/>
      <c r="X65" s="191">
        <v>0</v>
      </c>
      <c r="Y65" s="191">
        <v>0</v>
      </c>
      <c r="Z65" s="228"/>
      <c r="AA65" s="249">
        <v>0.24333333333333332</v>
      </c>
      <c r="AB65" s="249">
        <v>0.24</v>
      </c>
      <c r="AC65" s="267" t="s">
        <v>909</v>
      </c>
      <c r="AD65" s="249">
        <v>0.8</v>
      </c>
      <c r="AE65" s="249">
        <v>0.80010000000000003</v>
      </c>
      <c r="AF65" s="267" t="s">
        <v>1161</v>
      </c>
      <c r="AG65" s="419">
        <v>1</v>
      </c>
      <c r="AH65" s="419">
        <v>1</v>
      </c>
      <c r="AI65" s="412" t="s">
        <v>1310</v>
      </c>
      <c r="AJ65" s="442">
        <f t="shared" si="0"/>
        <v>1</v>
      </c>
    </row>
    <row r="66" spans="1:36" ht="240" x14ac:dyDescent="0.25">
      <c r="A66" s="111"/>
      <c r="B66" s="6" t="s">
        <v>26</v>
      </c>
      <c r="C66" s="6" t="s">
        <v>77</v>
      </c>
      <c r="D66" s="6" t="s">
        <v>28</v>
      </c>
      <c r="E66" s="6" t="s">
        <v>74</v>
      </c>
      <c r="F66" s="82" t="s">
        <v>74</v>
      </c>
      <c r="G66" s="82" t="s">
        <v>355</v>
      </c>
      <c r="H66" s="82" t="s">
        <v>356</v>
      </c>
      <c r="I66" s="6" t="s">
        <v>47</v>
      </c>
      <c r="J66" s="6" t="s">
        <v>370</v>
      </c>
      <c r="K66" s="86">
        <v>0.2</v>
      </c>
      <c r="L66" s="111" t="s">
        <v>79</v>
      </c>
      <c r="M66" s="6">
        <v>90</v>
      </c>
      <c r="N66" s="6"/>
      <c r="O66" s="6"/>
      <c r="P66" s="146" t="s">
        <v>371</v>
      </c>
      <c r="Q66" s="10">
        <v>43132</v>
      </c>
      <c r="R66" s="10">
        <v>43465</v>
      </c>
      <c r="S66" s="147">
        <v>582093971.93792605</v>
      </c>
      <c r="T66" s="13"/>
      <c r="U66" s="6" t="s">
        <v>243</v>
      </c>
      <c r="V66" s="12"/>
      <c r="W66" s="12" t="s">
        <v>372</v>
      </c>
      <c r="X66" s="191">
        <v>0.12181818181818183</v>
      </c>
      <c r="Y66" s="191">
        <v>0.12</v>
      </c>
      <c r="Z66" s="228" t="s">
        <v>754</v>
      </c>
      <c r="AA66" s="249">
        <v>0.30454545454545456</v>
      </c>
      <c r="AB66" s="249">
        <v>0.30454545454545456</v>
      </c>
      <c r="AC66" s="267" t="s">
        <v>910</v>
      </c>
      <c r="AD66" s="249">
        <v>0.57727272727272738</v>
      </c>
      <c r="AE66" s="249">
        <v>0.57727272727272738</v>
      </c>
      <c r="AF66" s="267" t="s">
        <v>1162</v>
      </c>
      <c r="AG66" s="419">
        <v>1</v>
      </c>
      <c r="AH66" s="419">
        <v>1</v>
      </c>
      <c r="AI66" s="412" t="s">
        <v>1311</v>
      </c>
      <c r="AJ66" s="442">
        <f t="shared" si="0"/>
        <v>1</v>
      </c>
    </row>
    <row r="67" spans="1:36" ht="48" x14ac:dyDescent="0.25">
      <c r="A67" s="111"/>
      <c r="B67" s="57" t="s">
        <v>26</v>
      </c>
      <c r="C67" s="6" t="s">
        <v>77</v>
      </c>
      <c r="D67" s="6" t="s">
        <v>28</v>
      </c>
      <c r="E67" s="6" t="s">
        <v>74</v>
      </c>
      <c r="F67" s="82" t="s">
        <v>74</v>
      </c>
      <c r="G67" s="82" t="s">
        <v>375</v>
      </c>
      <c r="H67" s="82" t="s">
        <v>1270</v>
      </c>
      <c r="I67" s="82" t="s">
        <v>37</v>
      </c>
      <c r="J67" s="82" t="s">
        <v>377</v>
      </c>
      <c r="K67" s="140">
        <v>0.2</v>
      </c>
      <c r="L67" s="6" t="s">
        <v>34</v>
      </c>
      <c r="M67" s="141">
        <v>100</v>
      </c>
      <c r="N67" s="9"/>
      <c r="O67" s="9"/>
      <c r="P67" s="6" t="s">
        <v>378</v>
      </c>
      <c r="Q67" s="10">
        <v>43101</v>
      </c>
      <c r="R67" s="10">
        <v>43465</v>
      </c>
      <c r="S67" s="13">
        <v>60000000</v>
      </c>
      <c r="T67" s="13"/>
      <c r="U67" s="12"/>
      <c r="V67" s="12"/>
      <c r="W67" s="12" t="s">
        <v>379</v>
      </c>
      <c r="X67" s="191">
        <v>0.249</v>
      </c>
      <c r="Y67" s="191">
        <v>0.249</v>
      </c>
      <c r="Z67" s="228" t="s">
        <v>755</v>
      </c>
      <c r="AA67" s="255">
        <v>0.498</v>
      </c>
      <c r="AB67" s="255">
        <v>0.498</v>
      </c>
      <c r="AC67" s="267" t="s">
        <v>903</v>
      </c>
      <c r="AD67" s="255">
        <v>0.56999999999999995</v>
      </c>
      <c r="AE67" s="255">
        <v>0.56999999999999995</v>
      </c>
      <c r="AF67" s="267" t="s">
        <v>1163</v>
      </c>
      <c r="AG67" s="419">
        <v>1</v>
      </c>
      <c r="AH67" s="423">
        <v>1</v>
      </c>
      <c r="AI67" s="412" t="s">
        <v>1312</v>
      </c>
      <c r="AJ67" s="442">
        <f t="shared" si="0"/>
        <v>1</v>
      </c>
    </row>
    <row r="68" spans="1:36" ht="127.5" x14ac:dyDescent="0.25">
      <c r="A68" s="111"/>
      <c r="B68" s="57" t="s">
        <v>26</v>
      </c>
      <c r="C68" s="6" t="s">
        <v>77</v>
      </c>
      <c r="D68" s="6" t="s">
        <v>28</v>
      </c>
      <c r="E68" s="6" t="s">
        <v>74</v>
      </c>
      <c r="F68" s="82" t="s">
        <v>74</v>
      </c>
      <c r="G68" s="82" t="s">
        <v>375</v>
      </c>
      <c r="H68" s="82" t="s">
        <v>1270</v>
      </c>
      <c r="I68" s="6" t="s">
        <v>37</v>
      </c>
      <c r="J68" s="252" t="s">
        <v>380</v>
      </c>
      <c r="K68" s="7">
        <v>0.1</v>
      </c>
      <c r="L68" s="6" t="s">
        <v>34</v>
      </c>
      <c r="M68" s="141">
        <v>100</v>
      </c>
      <c r="N68" s="9"/>
      <c r="O68" s="9"/>
      <c r="P68" s="6" t="s">
        <v>381</v>
      </c>
      <c r="Q68" s="10">
        <v>43101</v>
      </c>
      <c r="R68" s="10">
        <v>43281</v>
      </c>
      <c r="S68" s="13">
        <v>48000000</v>
      </c>
      <c r="T68" s="13"/>
      <c r="U68" s="12"/>
      <c r="V68" s="12"/>
      <c r="W68" s="12" t="s">
        <v>382</v>
      </c>
      <c r="X68" s="191">
        <v>0.499</v>
      </c>
      <c r="Y68" s="191">
        <v>0.499</v>
      </c>
      <c r="Z68" s="228" t="s">
        <v>756</v>
      </c>
      <c r="AA68" s="250">
        <v>1</v>
      </c>
      <c r="AB68" s="250">
        <v>0.75</v>
      </c>
      <c r="AC68" s="267" t="s">
        <v>904</v>
      </c>
      <c r="AD68" s="250">
        <v>1</v>
      </c>
      <c r="AE68" s="250">
        <v>0.95</v>
      </c>
      <c r="AF68" s="267" t="s">
        <v>1164</v>
      </c>
      <c r="AG68" s="419">
        <v>1</v>
      </c>
      <c r="AH68" s="248">
        <v>1</v>
      </c>
      <c r="AI68" s="412" t="s">
        <v>1313</v>
      </c>
      <c r="AJ68" s="442">
        <f t="shared" si="0"/>
        <v>1</v>
      </c>
    </row>
    <row r="69" spans="1:36" ht="114.75" x14ac:dyDescent="0.25">
      <c r="A69" s="111"/>
      <c r="B69" s="57" t="s">
        <v>26</v>
      </c>
      <c r="C69" s="6" t="s">
        <v>77</v>
      </c>
      <c r="D69" s="6" t="s">
        <v>28</v>
      </c>
      <c r="E69" s="6" t="s">
        <v>74</v>
      </c>
      <c r="F69" s="82" t="s">
        <v>74</v>
      </c>
      <c r="G69" s="82" t="s">
        <v>375</v>
      </c>
      <c r="H69" s="82" t="s">
        <v>1270</v>
      </c>
      <c r="I69" s="6" t="s">
        <v>37</v>
      </c>
      <c r="J69" s="6" t="s">
        <v>972</v>
      </c>
      <c r="K69" s="7">
        <v>0.1</v>
      </c>
      <c r="L69" s="6" t="s">
        <v>383</v>
      </c>
      <c r="M69" s="6">
        <v>11</v>
      </c>
      <c r="N69" s="6"/>
      <c r="O69" s="6"/>
      <c r="P69" s="6" t="s">
        <v>973</v>
      </c>
      <c r="Q69" s="10">
        <v>43101</v>
      </c>
      <c r="R69" s="10">
        <v>43465</v>
      </c>
      <c r="S69" s="13">
        <v>150000000</v>
      </c>
      <c r="T69" s="13"/>
      <c r="U69" s="12"/>
      <c r="V69" s="12"/>
      <c r="W69" s="12" t="s">
        <v>384</v>
      </c>
      <c r="X69" s="145">
        <v>3</v>
      </c>
      <c r="Y69" s="145">
        <v>3</v>
      </c>
      <c r="Z69" s="240" t="s">
        <v>757</v>
      </c>
      <c r="AA69" s="215">
        <v>0.32</v>
      </c>
      <c r="AB69" s="215">
        <v>0</v>
      </c>
      <c r="AC69" s="268" t="s">
        <v>974</v>
      </c>
      <c r="AD69" s="215">
        <v>0.56999999999999995</v>
      </c>
      <c r="AE69" s="215">
        <v>0.56999999999999995</v>
      </c>
      <c r="AF69" s="268" t="s">
        <v>1165</v>
      </c>
      <c r="AG69" s="419">
        <v>1</v>
      </c>
      <c r="AH69" s="254">
        <v>0.9</v>
      </c>
      <c r="AI69" s="412" t="s">
        <v>1314</v>
      </c>
      <c r="AJ69" s="442">
        <f t="shared" si="0"/>
        <v>0.9</v>
      </c>
    </row>
    <row r="70" spans="1:36" ht="63" customHeight="1" x14ac:dyDescent="0.25">
      <c r="A70" s="111"/>
      <c r="B70" s="57" t="s">
        <v>26</v>
      </c>
      <c r="C70" s="6" t="s">
        <v>77</v>
      </c>
      <c r="D70" s="6" t="s">
        <v>28</v>
      </c>
      <c r="E70" s="6" t="s">
        <v>74</v>
      </c>
      <c r="F70" s="82" t="s">
        <v>74</v>
      </c>
      <c r="G70" s="82" t="s">
        <v>375</v>
      </c>
      <c r="H70" s="82" t="s">
        <v>1270</v>
      </c>
      <c r="I70" s="6" t="s">
        <v>37</v>
      </c>
      <c r="J70" s="275" t="s">
        <v>975</v>
      </c>
      <c r="K70" s="7">
        <v>0.1</v>
      </c>
      <c r="L70" s="6" t="s">
        <v>34</v>
      </c>
      <c r="M70" s="141">
        <v>4</v>
      </c>
      <c r="N70" s="9"/>
      <c r="O70" s="9"/>
      <c r="P70" s="230" t="s">
        <v>976</v>
      </c>
      <c r="Q70" s="10">
        <v>43101</v>
      </c>
      <c r="R70" s="260">
        <v>43281</v>
      </c>
      <c r="S70" s="12">
        <v>140000000</v>
      </c>
      <c r="T70" s="13"/>
      <c r="U70" s="12"/>
      <c r="V70" s="12"/>
      <c r="W70" s="12" t="s">
        <v>376</v>
      </c>
      <c r="X70" s="214"/>
      <c r="Y70" s="214"/>
      <c r="Z70" s="240" t="s">
        <v>758</v>
      </c>
      <c r="AA70" s="256">
        <v>0.32</v>
      </c>
      <c r="AB70" s="256">
        <v>0</v>
      </c>
      <c r="AC70" s="268" t="s">
        <v>977</v>
      </c>
      <c r="AD70" s="256">
        <v>0.56999999999999995</v>
      </c>
      <c r="AE70" s="256">
        <v>0.56999999999999995</v>
      </c>
      <c r="AF70" s="268" t="s">
        <v>1166</v>
      </c>
      <c r="AG70" s="419">
        <v>1</v>
      </c>
      <c r="AH70" s="254">
        <f>3/4</f>
        <v>0.75</v>
      </c>
      <c r="AI70" s="412" t="s">
        <v>1315</v>
      </c>
      <c r="AJ70" s="442">
        <f t="shared" si="0"/>
        <v>0.75</v>
      </c>
    </row>
    <row r="71" spans="1:36" ht="76.5" x14ac:dyDescent="0.25">
      <c r="A71" s="111"/>
      <c r="B71" s="57" t="s">
        <v>26</v>
      </c>
      <c r="C71" s="6" t="s">
        <v>77</v>
      </c>
      <c r="D71" s="6" t="s">
        <v>28</v>
      </c>
      <c r="E71" s="6" t="s">
        <v>74</v>
      </c>
      <c r="F71" s="82" t="s">
        <v>74</v>
      </c>
      <c r="G71" s="82" t="s">
        <v>375</v>
      </c>
      <c r="H71" s="82" t="s">
        <v>1270</v>
      </c>
      <c r="I71" s="6" t="s">
        <v>37</v>
      </c>
      <c r="J71" s="341" t="s">
        <v>975</v>
      </c>
      <c r="K71" s="7"/>
      <c r="L71" s="6" t="s">
        <v>34</v>
      </c>
      <c r="M71" s="141">
        <v>2</v>
      </c>
      <c r="N71" s="6"/>
      <c r="O71" s="6"/>
      <c r="P71" s="230" t="s">
        <v>978</v>
      </c>
      <c r="Q71" s="10">
        <v>43282</v>
      </c>
      <c r="R71" s="260">
        <v>43465</v>
      </c>
      <c r="S71" s="12"/>
      <c r="T71" s="13"/>
      <c r="U71" s="12"/>
      <c r="V71" s="12"/>
      <c r="W71" s="12"/>
      <c r="X71" s="214"/>
      <c r="Y71" s="214"/>
      <c r="Z71" s="240" t="s">
        <v>759</v>
      </c>
      <c r="AA71" s="246">
        <v>0.32</v>
      </c>
      <c r="AB71" s="246">
        <v>0.32</v>
      </c>
      <c r="AC71" s="271" t="s">
        <v>979</v>
      </c>
      <c r="AD71" s="246">
        <v>0.56999999999999995</v>
      </c>
      <c r="AE71" s="246">
        <v>0.56999999999999995</v>
      </c>
      <c r="AF71" s="271" t="s">
        <v>1167</v>
      </c>
      <c r="AG71" s="419">
        <v>1</v>
      </c>
      <c r="AH71" s="254">
        <v>0</v>
      </c>
      <c r="AI71" s="412" t="s">
        <v>1316</v>
      </c>
      <c r="AJ71" s="442">
        <f t="shared" ref="AJ71:AJ84" si="1">+AH71/AG71</f>
        <v>0</v>
      </c>
    </row>
    <row r="72" spans="1:36" ht="72" x14ac:dyDescent="0.25">
      <c r="A72" s="111"/>
      <c r="B72" s="57" t="s">
        <v>26</v>
      </c>
      <c r="C72" s="6" t="s">
        <v>77</v>
      </c>
      <c r="D72" s="6" t="s">
        <v>28</v>
      </c>
      <c r="E72" s="6" t="s">
        <v>74</v>
      </c>
      <c r="F72" s="82" t="s">
        <v>74</v>
      </c>
      <c r="G72" s="82" t="s">
        <v>375</v>
      </c>
      <c r="H72" s="82" t="s">
        <v>1270</v>
      </c>
      <c r="I72" s="6" t="s">
        <v>37</v>
      </c>
      <c r="J72" s="82" t="s">
        <v>981</v>
      </c>
      <c r="K72" s="9">
        <v>0.1</v>
      </c>
      <c r="L72" s="6" t="s">
        <v>79</v>
      </c>
      <c r="M72" s="6">
        <v>12</v>
      </c>
      <c r="N72" s="6"/>
      <c r="O72" s="6"/>
      <c r="P72" s="341" t="s">
        <v>980</v>
      </c>
      <c r="Q72" s="10">
        <v>43101</v>
      </c>
      <c r="R72" s="10">
        <v>43465</v>
      </c>
      <c r="S72" s="13">
        <v>90000000</v>
      </c>
      <c r="T72" s="13"/>
      <c r="U72" s="12"/>
      <c r="V72" s="12"/>
      <c r="W72" s="12" t="s">
        <v>376</v>
      </c>
      <c r="X72" s="214">
        <v>1</v>
      </c>
      <c r="Y72" s="214">
        <v>1</v>
      </c>
      <c r="Z72" s="240" t="s">
        <v>760</v>
      </c>
      <c r="AA72" s="256">
        <v>0.32</v>
      </c>
      <c r="AB72" s="256">
        <v>0.5</v>
      </c>
      <c r="AC72" s="268" t="s">
        <v>982</v>
      </c>
      <c r="AD72" s="256">
        <v>0.56999999999999995</v>
      </c>
      <c r="AE72" s="256">
        <v>0.67</v>
      </c>
      <c r="AF72" s="268" t="s">
        <v>1168</v>
      </c>
      <c r="AG72" s="419">
        <v>1</v>
      </c>
      <c r="AH72" s="423">
        <v>0.92</v>
      </c>
      <c r="AI72" s="412" t="s">
        <v>1317</v>
      </c>
      <c r="AJ72" s="442">
        <f t="shared" si="1"/>
        <v>0.92</v>
      </c>
    </row>
    <row r="73" spans="1:36" ht="85.5" customHeight="1" x14ac:dyDescent="0.25">
      <c r="A73" s="111"/>
      <c r="B73" s="57" t="s">
        <v>26</v>
      </c>
      <c r="C73" s="6" t="s">
        <v>77</v>
      </c>
      <c r="D73" s="6" t="s">
        <v>28</v>
      </c>
      <c r="E73" s="6" t="s">
        <v>74</v>
      </c>
      <c r="F73" s="82" t="s">
        <v>74</v>
      </c>
      <c r="G73" s="82" t="s">
        <v>375</v>
      </c>
      <c r="H73" s="82" t="s">
        <v>1270</v>
      </c>
      <c r="I73" s="6" t="s">
        <v>37</v>
      </c>
      <c r="J73" s="82" t="s">
        <v>983</v>
      </c>
      <c r="K73" s="7">
        <v>0.05</v>
      </c>
      <c r="L73" s="6" t="s">
        <v>34</v>
      </c>
      <c r="M73" s="261">
        <v>1</v>
      </c>
      <c r="N73" s="9"/>
      <c r="O73" s="9"/>
      <c r="P73" s="230" t="s">
        <v>985</v>
      </c>
      <c r="Q73" s="10">
        <v>43101</v>
      </c>
      <c r="R73" s="10">
        <v>43465</v>
      </c>
      <c r="S73" s="13">
        <v>960000000</v>
      </c>
      <c r="T73" s="13"/>
      <c r="U73" s="12"/>
      <c r="V73" s="12"/>
      <c r="W73" s="12" t="s">
        <v>385</v>
      </c>
      <c r="X73" s="214">
        <v>0.23</v>
      </c>
      <c r="Y73" s="214">
        <v>0.23</v>
      </c>
      <c r="Z73" s="240" t="s">
        <v>761</v>
      </c>
      <c r="AA73" s="215">
        <v>0.32</v>
      </c>
      <c r="AB73" s="215">
        <v>0.47</v>
      </c>
      <c r="AC73" s="268" t="s">
        <v>987</v>
      </c>
      <c r="AD73" s="215">
        <v>0.56999999999999995</v>
      </c>
      <c r="AE73" s="215">
        <v>0.56999999999999995</v>
      </c>
      <c r="AF73" s="268" t="s">
        <v>1169</v>
      </c>
      <c r="AG73" s="419">
        <v>1</v>
      </c>
      <c r="AH73" s="424">
        <v>1.0459000000000001</v>
      </c>
      <c r="AI73" s="412" t="s">
        <v>1318</v>
      </c>
      <c r="AJ73" s="442">
        <f t="shared" si="1"/>
        <v>1.0459000000000001</v>
      </c>
    </row>
    <row r="74" spans="1:36" ht="66.75" customHeight="1" x14ac:dyDescent="0.25">
      <c r="A74" s="111"/>
      <c r="B74" s="57" t="s">
        <v>26</v>
      </c>
      <c r="C74" s="6" t="s">
        <v>77</v>
      </c>
      <c r="D74" s="6" t="s">
        <v>28</v>
      </c>
      <c r="E74" s="6" t="s">
        <v>74</v>
      </c>
      <c r="F74" s="82" t="s">
        <v>74</v>
      </c>
      <c r="G74" s="82" t="s">
        <v>375</v>
      </c>
      <c r="H74" s="82" t="s">
        <v>1270</v>
      </c>
      <c r="I74" s="6" t="s">
        <v>37</v>
      </c>
      <c r="J74" s="82" t="s">
        <v>984</v>
      </c>
      <c r="K74" s="7">
        <v>0.05</v>
      </c>
      <c r="L74" s="6" t="s">
        <v>34</v>
      </c>
      <c r="M74" s="261">
        <v>1</v>
      </c>
      <c r="N74" s="9"/>
      <c r="O74" s="9"/>
      <c r="P74" s="340" t="s">
        <v>986</v>
      </c>
      <c r="Q74" s="10">
        <v>43101</v>
      </c>
      <c r="R74" s="10">
        <v>43465</v>
      </c>
      <c r="S74" s="13"/>
      <c r="T74" s="13"/>
      <c r="U74" s="12"/>
      <c r="V74" s="12"/>
      <c r="W74" s="12"/>
      <c r="X74" s="214"/>
      <c r="Y74" s="214"/>
      <c r="Z74" s="240" t="s">
        <v>762</v>
      </c>
      <c r="AA74" s="215">
        <v>0.32</v>
      </c>
      <c r="AB74" s="215">
        <v>0.42</v>
      </c>
      <c r="AC74" s="268" t="s">
        <v>988</v>
      </c>
      <c r="AD74" s="215">
        <v>0.56999999999999995</v>
      </c>
      <c r="AE74" s="215">
        <v>0.56999999999999995</v>
      </c>
      <c r="AF74" s="268" t="s">
        <v>1170</v>
      </c>
      <c r="AG74" s="419">
        <v>1</v>
      </c>
      <c r="AH74" s="425">
        <v>0.94640000000000002</v>
      </c>
      <c r="AI74" s="412" t="s">
        <v>1319</v>
      </c>
      <c r="AJ74" s="442">
        <f t="shared" si="1"/>
        <v>0.94640000000000002</v>
      </c>
    </row>
    <row r="75" spans="1:36" ht="132" x14ac:dyDescent="0.25">
      <c r="A75" s="111"/>
      <c r="B75" s="57" t="s">
        <v>26</v>
      </c>
      <c r="C75" s="6" t="s">
        <v>77</v>
      </c>
      <c r="D75" s="6" t="s">
        <v>28</v>
      </c>
      <c r="E75" s="6" t="s">
        <v>74</v>
      </c>
      <c r="F75" s="82" t="s">
        <v>74</v>
      </c>
      <c r="G75" s="82" t="s">
        <v>375</v>
      </c>
      <c r="H75" s="82" t="s">
        <v>1270</v>
      </c>
      <c r="I75" s="6" t="s">
        <v>37</v>
      </c>
      <c r="J75" s="82" t="s">
        <v>386</v>
      </c>
      <c r="K75" s="7">
        <v>0.05</v>
      </c>
      <c r="L75" s="6" t="s">
        <v>34</v>
      </c>
      <c r="M75" s="261">
        <v>1</v>
      </c>
      <c r="N75" s="9"/>
      <c r="O75" s="9"/>
      <c r="P75" s="258" t="s">
        <v>989</v>
      </c>
      <c r="Q75" s="10">
        <v>43101</v>
      </c>
      <c r="R75" s="10">
        <v>43465</v>
      </c>
      <c r="S75" s="13"/>
      <c r="T75" s="13"/>
      <c r="U75" s="12"/>
      <c r="V75" s="12"/>
      <c r="W75" s="12"/>
      <c r="X75" s="214">
        <v>0.22500000000000001</v>
      </c>
      <c r="Y75" s="214">
        <v>0.22500000000000001</v>
      </c>
      <c r="Z75" s="240" t="s">
        <v>763</v>
      </c>
      <c r="AA75" s="215">
        <v>0.32</v>
      </c>
      <c r="AB75" s="215">
        <v>0.45</v>
      </c>
      <c r="AC75" s="268" t="s">
        <v>990</v>
      </c>
      <c r="AD75" s="215">
        <v>0.56999999999999995</v>
      </c>
      <c r="AE75" s="215">
        <v>0.56999999999999995</v>
      </c>
      <c r="AF75" s="268" t="s">
        <v>1171</v>
      </c>
      <c r="AG75" s="419">
        <v>1</v>
      </c>
      <c r="AH75" s="254">
        <v>1</v>
      </c>
      <c r="AI75" s="412" t="s">
        <v>1320</v>
      </c>
      <c r="AJ75" s="442">
        <f t="shared" si="1"/>
        <v>1</v>
      </c>
    </row>
    <row r="76" spans="1:36" ht="84" x14ac:dyDescent="0.25">
      <c r="A76" s="111"/>
      <c r="B76" s="57" t="s">
        <v>26</v>
      </c>
      <c r="C76" s="6" t="s">
        <v>77</v>
      </c>
      <c r="D76" s="6" t="s">
        <v>28</v>
      </c>
      <c r="E76" s="6" t="s">
        <v>74</v>
      </c>
      <c r="F76" s="82" t="s">
        <v>74</v>
      </c>
      <c r="G76" s="82" t="s">
        <v>375</v>
      </c>
      <c r="H76" s="82" t="s">
        <v>1270</v>
      </c>
      <c r="I76" s="6" t="s">
        <v>37</v>
      </c>
      <c r="J76" s="342" t="s">
        <v>991</v>
      </c>
      <c r="K76" s="7">
        <v>0.05</v>
      </c>
      <c r="L76" s="6" t="s">
        <v>34</v>
      </c>
      <c r="M76" s="141">
        <v>12</v>
      </c>
      <c r="N76" s="9"/>
      <c r="O76" s="9"/>
      <c r="P76" s="258" t="s">
        <v>992</v>
      </c>
      <c r="Q76" s="10">
        <v>43101</v>
      </c>
      <c r="R76" s="10">
        <v>43465</v>
      </c>
      <c r="S76" s="13"/>
      <c r="T76" s="13"/>
      <c r="U76" s="12"/>
      <c r="V76" s="12"/>
      <c r="W76" s="12"/>
      <c r="X76" s="259">
        <v>3</v>
      </c>
      <c r="Y76" s="259">
        <v>3</v>
      </c>
      <c r="Z76" s="240" t="s">
        <v>764</v>
      </c>
      <c r="AA76" s="215">
        <v>0.32</v>
      </c>
      <c r="AB76" s="215">
        <v>0.5</v>
      </c>
      <c r="AC76" s="268" t="s">
        <v>993</v>
      </c>
      <c r="AD76" s="215">
        <v>0.55000000000000004</v>
      </c>
      <c r="AE76" s="215">
        <v>0.55000000000000004</v>
      </c>
      <c r="AF76" s="268" t="s">
        <v>1172</v>
      </c>
      <c r="AG76" s="419">
        <v>1</v>
      </c>
      <c r="AH76" s="254">
        <v>0.91659999999999997</v>
      </c>
      <c r="AI76" s="412" t="s">
        <v>1321</v>
      </c>
      <c r="AJ76" s="442">
        <f t="shared" si="1"/>
        <v>0.91659999999999997</v>
      </c>
    </row>
    <row r="77" spans="1:36" ht="82.5" customHeight="1" x14ac:dyDescent="0.25">
      <c r="A77" s="110"/>
      <c r="B77" s="64" t="s">
        <v>150</v>
      </c>
      <c r="C77" s="6" t="s">
        <v>77</v>
      </c>
      <c r="D77" s="6" t="s">
        <v>28</v>
      </c>
      <c r="E77" s="82" t="s">
        <v>74</v>
      </c>
      <c r="F77" s="82" t="s">
        <v>74</v>
      </c>
      <c r="G77" s="82" t="s">
        <v>387</v>
      </c>
      <c r="H77" s="82" t="s">
        <v>1210</v>
      </c>
      <c r="I77" s="82" t="s">
        <v>47</v>
      </c>
      <c r="J77" s="252" t="s">
        <v>389</v>
      </c>
      <c r="K77" s="7">
        <v>0.125</v>
      </c>
      <c r="L77" s="6" t="s">
        <v>34</v>
      </c>
      <c r="M77" s="6">
        <v>100</v>
      </c>
      <c r="N77" s="6"/>
      <c r="O77" s="6"/>
      <c r="P77" s="6" t="s">
        <v>390</v>
      </c>
      <c r="Q77" s="10">
        <v>43101</v>
      </c>
      <c r="R77" s="10">
        <v>43465</v>
      </c>
      <c r="S77" s="124">
        <v>887125333</v>
      </c>
      <c r="T77" s="53" t="s">
        <v>29</v>
      </c>
      <c r="U77" s="53" t="s">
        <v>29</v>
      </c>
      <c r="V77" s="53" t="s">
        <v>29</v>
      </c>
      <c r="W77" s="124" t="s">
        <v>388</v>
      </c>
      <c r="X77" s="191">
        <v>1</v>
      </c>
      <c r="Y77" s="191">
        <v>1</v>
      </c>
      <c r="Z77" s="228" t="s">
        <v>765</v>
      </c>
      <c r="AA77" s="250">
        <v>1</v>
      </c>
      <c r="AB77" s="250">
        <v>1</v>
      </c>
      <c r="AC77" s="267" t="s">
        <v>885</v>
      </c>
      <c r="AD77" s="250">
        <v>1</v>
      </c>
      <c r="AE77" s="250">
        <v>1</v>
      </c>
      <c r="AF77" s="267" t="s">
        <v>1173</v>
      </c>
      <c r="AG77" s="419">
        <v>1</v>
      </c>
      <c r="AH77" s="254">
        <v>1</v>
      </c>
      <c r="AI77" s="412" t="s">
        <v>1322</v>
      </c>
      <c r="AJ77" s="442">
        <f t="shared" si="1"/>
        <v>1</v>
      </c>
    </row>
    <row r="78" spans="1:36" ht="85.5" customHeight="1" x14ac:dyDescent="0.25">
      <c r="A78" s="110"/>
      <c r="B78" s="64" t="s">
        <v>150</v>
      </c>
      <c r="C78" s="44" t="s">
        <v>77</v>
      </c>
      <c r="D78" s="44" t="s">
        <v>28</v>
      </c>
      <c r="E78" s="82" t="s">
        <v>74</v>
      </c>
      <c r="F78" s="82" t="s">
        <v>74</v>
      </c>
      <c r="G78" s="82" t="s">
        <v>387</v>
      </c>
      <c r="H78" s="82" t="s">
        <v>1210</v>
      </c>
      <c r="I78" s="44" t="s">
        <v>37</v>
      </c>
      <c r="J78" s="252" t="s">
        <v>391</v>
      </c>
      <c r="K78" s="7">
        <v>0.125</v>
      </c>
      <c r="L78" s="44" t="s">
        <v>34</v>
      </c>
      <c r="M78" s="6">
        <v>100</v>
      </c>
      <c r="N78" s="44"/>
      <c r="O78" s="44"/>
      <c r="P78" s="6" t="s">
        <v>392</v>
      </c>
      <c r="Q78" s="48">
        <v>43101</v>
      </c>
      <c r="R78" s="48">
        <v>43465</v>
      </c>
      <c r="S78" s="148"/>
      <c r="T78" s="53" t="s">
        <v>29</v>
      </c>
      <c r="U78" s="53" t="s">
        <v>29</v>
      </c>
      <c r="V78" s="53" t="s">
        <v>29</v>
      </c>
      <c r="W78" s="124" t="s">
        <v>388</v>
      </c>
      <c r="X78" s="191">
        <v>1</v>
      </c>
      <c r="Y78" s="191">
        <v>1</v>
      </c>
      <c r="Z78" s="228" t="s">
        <v>766</v>
      </c>
      <c r="AA78" s="249">
        <v>1</v>
      </c>
      <c r="AB78" s="249">
        <v>1</v>
      </c>
      <c r="AC78" s="267" t="s">
        <v>881</v>
      </c>
      <c r="AD78" s="249">
        <v>1</v>
      </c>
      <c r="AE78" s="249">
        <v>1</v>
      </c>
      <c r="AF78" s="267" t="s">
        <v>1174</v>
      </c>
      <c r="AG78" s="419">
        <v>1</v>
      </c>
      <c r="AH78" s="254">
        <v>1</v>
      </c>
      <c r="AI78" s="412" t="s">
        <v>1323</v>
      </c>
      <c r="AJ78" s="442">
        <f t="shared" si="1"/>
        <v>1</v>
      </c>
    </row>
    <row r="79" spans="1:36" ht="87" customHeight="1" x14ac:dyDescent="0.25">
      <c r="A79" s="110"/>
      <c r="B79" s="64" t="s">
        <v>150</v>
      </c>
      <c r="C79" s="44" t="s">
        <v>77</v>
      </c>
      <c r="D79" s="44" t="s">
        <v>28</v>
      </c>
      <c r="E79" s="82" t="s">
        <v>74</v>
      </c>
      <c r="F79" s="82" t="s">
        <v>74</v>
      </c>
      <c r="G79" s="82" t="s">
        <v>387</v>
      </c>
      <c r="H79" s="82" t="s">
        <v>1210</v>
      </c>
      <c r="I79" s="44" t="s">
        <v>37</v>
      </c>
      <c r="J79" s="252" t="s">
        <v>393</v>
      </c>
      <c r="K79" s="7">
        <v>0.125</v>
      </c>
      <c r="L79" s="44" t="s">
        <v>34</v>
      </c>
      <c r="M79" s="6">
        <v>100</v>
      </c>
      <c r="N79" s="44"/>
      <c r="O79" s="44"/>
      <c r="P79" s="6" t="s">
        <v>394</v>
      </c>
      <c r="Q79" s="48">
        <v>43101</v>
      </c>
      <c r="R79" s="48">
        <v>43454</v>
      </c>
      <c r="S79" s="148"/>
      <c r="T79" s="53" t="s">
        <v>29</v>
      </c>
      <c r="U79" s="53" t="s">
        <v>29</v>
      </c>
      <c r="V79" s="53" t="s">
        <v>29</v>
      </c>
      <c r="W79" s="124" t="s">
        <v>388</v>
      </c>
      <c r="X79" s="191">
        <v>1</v>
      </c>
      <c r="Y79" s="191">
        <v>1</v>
      </c>
      <c r="Z79" s="228" t="s">
        <v>767</v>
      </c>
      <c r="AA79" s="249">
        <v>1</v>
      </c>
      <c r="AB79" s="249">
        <v>1</v>
      </c>
      <c r="AC79" s="267" t="s">
        <v>882</v>
      </c>
      <c r="AD79" s="249">
        <v>1</v>
      </c>
      <c r="AE79" s="249">
        <v>1</v>
      </c>
      <c r="AF79" s="267" t="s">
        <v>1175</v>
      </c>
      <c r="AG79" s="419">
        <v>1</v>
      </c>
      <c r="AH79" s="254">
        <v>1</v>
      </c>
      <c r="AI79" s="412" t="s">
        <v>1324</v>
      </c>
      <c r="AJ79" s="442">
        <f t="shared" si="1"/>
        <v>1</v>
      </c>
    </row>
    <row r="80" spans="1:36" ht="68.25" customHeight="1" x14ac:dyDescent="0.25">
      <c r="A80" s="110"/>
      <c r="B80" s="64" t="s">
        <v>150</v>
      </c>
      <c r="C80" s="44" t="s">
        <v>77</v>
      </c>
      <c r="D80" s="44" t="s">
        <v>28</v>
      </c>
      <c r="E80" s="82" t="s">
        <v>74</v>
      </c>
      <c r="F80" s="82" t="s">
        <v>74</v>
      </c>
      <c r="G80" s="82" t="s">
        <v>387</v>
      </c>
      <c r="H80" s="82" t="s">
        <v>1210</v>
      </c>
      <c r="I80" s="44" t="s">
        <v>37</v>
      </c>
      <c r="J80" s="252" t="s">
        <v>395</v>
      </c>
      <c r="K80" s="7">
        <v>0.125</v>
      </c>
      <c r="L80" s="44" t="s">
        <v>34</v>
      </c>
      <c r="M80" s="6">
        <v>100</v>
      </c>
      <c r="N80" s="44"/>
      <c r="O80" s="44"/>
      <c r="P80" s="6" t="s">
        <v>396</v>
      </c>
      <c r="Q80" s="48">
        <v>43070</v>
      </c>
      <c r="R80" s="48">
        <v>43434</v>
      </c>
      <c r="S80" s="148"/>
      <c r="T80" s="53" t="s">
        <v>29</v>
      </c>
      <c r="U80" s="53" t="s">
        <v>29</v>
      </c>
      <c r="V80" s="53" t="s">
        <v>29</v>
      </c>
      <c r="W80" s="124" t="s">
        <v>388</v>
      </c>
      <c r="X80" s="191">
        <v>1</v>
      </c>
      <c r="Y80" s="191">
        <v>1</v>
      </c>
      <c r="Z80" s="228" t="s">
        <v>768</v>
      </c>
      <c r="AA80" s="250">
        <v>1</v>
      </c>
      <c r="AB80" s="250">
        <v>1</v>
      </c>
      <c r="AC80" s="267" t="s">
        <v>883</v>
      </c>
      <c r="AD80" s="250">
        <v>1</v>
      </c>
      <c r="AE80" s="250">
        <v>1</v>
      </c>
      <c r="AF80" s="267" t="s">
        <v>1176</v>
      </c>
      <c r="AG80" s="419">
        <v>1</v>
      </c>
      <c r="AH80" s="254">
        <v>1</v>
      </c>
      <c r="AI80" s="412" t="s">
        <v>1325</v>
      </c>
      <c r="AJ80" s="442">
        <f t="shared" si="1"/>
        <v>1</v>
      </c>
    </row>
    <row r="81" spans="1:36" ht="84.75" customHeight="1" x14ac:dyDescent="0.25">
      <c r="A81" s="110"/>
      <c r="B81" s="64" t="s">
        <v>150</v>
      </c>
      <c r="C81" s="44" t="s">
        <v>77</v>
      </c>
      <c r="D81" s="44" t="s">
        <v>28</v>
      </c>
      <c r="E81" s="82" t="s">
        <v>74</v>
      </c>
      <c r="F81" s="82" t="s">
        <v>74</v>
      </c>
      <c r="G81" s="82" t="s">
        <v>387</v>
      </c>
      <c r="H81" s="82" t="s">
        <v>1210</v>
      </c>
      <c r="I81" s="44" t="s">
        <v>37</v>
      </c>
      <c r="J81" s="252" t="s">
        <v>397</v>
      </c>
      <c r="K81" s="7">
        <v>0.125</v>
      </c>
      <c r="L81" s="44" t="s">
        <v>34</v>
      </c>
      <c r="M81" s="6">
        <v>100</v>
      </c>
      <c r="N81" s="44"/>
      <c r="O81" s="44"/>
      <c r="P81" s="6" t="s">
        <v>398</v>
      </c>
      <c r="Q81" s="48">
        <v>43101</v>
      </c>
      <c r="R81" s="48">
        <v>43449</v>
      </c>
      <c r="S81" s="148"/>
      <c r="T81" s="53" t="s">
        <v>29</v>
      </c>
      <c r="U81" s="53" t="s">
        <v>29</v>
      </c>
      <c r="V81" s="53" t="s">
        <v>29</v>
      </c>
      <c r="W81" s="124" t="s">
        <v>388</v>
      </c>
      <c r="X81" s="234">
        <v>1</v>
      </c>
      <c r="Y81" s="234">
        <v>1</v>
      </c>
      <c r="Z81" s="228" t="s">
        <v>769</v>
      </c>
      <c r="AA81" s="250">
        <v>1</v>
      </c>
      <c r="AB81" s="250">
        <v>1</v>
      </c>
      <c r="AC81" s="267" t="s">
        <v>884</v>
      </c>
      <c r="AD81" s="250">
        <v>1</v>
      </c>
      <c r="AE81" s="250">
        <v>1</v>
      </c>
      <c r="AF81" s="267" t="s">
        <v>1177</v>
      </c>
      <c r="AG81" s="419">
        <v>1</v>
      </c>
      <c r="AH81" s="254">
        <v>1</v>
      </c>
      <c r="AI81" s="412" t="s">
        <v>1326</v>
      </c>
      <c r="AJ81" s="442">
        <f t="shared" si="1"/>
        <v>1</v>
      </c>
    </row>
    <row r="82" spans="1:36" s="78" customFormat="1" ht="76.5" x14ac:dyDescent="0.25">
      <c r="A82" s="111"/>
      <c r="B82" s="5" t="s">
        <v>26</v>
      </c>
      <c r="C82" s="6" t="s">
        <v>77</v>
      </c>
      <c r="D82" s="6" t="s">
        <v>28</v>
      </c>
      <c r="E82" s="6" t="s">
        <v>74</v>
      </c>
      <c r="F82" s="82" t="s">
        <v>407</v>
      </c>
      <c r="G82" s="82" t="s">
        <v>1188</v>
      </c>
      <c r="H82" s="82" t="s">
        <v>1271</v>
      </c>
      <c r="I82" s="82" t="s">
        <v>32</v>
      </c>
      <c r="J82" s="252" t="s">
        <v>408</v>
      </c>
      <c r="K82" s="163">
        <v>0.1</v>
      </c>
      <c r="L82" s="6" t="s">
        <v>409</v>
      </c>
      <c r="M82" s="6">
        <v>12</v>
      </c>
      <c r="N82" s="6"/>
      <c r="O82" s="6"/>
      <c r="P82" s="6" t="s">
        <v>410</v>
      </c>
      <c r="Q82" s="10">
        <v>43102</v>
      </c>
      <c r="R82" s="10">
        <v>43146</v>
      </c>
      <c r="S82" s="12">
        <v>0</v>
      </c>
      <c r="T82" s="12">
        <v>0</v>
      </c>
      <c r="U82" s="12" t="s">
        <v>29</v>
      </c>
      <c r="V82" s="12">
        <v>0</v>
      </c>
      <c r="W82" s="12" t="s">
        <v>411</v>
      </c>
      <c r="X82" s="239">
        <v>0.60000000000000009</v>
      </c>
      <c r="Y82" s="239">
        <v>0.6</v>
      </c>
      <c r="Z82" s="240" t="s">
        <v>771</v>
      </c>
      <c r="AA82" s="214">
        <v>1</v>
      </c>
      <c r="AB82" s="214">
        <v>1</v>
      </c>
      <c r="AC82" s="268" t="s">
        <v>886</v>
      </c>
      <c r="AD82" s="214">
        <v>1</v>
      </c>
      <c r="AE82" s="214">
        <v>1</v>
      </c>
      <c r="AF82" s="268" t="s">
        <v>1187</v>
      </c>
      <c r="AG82" s="419">
        <v>1</v>
      </c>
      <c r="AH82" s="419">
        <v>1</v>
      </c>
      <c r="AI82" s="412" t="s">
        <v>1365</v>
      </c>
      <c r="AJ82" s="442">
        <f t="shared" si="1"/>
        <v>1</v>
      </c>
    </row>
    <row r="83" spans="1:36" s="78" customFormat="1" ht="84" x14ac:dyDescent="0.25">
      <c r="A83" s="111"/>
      <c r="B83" s="5" t="s">
        <v>26</v>
      </c>
      <c r="C83" s="6" t="s">
        <v>77</v>
      </c>
      <c r="D83" s="6" t="s">
        <v>28</v>
      </c>
      <c r="E83" s="6" t="s">
        <v>74</v>
      </c>
      <c r="F83" s="82" t="s">
        <v>407</v>
      </c>
      <c r="G83" s="82" t="s">
        <v>1188</v>
      </c>
      <c r="H83" s="82" t="s">
        <v>1271</v>
      </c>
      <c r="I83" s="82" t="s">
        <v>32</v>
      </c>
      <c r="J83" s="252" t="s">
        <v>412</v>
      </c>
      <c r="K83" s="163">
        <v>0.1</v>
      </c>
      <c r="L83" s="6" t="s">
        <v>409</v>
      </c>
      <c r="M83" s="6">
        <v>12</v>
      </c>
      <c r="N83" s="6"/>
      <c r="O83" s="6"/>
      <c r="P83" s="6" t="s">
        <v>413</v>
      </c>
      <c r="Q83" s="10">
        <v>43146</v>
      </c>
      <c r="R83" s="10">
        <v>43281</v>
      </c>
      <c r="S83" s="12">
        <v>0</v>
      </c>
      <c r="T83" s="12">
        <v>0</v>
      </c>
      <c r="U83" s="12" t="s">
        <v>29</v>
      </c>
      <c r="V83" s="12">
        <v>0</v>
      </c>
      <c r="W83" s="12" t="s">
        <v>411</v>
      </c>
      <c r="X83" s="239">
        <v>0.06</v>
      </c>
      <c r="Y83" s="239">
        <v>0.06</v>
      </c>
      <c r="Z83" s="240" t="s">
        <v>772</v>
      </c>
      <c r="AA83" s="214">
        <v>0.30000000000000004</v>
      </c>
      <c r="AB83" s="214">
        <v>0.3</v>
      </c>
      <c r="AC83" s="268" t="s">
        <v>887</v>
      </c>
      <c r="AD83" s="214">
        <v>0.6</v>
      </c>
      <c r="AE83" s="214">
        <v>0.6</v>
      </c>
      <c r="AF83" s="268" t="s">
        <v>1189</v>
      </c>
      <c r="AG83" s="419">
        <v>1</v>
      </c>
      <c r="AH83" s="419">
        <v>1</v>
      </c>
      <c r="AI83" s="412" t="s">
        <v>1366</v>
      </c>
      <c r="AJ83" s="442">
        <f t="shared" si="1"/>
        <v>1</v>
      </c>
    </row>
    <row r="84" spans="1:36" s="78" customFormat="1" ht="51" x14ac:dyDescent="0.25">
      <c r="A84" s="111"/>
      <c r="B84" s="5" t="s">
        <v>26</v>
      </c>
      <c r="C84" s="6" t="s">
        <v>77</v>
      </c>
      <c r="D84" s="6" t="s">
        <v>28</v>
      </c>
      <c r="E84" s="6" t="s">
        <v>74</v>
      </c>
      <c r="F84" s="82" t="s">
        <v>407</v>
      </c>
      <c r="G84" s="82" t="s">
        <v>1188</v>
      </c>
      <c r="H84" s="82" t="s">
        <v>1271</v>
      </c>
      <c r="I84" s="82" t="s">
        <v>32</v>
      </c>
      <c r="J84" s="252" t="s">
        <v>414</v>
      </c>
      <c r="K84" s="163">
        <v>0.1</v>
      </c>
      <c r="L84" s="6" t="s">
        <v>409</v>
      </c>
      <c r="M84" s="6">
        <v>12</v>
      </c>
      <c r="N84" s="6"/>
      <c r="O84" s="6"/>
      <c r="P84" s="6" t="s">
        <v>415</v>
      </c>
      <c r="Q84" s="10">
        <v>43282</v>
      </c>
      <c r="R84" s="10">
        <v>43301</v>
      </c>
      <c r="S84" s="12">
        <v>0</v>
      </c>
      <c r="T84" s="12">
        <v>0</v>
      </c>
      <c r="U84" s="12" t="s">
        <v>29</v>
      </c>
      <c r="V84" s="12">
        <v>0</v>
      </c>
      <c r="W84" s="12" t="s">
        <v>411</v>
      </c>
      <c r="X84" s="239">
        <v>0</v>
      </c>
      <c r="Y84" s="239"/>
      <c r="Z84" s="240" t="s">
        <v>773</v>
      </c>
      <c r="AA84" s="214">
        <v>0</v>
      </c>
      <c r="AB84" s="214"/>
      <c r="AC84" s="268" t="s">
        <v>773</v>
      </c>
      <c r="AD84" s="214">
        <v>0.5</v>
      </c>
      <c r="AE84" s="214">
        <v>0.5</v>
      </c>
      <c r="AF84" s="268" t="s">
        <v>1190</v>
      </c>
      <c r="AG84" s="419">
        <v>1</v>
      </c>
      <c r="AH84" s="419">
        <v>1</v>
      </c>
      <c r="AI84" s="412" t="s">
        <v>1367</v>
      </c>
      <c r="AJ84" s="442">
        <f t="shared" si="1"/>
        <v>1</v>
      </c>
    </row>
    <row r="86" spans="1:36" ht="18.75" x14ac:dyDescent="0.25">
      <c r="AI86" s="435" t="s">
        <v>1364</v>
      </c>
      <c r="AJ86" s="462">
        <f>AVERAGE(AJ6:AJ84)</f>
        <v>0.96457328385899832</v>
      </c>
    </row>
  </sheetData>
  <protectedRanges>
    <protectedRange algorithmName="SHA-512" hashValue="VfdVsKGl5qE2tikkmfXD4ednvebSaBOMzoXueDKO3NEuF2Z+Q++ksvuI9ZhjGmGLuVBgVNFtJxUd9GtIpfEBBw==" saltValue="MPQF+EnLD5kb7JtrVZ0D3A==" spinCount="100000" sqref="P70" name="Rango1_1" securityDescriptor="O:WDG:WDD:(A;;CC;;;S-1-5-21-797332336-63391822-1267956476-1103)(A;;CC;;;S-1-5-21-797332336-63391822-1267956476-50923)"/>
    <protectedRange algorithmName="SHA-512" hashValue="VfdVsKGl5qE2tikkmfXD4ednvebSaBOMzoXueDKO3NEuF2Z+Q++ksvuI9ZhjGmGLuVBgVNFtJxUd9GtIpfEBBw==" saltValue="MPQF+EnLD5kb7JtrVZ0D3A==" spinCount="100000" sqref="J71" name="Rango1_2" securityDescriptor="O:WDG:WDD:(A;;CC;;;S-1-5-21-797332336-63391822-1267956476-1103)(A;;CC;;;S-1-5-21-797332336-63391822-1267956476-50923)"/>
    <protectedRange algorithmName="SHA-512" hashValue="VfdVsKGl5qE2tikkmfXD4ednvebSaBOMzoXueDKO3NEuF2Z+Q++ksvuI9ZhjGmGLuVBgVNFtJxUd9GtIpfEBBw==" saltValue="MPQF+EnLD5kb7JtrVZ0D3A==" spinCount="100000" sqref="P71" name="Rango1_3" securityDescriptor="O:WDG:WDD:(A;;CC;;;S-1-5-21-797332336-63391822-1267956476-1103)(A;;CC;;;S-1-5-21-797332336-63391822-1267956476-50923)"/>
    <protectedRange algorithmName="SHA-512" hashValue="VfdVsKGl5qE2tikkmfXD4ednvebSaBOMzoXueDKO3NEuF2Z+Q++ksvuI9ZhjGmGLuVBgVNFtJxUd9GtIpfEBBw==" saltValue="MPQF+EnLD5kb7JtrVZ0D3A==" spinCount="100000" sqref="J72" name="Rango1_5" securityDescriptor="O:WDG:WDD:(A;;CC;;;S-1-5-21-797332336-63391822-1267956476-1103)(A;;CC;;;S-1-5-21-797332336-63391822-1267956476-50923)"/>
    <protectedRange algorithmName="SHA-512" hashValue="VfdVsKGl5qE2tikkmfXD4ednvebSaBOMzoXueDKO3NEuF2Z+Q++ksvuI9ZhjGmGLuVBgVNFtJxUd9GtIpfEBBw==" saltValue="MPQF+EnLD5kb7JtrVZ0D3A==" spinCount="100000" sqref="P72" name="Rango1_7" securityDescriptor="O:WDG:WDD:(A;;CC;;;S-1-5-21-797332336-63391822-1267956476-1103)(A;;CC;;;S-1-5-21-797332336-63391822-1267956476-50923)"/>
    <protectedRange algorithmName="SHA-512" hashValue="VfdVsKGl5qE2tikkmfXD4ednvebSaBOMzoXueDKO3NEuF2Z+Q++ksvuI9ZhjGmGLuVBgVNFtJxUd9GtIpfEBBw==" saltValue="MPQF+EnLD5kb7JtrVZ0D3A==" spinCount="100000" sqref="J73:J74" name="Rango1_8" securityDescriptor="O:WDG:WDD:(A;;CC;;;S-1-5-21-797332336-63391822-1267956476-1103)(A;;CC;;;S-1-5-21-797332336-63391822-1267956476-50923)"/>
    <protectedRange algorithmName="SHA-512" hashValue="VfdVsKGl5qE2tikkmfXD4ednvebSaBOMzoXueDKO3NEuF2Z+Q++ksvuI9ZhjGmGLuVBgVNFtJxUd9GtIpfEBBw==" saltValue="MPQF+EnLD5kb7JtrVZ0D3A==" spinCount="100000" sqref="P73:P74" name="Rango1_9" securityDescriptor="O:WDG:WDD:(A;;CC;;;S-1-5-21-797332336-63391822-1267956476-1103)(A;;CC;;;S-1-5-21-797332336-63391822-1267956476-50923)"/>
    <protectedRange algorithmName="SHA-512" hashValue="VfdVsKGl5qE2tikkmfXD4ednvebSaBOMzoXueDKO3NEuF2Z+Q++ksvuI9ZhjGmGLuVBgVNFtJxUd9GtIpfEBBw==" saltValue="MPQF+EnLD5kb7JtrVZ0D3A==" spinCount="100000" sqref="P75" name="Rango1_10" securityDescriptor="O:WDG:WDD:(A;;CC;;;S-1-5-21-797332336-63391822-1267956476-1103)(A;;CC;;;S-1-5-21-797332336-63391822-1267956476-50923)"/>
    <protectedRange algorithmName="SHA-512" hashValue="VfdVsKGl5qE2tikkmfXD4ednvebSaBOMzoXueDKO3NEuF2Z+Q++ksvuI9ZhjGmGLuVBgVNFtJxUd9GtIpfEBBw==" saltValue="MPQF+EnLD5kb7JtrVZ0D3A==" spinCount="100000" sqref="J75" name="Rango1_11" securityDescriptor="O:WDG:WDD:(A;;CC;;;S-1-5-21-797332336-63391822-1267956476-1103)(A;;CC;;;S-1-5-21-797332336-63391822-1267956476-50923)"/>
    <protectedRange algorithmName="SHA-512" hashValue="VfdVsKGl5qE2tikkmfXD4ednvebSaBOMzoXueDKO3NEuF2Z+Q++ksvuI9ZhjGmGLuVBgVNFtJxUd9GtIpfEBBw==" saltValue="MPQF+EnLD5kb7JtrVZ0D3A==" spinCount="100000" sqref="J76" name="Rango1_12" securityDescriptor="O:WDG:WDD:(A;;CC;;;S-1-5-21-797332336-63391822-1267956476-1103)(A;;CC;;;S-1-5-21-797332336-63391822-1267956476-50923)"/>
    <protectedRange algorithmName="SHA-512" hashValue="VfdVsKGl5qE2tikkmfXD4ednvebSaBOMzoXueDKO3NEuF2Z+Q++ksvuI9ZhjGmGLuVBgVNFtJxUd9GtIpfEBBw==" saltValue="MPQF+EnLD5kb7JtrVZ0D3A==" spinCount="100000" sqref="P76" name="Rango1_13" securityDescriptor="O:WDG:WDD:(A;;CC;;;S-1-5-21-797332336-63391822-1267956476-1103)(A;;CC;;;S-1-5-21-797332336-63391822-1267956476-50923)"/>
  </protectedRanges>
  <autoFilter ref="A5:AC84" xr:uid="{43C1C7B8-265D-43AA-B067-2F1BD677895C}">
    <filterColumn colId="13" showButton="0"/>
    <filterColumn colId="16" showButton="0"/>
    <filterColumn colId="18" showButton="0"/>
    <filterColumn colId="19" showButton="0"/>
    <filterColumn colId="20" showButton="0"/>
    <filterColumn colId="21" showButton="0"/>
  </autoFilter>
  <mergeCells count="8">
    <mergeCell ref="AG4:AI4"/>
    <mergeCell ref="AD4:AF4"/>
    <mergeCell ref="AA4:AC4"/>
    <mergeCell ref="N5:O5"/>
    <mergeCell ref="Q5:R5"/>
    <mergeCell ref="S5:W5"/>
    <mergeCell ref="X4:Z4"/>
    <mergeCell ref="H1:AI3"/>
  </mergeCells>
  <dataValidations disablePrompts="1" count="2">
    <dataValidation type="list" showInputMessage="1" showErrorMessage="1" sqref="C36" xr:uid="{FF3C38AC-CF39-484B-805B-3E7D0D95FE85}">
      <formula1>#REF!</formula1>
    </dataValidation>
    <dataValidation type="list" allowBlank="1" showInputMessage="1" showErrorMessage="1" sqref="D36:E36" xr:uid="{43749846-2FC9-4C12-882D-759F11579CFD}">
      <formula1>#REF!</formula1>
    </dataValidation>
  </dataValidations>
  <pageMargins left="0.7" right="0.7" top="0.75" bottom="0.75" header="0.3" footer="0.3"/>
  <pageSetup orientation="portrait" horizontalDpi="4294967294" verticalDpi="4294967294" r:id="rId1"/>
  <drawing r:id="rId2"/>
  <extLst>
    <ext xmlns:x14="http://schemas.microsoft.com/office/spreadsheetml/2009/9/main" uri="{CCE6A557-97BC-4b89-ADB6-D9C93CAAB3DF}">
      <x14:dataValidations xmlns:xm="http://schemas.microsoft.com/office/excel/2006/main" disablePrompts="1" count="7">
        <x14:dataValidation type="list" allowBlank="1" showInputMessage="1" showErrorMessage="1" xr:uid="{9E080954-DA13-4BC6-82E7-525775FB38CE}">
          <x14:formula1>
            <xm:f>'C:\Users\ansandoval\OneDrive - mineducacion.gov.co\ONEDRIVE\GP\Planes\Acción\2018\[Consolidado Formulacion Plan de Accion 2018_15112017.xlsx]Categorías'!#REF!</xm:f>
          </x14:formula1>
          <xm:sqref>C6:D9</xm:sqref>
        </x14:dataValidation>
        <x14:dataValidation type="list" allowBlank="1" showInputMessage="1" showErrorMessage="1" xr:uid="{F1B85E2F-2E50-4101-B224-D9CC359682DF}">
          <x14:formula1>
            <xm:f>'C:\Users\caescobar\Desktop\planes de accion\[Plan de Acción 2018 cooperacion.xlsx]Categorías'!#REF!</xm:f>
          </x14:formula1>
          <xm:sqref>C12</xm:sqref>
        </x14:dataValidation>
        <x14:dataValidation type="list" showInputMessage="1" showErrorMessage="1" xr:uid="{95B4F63F-8C88-4050-AF70-F9A0C330D82A}">
          <x14:formula1>
            <xm:f>'C:\Users\caescobar\Desktop\planes de accion\[Plan de Acción 2018 cooperacion.xlsx]Categorías'!#REF!</xm:f>
          </x14:formula1>
          <xm:sqref>C10:C11</xm:sqref>
        </x14:dataValidation>
        <x14:dataValidation type="list" allowBlank="1" showInputMessage="1" showErrorMessage="1" xr:uid="{0B435327-1C39-4D9B-899C-4A0740BE1A2D}">
          <x14:formula1>
            <xm:f>'C:\Users\caescobar\Desktop\planes de accion\[UAC.xlsx]Categorías'!#REF!</xm:f>
          </x14:formula1>
          <xm:sqref>C61:E64 D65:E65 C65:C66</xm:sqref>
        </x14:dataValidation>
        <x14:dataValidation type="list" allowBlank="1" showInputMessage="1" showErrorMessage="1" xr:uid="{67EC8A6F-DF99-4A2C-9376-73024B0F011C}">
          <x14:formula1>
            <xm:f>'C:\Users\dojeda\AppData\Local\Microsoft\Windows\Temporary Internet Files\Content.Outlook\N82141GN\[Formulacion Plan de Accion 2018 - SDO.xlsx]Categorías'!#REF!</xm:f>
          </x14:formula1>
          <xm:sqref>D66:E66</xm:sqref>
        </x14:dataValidation>
        <x14:dataValidation type="list" allowBlank="1" showInputMessage="1" showErrorMessage="1" xr:uid="{55DDB9C1-C2D0-4AB8-BFA7-C114B924B47E}">
          <x14:formula1>
            <xm:f>'C:\Users\CAESCO~1\AppData\Local\Temp\Rar$DIa9596.39217\[Formulacion Plan de Accion 2018 Fortalecimiento.xlsx]Categorías'!#REF!</xm:f>
          </x14:formula1>
          <xm:sqref>D82:E84</xm:sqref>
        </x14:dataValidation>
        <x14:dataValidation type="list" showInputMessage="1" showErrorMessage="1" xr:uid="{9ED4EDC2-50A9-4C73-8887-DD05D42BFEDE}">
          <x14:formula1>
            <xm:f>'C:\Users\CAESCO~1\AppData\Local\Temp\Rar$DIa9596.39217\[Formulacion Plan de Accion 2018 Fortalecimiento.xlsx]Categorías'!#REF!</xm:f>
          </x14:formula1>
          <xm:sqref>C82:C84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9A2351-880C-4885-BC91-E17B05BC99D6}">
  <sheetPr>
    <tabColor rgb="FF00B050"/>
  </sheetPr>
  <dimension ref="A1:AJ11"/>
  <sheetViews>
    <sheetView zoomScale="85" zoomScaleNormal="85" workbookViewId="0">
      <selection activeCell="B3" sqref="B1:G1048576"/>
    </sheetView>
  </sheetViews>
  <sheetFormatPr baseColWidth="10" defaultRowHeight="15" x14ac:dyDescent="0.25"/>
  <cols>
    <col min="1" max="1" width="11.42578125" style="37" customWidth="1"/>
    <col min="2" max="2" width="16.28515625" style="37" customWidth="1"/>
    <col min="3" max="3" width="17.5703125" style="37" customWidth="1"/>
    <col min="4" max="4" width="22.140625" style="37" customWidth="1"/>
    <col min="5" max="5" width="11.42578125" style="37" customWidth="1"/>
    <col min="6" max="6" width="13.42578125" style="37" customWidth="1"/>
    <col min="7" max="7" width="11.42578125" style="37" customWidth="1"/>
    <col min="8" max="8" width="12.5703125" style="37" customWidth="1"/>
    <col min="9" max="9" width="15.140625" style="37" customWidth="1"/>
    <col min="10" max="10" width="16.5703125" style="37" customWidth="1"/>
    <col min="11" max="15" width="11.42578125" style="37" customWidth="1"/>
    <col min="16" max="16" width="22" style="37" customWidth="1"/>
    <col min="17" max="18" width="11.42578125" style="37" customWidth="1"/>
    <col min="19" max="22" width="11.42578125" style="37" hidden="1" customWidth="1"/>
    <col min="23" max="23" width="21.85546875" style="37" hidden="1" customWidth="1"/>
    <col min="24" max="25" width="11.42578125" style="37" customWidth="1"/>
    <col min="26" max="26" width="55.7109375" style="37" customWidth="1"/>
    <col min="27" max="27" width="20.42578125" style="37" customWidth="1"/>
    <col min="28" max="28" width="15.85546875" style="37" customWidth="1"/>
    <col min="29" max="29" width="67" style="37" customWidth="1"/>
    <col min="30" max="30" width="11.42578125" style="37" customWidth="1"/>
    <col min="31" max="31" width="13.28515625" style="37" customWidth="1"/>
    <col min="32" max="32" width="57.85546875" style="37" customWidth="1"/>
    <col min="33" max="33" width="11.42578125" style="37"/>
    <col min="34" max="34" width="15.28515625" style="37" customWidth="1"/>
    <col min="35" max="35" width="40" style="37" customWidth="1"/>
    <col min="36" max="16384" width="11.42578125" style="37"/>
  </cols>
  <sheetData>
    <row r="1" spans="1:36" ht="29.25" customHeight="1" x14ac:dyDescent="0.25">
      <c r="A1" s="483" t="s">
        <v>513</v>
      </c>
      <c r="B1" s="483"/>
      <c r="C1" s="483"/>
      <c r="D1" s="483"/>
      <c r="E1" s="483"/>
      <c r="F1" s="483"/>
      <c r="G1" s="483"/>
      <c r="H1" s="483"/>
      <c r="I1" s="483"/>
      <c r="J1" s="483"/>
      <c r="K1" s="483"/>
      <c r="L1" s="483"/>
      <c r="M1" s="483"/>
      <c r="N1" s="483"/>
      <c r="O1" s="483"/>
      <c r="P1" s="483"/>
      <c r="Q1" s="483"/>
      <c r="R1" s="483"/>
      <c r="S1" s="483"/>
      <c r="T1" s="483"/>
      <c r="U1" s="483"/>
      <c r="V1" s="483"/>
      <c r="W1" s="483"/>
      <c r="X1" s="483"/>
      <c r="Y1" s="483"/>
      <c r="Z1" s="483"/>
      <c r="AA1" s="483"/>
      <c r="AB1" s="483"/>
      <c r="AC1" s="483"/>
      <c r="AD1" s="483"/>
      <c r="AE1" s="483"/>
      <c r="AF1" s="483"/>
      <c r="AG1" s="483"/>
      <c r="AH1" s="483"/>
      <c r="AI1" s="483"/>
    </row>
    <row r="2" spans="1:36" ht="29.25" customHeight="1" x14ac:dyDescent="0.25">
      <c r="A2" s="483"/>
      <c r="B2" s="483"/>
      <c r="C2" s="483"/>
      <c r="D2" s="483"/>
      <c r="E2" s="483"/>
      <c r="F2" s="483"/>
      <c r="G2" s="483"/>
      <c r="H2" s="483"/>
      <c r="I2" s="483"/>
      <c r="J2" s="483"/>
      <c r="K2" s="483"/>
      <c r="L2" s="483"/>
      <c r="M2" s="483"/>
      <c r="N2" s="483"/>
      <c r="O2" s="483"/>
      <c r="P2" s="483"/>
      <c r="Q2" s="483"/>
      <c r="R2" s="483"/>
      <c r="S2" s="483"/>
      <c r="T2" s="483"/>
      <c r="U2" s="483"/>
      <c r="V2" s="483"/>
      <c r="W2" s="483"/>
      <c r="X2" s="483"/>
      <c r="Y2" s="483"/>
      <c r="Z2" s="483"/>
      <c r="AA2" s="483"/>
      <c r="AB2" s="483"/>
      <c r="AC2" s="483"/>
      <c r="AD2" s="483"/>
      <c r="AE2" s="483"/>
      <c r="AF2" s="483"/>
      <c r="AG2" s="483"/>
      <c r="AH2" s="483"/>
      <c r="AI2" s="483"/>
    </row>
    <row r="3" spans="1:36" ht="33.75" x14ac:dyDescent="0.25">
      <c r="A3" s="509"/>
      <c r="B3" s="509"/>
      <c r="C3" s="509"/>
      <c r="D3" s="509"/>
      <c r="E3" s="509"/>
      <c r="F3" s="509"/>
      <c r="G3" s="509"/>
      <c r="H3" s="509"/>
      <c r="I3" s="509"/>
      <c r="J3" s="509"/>
      <c r="K3" s="509"/>
      <c r="L3" s="509"/>
      <c r="M3" s="509"/>
      <c r="N3" s="509"/>
      <c r="O3" s="509"/>
      <c r="P3" s="509"/>
      <c r="Q3" s="509"/>
      <c r="R3" s="509"/>
      <c r="S3" s="509"/>
      <c r="T3" s="509"/>
      <c r="U3" s="509"/>
      <c r="V3" s="509"/>
      <c r="W3" s="509"/>
      <c r="X3" s="476" t="s">
        <v>526</v>
      </c>
      <c r="Y3" s="477"/>
      <c r="Z3" s="478"/>
      <c r="AA3" s="476" t="s">
        <v>776</v>
      </c>
      <c r="AB3" s="477"/>
      <c r="AC3" s="478"/>
      <c r="AD3" s="476" t="s">
        <v>995</v>
      </c>
      <c r="AE3" s="477"/>
      <c r="AF3" s="478"/>
      <c r="AG3" s="476" t="s">
        <v>1197</v>
      </c>
      <c r="AH3" s="477"/>
      <c r="AI3" s="478"/>
    </row>
    <row r="4" spans="1:36" ht="48" x14ac:dyDescent="0.25">
      <c r="A4" s="16" t="s">
        <v>0</v>
      </c>
      <c r="B4" s="16" t="s">
        <v>60</v>
      </c>
      <c r="C4" s="16" t="s">
        <v>124</v>
      </c>
      <c r="D4" s="16" t="s">
        <v>61</v>
      </c>
      <c r="E4" s="16" t="s">
        <v>62</v>
      </c>
      <c r="F4" s="16" t="s">
        <v>63</v>
      </c>
      <c r="G4" s="16" t="s">
        <v>64</v>
      </c>
      <c r="H4" s="16" t="s">
        <v>65</v>
      </c>
      <c r="I4" s="16" t="s">
        <v>66</v>
      </c>
      <c r="J4" s="16" t="s">
        <v>67</v>
      </c>
      <c r="K4" s="16" t="s">
        <v>68</v>
      </c>
      <c r="L4" s="16" t="s">
        <v>69</v>
      </c>
      <c r="M4" s="16" t="s">
        <v>70</v>
      </c>
      <c r="N4" s="500" t="s">
        <v>71</v>
      </c>
      <c r="O4" s="500"/>
      <c r="P4" s="16" t="s">
        <v>72</v>
      </c>
      <c r="Q4" s="501" t="s">
        <v>73</v>
      </c>
      <c r="R4" s="501"/>
      <c r="S4" s="501" t="s">
        <v>16</v>
      </c>
      <c r="T4" s="501"/>
      <c r="U4" s="501"/>
      <c r="V4" s="501"/>
      <c r="W4" s="501"/>
      <c r="X4" s="164" t="s">
        <v>531</v>
      </c>
      <c r="Y4" s="164" t="s">
        <v>527</v>
      </c>
      <c r="Z4" s="164" t="s">
        <v>528</v>
      </c>
      <c r="AA4" s="242" t="s">
        <v>531</v>
      </c>
      <c r="AB4" s="242" t="s">
        <v>527</v>
      </c>
      <c r="AC4" s="242" t="s">
        <v>528</v>
      </c>
      <c r="AD4" s="274" t="s">
        <v>531</v>
      </c>
      <c r="AE4" s="274" t="s">
        <v>527</v>
      </c>
      <c r="AF4" s="274" t="s">
        <v>528</v>
      </c>
      <c r="AG4" s="355" t="s">
        <v>531</v>
      </c>
      <c r="AH4" s="355" t="s">
        <v>527</v>
      </c>
      <c r="AI4" s="355" t="s">
        <v>528</v>
      </c>
    </row>
    <row r="5" spans="1:36" ht="150" x14ac:dyDescent="0.25">
      <c r="A5" s="38"/>
      <c r="B5" s="38" t="s">
        <v>26</v>
      </c>
      <c r="C5" s="17" t="s">
        <v>84</v>
      </c>
      <c r="D5" s="17" t="s">
        <v>28</v>
      </c>
      <c r="E5" s="18" t="s">
        <v>74</v>
      </c>
      <c r="F5" s="18" t="s">
        <v>74</v>
      </c>
      <c r="G5" s="18" t="s">
        <v>75</v>
      </c>
      <c r="H5" s="18" t="s">
        <v>1218</v>
      </c>
      <c r="I5" s="17" t="s">
        <v>37</v>
      </c>
      <c r="J5" s="19" t="s">
        <v>85</v>
      </c>
      <c r="K5" s="22"/>
      <c r="L5" s="17" t="s">
        <v>79</v>
      </c>
      <c r="M5" s="17">
        <v>2</v>
      </c>
      <c r="N5" s="17"/>
      <c r="O5" s="17"/>
      <c r="P5" s="17" t="s">
        <v>86</v>
      </c>
      <c r="Q5" s="20">
        <v>43105</v>
      </c>
      <c r="R5" s="21">
        <v>43464</v>
      </c>
      <c r="S5" s="23"/>
      <c r="T5" s="40"/>
      <c r="U5" s="26"/>
      <c r="V5" s="24"/>
      <c r="W5" s="26" t="s">
        <v>76</v>
      </c>
      <c r="X5" s="205">
        <v>0.16</v>
      </c>
      <c r="Y5" s="195">
        <v>0.16</v>
      </c>
      <c r="Z5" s="216" t="s">
        <v>674</v>
      </c>
      <c r="AA5" s="256">
        <v>0.32</v>
      </c>
      <c r="AB5" s="256">
        <v>0.32</v>
      </c>
      <c r="AC5" s="272" t="s">
        <v>911</v>
      </c>
      <c r="AD5" s="256">
        <v>0.56999999999999995</v>
      </c>
      <c r="AE5" s="256">
        <v>0.56999999999999995</v>
      </c>
      <c r="AF5" s="354" t="s">
        <v>1051</v>
      </c>
      <c r="AG5" s="367">
        <v>1</v>
      </c>
      <c r="AH5" s="368">
        <v>1</v>
      </c>
      <c r="AI5" s="412" t="s">
        <v>1262</v>
      </c>
      <c r="AJ5" s="440">
        <f>+AH5/AG5</f>
        <v>1</v>
      </c>
    </row>
    <row r="6" spans="1:36" ht="216" x14ac:dyDescent="0.25">
      <c r="A6" s="38"/>
      <c r="B6" s="38" t="s">
        <v>26</v>
      </c>
      <c r="C6" s="17" t="s">
        <v>84</v>
      </c>
      <c r="D6" s="17" t="s">
        <v>28</v>
      </c>
      <c r="E6" s="18" t="s">
        <v>74</v>
      </c>
      <c r="F6" s="18" t="s">
        <v>74</v>
      </c>
      <c r="G6" s="18" t="s">
        <v>75</v>
      </c>
      <c r="H6" s="18" t="s">
        <v>1218</v>
      </c>
      <c r="I6" s="17" t="s">
        <v>37</v>
      </c>
      <c r="J6" s="19" t="s">
        <v>85</v>
      </c>
      <c r="K6" s="22"/>
      <c r="L6" s="17" t="s">
        <v>79</v>
      </c>
      <c r="M6" s="17">
        <v>2</v>
      </c>
      <c r="N6" s="17"/>
      <c r="O6" s="17"/>
      <c r="P6" s="17" t="s">
        <v>87</v>
      </c>
      <c r="Q6" s="20">
        <v>43313</v>
      </c>
      <c r="R6" s="21">
        <v>43464</v>
      </c>
      <c r="S6" s="23"/>
      <c r="T6" s="40"/>
      <c r="U6" s="26"/>
      <c r="V6" s="24"/>
      <c r="W6" s="26" t="s">
        <v>76</v>
      </c>
      <c r="X6" s="205"/>
      <c r="Y6" s="195"/>
      <c r="Z6" s="216" t="s">
        <v>636</v>
      </c>
      <c r="AA6" s="246"/>
      <c r="AB6" s="246"/>
      <c r="AC6" s="216" t="s">
        <v>636</v>
      </c>
      <c r="AD6" s="215">
        <v>0.36000000000000004</v>
      </c>
      <c r="AE6" s="215">
        <v>0.36</v>
      </c>
      <c r="AF6" s="272" t="s">
        <v>1052</v>
      </c>
      <c r="AG6" s="367">
        <v>1</v>
      </c>
      <c r="AH6" s="368">
        <v>1</v>
      </c>
      <c r="AI6" s="412" t="s">
        <v>1263</v>
      </c>
      <c r="AJ6" s="440">
        <f t="shared" ref="AJ6:AJ9" si="0">+AH6/AG6</f>
        <v>1</v>
      </c>
    </row>
    <row r="7" spans="1:36" ht="228" x14ac:dyDescent="0.25">
      <c r="A7" s="38"/>
      <c r="B7" s="38" t="s">
        <v>26</v>
      </c>
      <c r="C7" s="17" t="s">
        <v>84</v>
      </c>
      <c r="D7" s="17" t="s">
        <v>28</v>
      </c>
      <c r="E7" s="18" t="s">
        <v>74</v>
      </c>
      <c r="F7" s="18" t="s">
        <v>74</v>
      </c>
      <c r="G7" s="18" t="s">
        <v>75</v>
      </c>
      <c r="H7" s="18" t="s">
        <v>1218</v>
      </c>
      <c r="I7" s="17" t="s">
        <v>37</v>
      </c>
      <c r="J7" s="19" t="s">
        <v>88</v>
      </c>
      <c r="K7" s="22"/>
      <c r="L7" s="17" t="s">
        <v>79</v>
      </c>
      <c r="M7" s="17">
        <v>11</v>
      </c>
      <c r="N7" s="17"/>
      <c r="O7" s="17"/>
      <c r="P7" s="17" t="s">
        <v>89</v>
      </c>
      <c r="Q7" s="20" t="s">
        <v>90</v>
      </c>
      <c r="R7" s="21">
        <v>43169</v>
      </c>
      <c r="S7" s="23"/>
      <c r="T7" s="40"/>
      <c r="U7" s="26"/>
      <c r="V7" s="24"/>
      <c r="W7" s="26" t="s">
        <v>76</v>
      </c>
      <c r="X7" s="205">
        <v>1</v>
      </c>
      <c r="Y7" s="195">
        <v>1</v>
      </c>
      <c r="Z7" s="216" t="s">
        <v>675</v>
      </c>
      <c r="AA7" s="256">
        <v>1</v>
      </c>
      <c r="AB7" s="256">
        <v>1</v>
      </c>
      <c r="AC7" s="272" t="s">
        <v>912</v>
      </c>
      <c r="AD7" s="256">
        <v>1</v>
      </c>
      <c r="AE7" s="256">
        <v>1</v>
      </c>
      <c r="AF7" s="272" t="s">
        <v>1053</v>
      </c>
      <c r="AG7" s="367">
        <v>1</v>
      </c>
      <c r="AH7" s="368">
        <v>1</v>
      </c>
      <c r="AI7" s="412" t="s">
        <v>1264</v>
      </c>
      <c r="AJ7" s="440">
        <f t="shared" si="0"/>
        <v>1</v>
      </c>
    </row>
    <row r="8" spans="1:36" ht="180" x14ac:dyDescent="0.25">
      <c r="A8" s="38"/>
      <c r="B8" s="38" t="s">
        <v>26</v>
      </c>
      <c r="C8" s="17" t="s">
        <v>84</v>
      </c>
      <c r="D8" s="17" t="s">
        <v>28</v>
      </c>
      <c r="E8" s="18" t="s">
        <v>74</v>
      </c>
      <c r="F8" s="18" t="s">
        <v>74</v>
      </c>
      <c r="G8" s="18" t="s">
        <v>75</v>
      </c>
      <c r="H8" s="18" t="s">
        <v>1218</v>
      </c>
      <c r="I8" s="17" t="s">
        <v>37</v>
      </c>
      <c r="J8" s="19" t="s">
        <v>88</v>
      </c>
      <c r="K8" s="22"/>
      <c r="L8" s="17" t="s">
        <v>79</v>
      </c>
      <c r="M8" s="17">
        <v>11</v>
      </c>
      <c r="N8" s="17"/>
      <c r="O8" s="17"/>
      <c r="P8" s="17" t="s">
        <v>91</v>
      </c>
      <c r="Q8" s="20">
        <v>43105</v>
      </c>
      <c r="R8" s="21">
        <v>43464</v>
      </c>
      <c r="S8" s="23"/>
      <c r="T8" s="40"/>
      <c r="U8" s="26"/>
      <c r="V8" s="24"/>
      <c r="W8" s="26" t="s">
        <v>76</v>
      </c>
      <c r="X8" s="205">
        <v>0.16</v>
      </c>
      <c r="Y8" s="195">
        <v>0.16</v>
      </c>
      <c r="Z8" s="216" t="s">
        <v>676</v>
      </c>
      <c r="AA8" s="215">
        <v>0.32</v>
      </c>
      <c r="AB8" s="215">
        <v>0.32</v>
      </c>
      <c r="AC8" s="272" t="s">
        <v>913</v>
      </c>
      <c r="AD8" s="215">
        <v>0.56999999999999995</v>
      </c>
      <c r="AE8" s="215">
        <v>0.56999999999999995</v>
      </c>
      <c r="AF8" s="272" t="s">
        <v>1054</v>
      </c>
      <c r="AG8" s="367">
        <v>1</v>
      </c>
      <c r="AH8" s="368">
        <v>1</v>
      </c>
      <c r="AI8" s="412" t="s">
        <v>1265</v>
      </c>
      <c r="AJ8" s="440">
        <f t="shared" si="0"/>
        <v>1</v>
      </c>
    </row>
    <row r="9" spans="1:36" customFormat="1" ht="132" x14ac:dyDescent="0.25">
      <c r="A9" s="44"/>
      <c r="B9" s="44" t="s">
        <v>26</v>
      </c>
      <c r="C9" s="44" t="s">
        <v>125</v>
      </c>
      <c r="D9" s="44" t="s">
        <v>28</v>
      </c>
      <c r="E9" s="44" t="s">
        <v>74</v>
      </c>
      <c r="F9" s="45" t="s">
        <v>74</v>
      </c>
      <c r="G9" s="45" t="s">
        <v>126</v>
      </c>
      <c r="H9" s="45" t="s">
        <v>127</v>
      </c>
      <c r="I9" s="44" t="s">
        <v>37</v>
      </c>
      <c r="J9" s="55" t="s">
        <v>135</v>
      </c>
      <c r="K9" s="46">
        <v>0.1</v>
      </c>
      <c r="L9" s="44" t="s">
        <v>136</v>
      </c>
      <c r="M9" s="44">
        <v>2</v>
      </c>
      <c r="N9" s="44"/>
      <c r="O9" s="44"/>
      <c r="P9" s="44" t="s">
        <v>137</v>
      </c>
      <c r="Q9" s="48">
        <v>43101</v>
      </c>
      <c r="R9" s="48">
        <v>43465</v>
      </c>
      <c r="S9" s="49">
        <v>0</v>
      </c>
      <c r="T9" s="49">
        <v>0</v>
      </c>
      <c r="U9" s="50"/>
      <c r="V9" s="53"/>
      <c r="W9" s="50" t="s">
        <v>130</v>
      </c>
      <c r="X9" s="205">
        <v>0</v>
      </c>
      <c r="Y9" s="195">
        <v>0</v>
      </c>
      <c r="Z9" s="216" t="s">
        <v>673</v>
      </c>
      <c r="AA9" s="256">
        <v>0.32</v>
      </c>
      <c r="AB9" s="256">
        <v>0.5</v>
      </c>
      <c r="AC9" s="272" t="s">
        <v>914</v>
      </c>
      <c r="AD9" s="256">
        <v>0.56999999999999995</v>
      </c>
      <c r="AE9" s="256">
        <v>0.5</v>
      </c>
      <c r="AF9" s="272" t="s">
        <v>1013</v>
      </c>
      <c r="AG9" s="367">
        <v>1</v>
      </c>
      <c r="AH9" s="368">
        <v>0.5</v>
      </c>
      <c r="AI9" s="412" t="s">
        <v>1216</v>
      </c>
      <c r="AJ9" s="440">
        <f t="shared" si="0"/>
        <v>0.5</v>
      </c>
    </row>
    <row r="11" spans="1:36" ht="18.75" x14ac:dyDescent="0.25">
      <c r="AI11" s="435" t="s">
        <v>1364</v>
      </c>
      <c r="AJ11" s="462">
        <f>AVERAGE(AJ5:AJ9)</f>
        <v>0.9</v>
      </c>
    </row>
  </sheetData>
  <autoFilter ref="A4:R9" xr:uid="{3D3A25AB-B83E-4EF4-AC99-D590F01AFA0D}">
    <filterColumn colId="13" showButton="0"/>
    <filterColumn colId="16" showButton="0"/>
  </autoFilter>
  <mergeCells count="8">
    <mergeCell ref="AG3:AI3"/>
    <mergeCell ref="AD3:AF3"/>
    <mergeCell ref="AA3:AC3"/>
    <mergeCell ref="N4:O4"/>
    <mergeCell ref="Q4:R4"/>
    <mergeCell ref="S4:W4"/>
    <mergeCell ref="X3:Z3"/>
    <mergeCell ref="A1:AI2"/>
  </mergeCells>
  <dataValidations disablePrompts="1" count="1">
    <dataValidation type="list" allowBlank="1" showInputMessage="1" showErrorMessage="1" sqref="A9:F9" xr:uid="{01F4444B-3C77-45AF-9760-5154F9A4BC0C}">
      <formula1>#REF!</formula1>
    </dataValidation>
  </dataValidations>
  <pageMargins left="0.7" right="0.7" top="0.75" bottom="0.75" header="0.3" footer="0.3"/>
  <drawing r:id="rId1"/>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77C299B4-CBCF-451A-B6E2-2604FDC61490}">
          <x14:formula1>
            <xm:f>'C:\Users\ansandoval\OneDrive - mineducacion.gov.co\ONEDRIVE\GP\Planes\Acción\2018\[Consolidado Formulacion Plan de Accion 2018_15112017.xlsx]Categorías'!#REF!</xm:f>
          </x14:formula1>
          <xm:sqref>C5:D8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BFD579-1F14-4CFF-9BED-0AEB7AA8A3EF}">
  <sheetPr>
    <tabColor rgb="FF00B050"/>
  </sheetPr>
  <dimension ref="A1:CZ39"/>
  <sheetViews>
    <sheetView topLeftCell="G1" zoomScale="80" zoomScaleNormal="80" workbookViewId="0">
      <selection activeCell="G3" sqref="G3"/>
    </sheetView>
  </sheetViews>
  <sheetFormatPr baseColWidth="10" defaultColWidth="22.42578125" defaultRowHeight="15" x14ac:dyDescent="0.25"/>
  <cols>
    <col min="1" max="1" width="9.85546875" style="37" hidden="1" customWidth="1"/>
    <col min="2" max="2" width="14.140625" style="37" hidden="1" customWidth="1"/>
    <col min="3" max="3" width="13.42578125" style="37" hidden="1" customWidth="1"/>
    <col min="4" max="6" width="22.42578125" style="37" hidden="1" customWidth="1"/>
    <col min="7" max="7" width="13.5703125" style="37" customWidth="1"/>
    <col min="8" max="8" width="18.5703125" style="37" customWidth="1"/>
    <col min="9" max="9" width="11.85546875" style="37" customWidth="1"/>
    <col min="10" max="10" width="22.42578125" style="37"/>
    <col min="11" max="12" width="22.42578125" style="37" customWidth="1"/>
    <col min="13" max="13" width="15.85546875" style="37" customWidth="1"/>
    <col min="14" max="15" width="14" style="37" customWidth="1"/>
    <col min="16" max="16" width="29.42578125" style="224" customWidth="1"/>
    <col min="17" max="17" width="12.42578125" style="37" customWidth="1"/>
    <col min="18" max="18" width="12" style="37" customWidth="1"/>
    <col min="19" max="23" width="22.42578125" style="37" hidden="1" customWidth="1"/>
    <col min="24" max="25" width="14.28515625" style="37" customWidth="1"/>
    <col min="26" max="26" width="48.28515625" style="37" customWidth="1"/>
    <col min="27" max="27" width="25.7109375" style="37" customWidth="1"/>
    <col min="28" max="28" width="25.85546875" style="37" customWidth="1"/>
    <col min="29" max="29" width="51.42578125" style="37" customWidth="1"/>
    <col min="30" max="30" width="15.28515625" style="37" customWidth="1"/>
    <col min="31" max="31" width="13.85546875" style="37" customWidth="1"/>
    <col min="32" max="32" width="76.28515625" style="37" customWidth="1"/>
    <col min="33" max="34" width="22.42578125" style="395"/>
    <col min="35" max="35" width="48.28515625" style="37" customWidth="1"/>
    <col min="36" max="36" width="14.85546875" style="37" customWidth="1"/>
    <col min="37" max="16384" width="22.42578125" style="37"/>
  </cols>
  <sheetData>
    <row r="1" spans="1:104" ht="20.25" customHeight="1" x14ac:dyDescent="0.25">
      <c r="A1" s="159" t="s">
        <v>513</v>
      </c>
      <c r="B1" s="159"/>
      <c r="C1" s="159"/>
      <c r="D1" s="159"/>
      <c r="E1" s="159"/>
      <c r="F1" s="159"/>
      <c r="G1" s="483" t="s">
        <v>513</v>
      </c>
      <c r="H1" s="483"/>
      <c r="I1" s="483"/>
      <c r="J1" s="483"/>
      <c r="K1" s="483"/>
      <c r="L1" s="483"/>
      <c r="M1" s="483"/>
      <c r="N1" s="483"/>
      <c r="O1" s="483"/>
      <c r="P1" s="483"/>
      <c r="Q1" s="483"/>
      <c r="R1" s="483"/>
      <c r="S1" s="483"/>
      <c r="T1" s="483"/>
      <c r="U1" s="483"/>
      <c r="V1" s="483"/>
      <c r="W1" s="483"/>
      <c r="X1" s="483"/>
      <c r="Y1" s="483"/>
      <c r="Z1" s="483"/>
      <c r="AA1" s="483"/>
      <c r="AB1" s="483"/>
      <c r="AC1" s="483"/>
      <c r="AD1" s="483"/>
      <c r="AE1" s="483"/>
      <c r="AF1" s="483"/>
      <c r="AG1" s="483"/>
      <c r="AH1" s="483"/>
      <c r="AI1" s="483"/>
    </row>
    <row r="2" spans="1:104" ht="33.75" x14ac:dyDescent="0.25">
      <c r="A2" s="159"/>
      <c r="B2" s="159"/>
      <c r="C2" s="159"/>
      <c r="D2" s="159"/>
      <c r="E2" s="159"/>
      <c r="F2" s="159"/>
      <c r="G2" s="483"/>
      <c r="H2" s="483"/>
      <c r="I2" s="483"/>
      <c r="J2" s="483"/>
      <c r="K2" s="483"/>
      <c r="L2" s="483"/>
      <c r="M2" s="483"/>
      <c r="N2" s="483"/>
      <c r="O2" s="483"/>
      <c r="P2" s="483"/>
      <c r="Q2" s="483"/>
      <c r="R2" s="483"/>
      <c r="S2" s="483"/>
      <c r="T2" s="483"/>
      <c r="U2" s="483"/>
      <c r="V2" s="483"/>
      <c r="W2" s="483"/>
      <c r="X2" s="483"/>
      <c r="Y2" s="483"/>
      <c r="Z2" s="483"/>
      <c r="AA2" s="483"/>
      <c r="AB2" s="483"/>
      <c r="AC2" s="483"/>
      <c r="AD2" s="483"/>
      <c r="AE2" s="483"/>
      <c r="AF2" s="483"/>
      <c r="AG2" s="483"/>
      <c r="AH2" s="483"/>
      <c r="AI2" s="483"/>
    </row>
    <row r="3" spans="1:104" ht="33.75" x14ac:dyDescent="0.25">
      <c r="A3" s="509"/>
      <c r="B3" s="509"/>
      <c r="C3" s="509"/>
      <c r="D3" s="509"/>
      <c r="E3" s="509"/>
      <c r="F3" s="509"/>
      <c r="G3" s="509"/>
      <c r="H3" s="509"/>
      <c r="I3" s="509"/>
      <c r="J3" s="509"/>
      <c r="K3" s="509"/>
      <c r="L3" s="509"/>
      <c r="M3" s="509"/>
      <c r="N3" s="509"/>
      <c r="O3" s="509"/>
      <c r="P3" s="509"/>
      <c r="Q3" s="509"/>
      <c r="R3" s="509"/>
      <c r="S3" s="509"/>
      <c r="T3" s="509"/>
      <c r="U3" s="509"/>
      <c r="V3" s="509"/>
      <c r="W3" s="509"/>
      <c r="X3" s="476" t="s">
        <v>526</v>
      </c>
      <c r="Y3" s="477"/>
      <c r="Z3" s="478"/>
      <c r="AA3" s="476" t="s">
        <v>776</v>
      </c>
      <c r="AB3" s="477"/>
      <c r="AC3" s="478"/>
      <c r="AD3" s="476" t="s">
        <v>995</v>
      </c>
      <c r="AE3" s="477"/>
      <c r="AF3" s="478"/>
      <c r="AG3" s="476" t="s">
        <v>1197</v>
      </c>
      <c r="AH3" s="477"/>
      <c r="AI3" s="478"/>
    </row>
    <row r="4" spans="1:104" ht="60" x14ac:dyDescent="0.25">
      <c r="A4" s="35" t="s">
        <v>0</v>
      </c>
      <c r="B4" s="35" t="s">
        <v>60</v>
      </c>
      <c r="C4" s="35" t="s">
        <v>124</v>
      </c>
      <c r="D4" s="35" t="s">
        <v>61</v>
      </c>
      <c r="E4" s="35" t="s">
        <v>62</v>
      </c>
      <c r="F4" s="35" t="s">
        <v>63</v>
      </c>
      <c r="G4" s="35" t="s">
        <v>64</v>
      </c>
      <c r="H4" s="35" t="s">
        <v>65</v>
      </c>
      <c r="I4" s="35" t="s">
        <v>66</v>
      </c>
      <c r="J4" s="35" t="s">
        <v>67</v>
      </c>
      <c r="K4" s="35" t="s">
        <v>68</v>
      </c>
      <c r="L4" s="35" t="s">
        <v>69</v>
      </c>
      <c r="M4" s="162" t="s">
        <v>70</v>
      </c>
      <c r="N4" s="487" t="s">
        <v>71</v>
      </c>
      <c r="O4" s="487"/>
      <c r="P4" s="217" t="s">
        <v>72</v>
      </c>
      <c r="Q4" s="488" t="s">
        <v>73</v>
      </c>
      <c r="R4" s="488"/>
      <c r="S4" s="488" t="s">
        <v>16</v>
      </c>
      <c r="T4" s="488"/>
      <c r="U4" s="488"/>
      <c r="V4" s="488"/>
      <c r="W4" s="488"/>
      <c r="X4" s="164" t="s">
        <v>531</v>
      </c>
      <c r="Y4" s="164" t="s">
        <v>527</v>
      </c>
      <c r="Z4" s="164" t="s">
        <v>528</v>
      </c>
      <c r="AA4" s="247" t="s">
        <v>531</v>
      </c>
      <c r="AB4" s="247" t="s">
        <v>527</v>
      </c>
      <c r="AC4" s="247" t="s">
        <v>528</v>
      </c>
      <c r="AD4" s="274" t="s">
        <v>531</v>
      </c>
      <c r="AE4" s="274" t="s">
        <v>527</v>
      </c>
      <c r="AF4" s="274" t="s">
        <v>528</v>
      </c>
      <c r="AG4" s="396" t="s">
        <v>531</v>
      </c>
      <c r="AH4" s="396" t="s">
        <v>527</v>
      </c>
      <c r="AI4" s="355" t="s">
        <v>528</v>
      </c>
    </row>
    <row r="5" spans="1:104" s="78" customFormat="1" ht="102" customHeight="1" x14ac:dyDescent="0.25">
      <c r="A5" s="38"/>
      <c r="B5" s="38" t="s">
        <v>26</v>
      </c>
      <c r="C5" s="17" t="s">
        <v>92</v>
      </c>
      <c r="D5" s="17" t="s">
        <v>28</v>
      </c>
      <c r="E5" s="18" t="s">
        <v>74</v>
      </c>
      <c r="F5" s="18" t="s">
        <v>74</v>
      </c>
      <c r="G5" s="18" t="s">
        <v>75</v>
      </c>
      <c r="H5" s="18" t="s">
        <v>1218</v>
      </c>
      <c r="I5" s="18" t="s">
        <v>37</v>
      </c>
      <c r="J5" s="19" t="s">
        <v>93</v>
      </c>
      <c r="K5" s="22"/>
      <c r="L5" s="17" t="s">
        <v>94</v>
      </c>
      <c r="M5" s="17">
        <v>40</v>
      </c>
      <c r="N5" s="17"/>
      <c r="O5" s="17"/>
      <c r="P5" s="218" t="s">
        <v>95</v>
      </c>
      <c r="Q5" s="20">
        <v>43102</v>
      </c>
      <c r="R5" s="21">
        <v>43220</v>
      </c>
      <c r="S5" s="26"/>
      <c r="T5" s="40"/>
      <c r="U5" s="26"/>
      <c r="V5" s="26"/>
      <c r="W5" s="26" t="s">
        <v>96</v>
      </c>
      <c r="X5" s="214">
        <v>0.4</v>
      </c>
      <c r="Y5" s="214">
        <v>0.65</v>
      </c>
      <c r="Z5" s="216" t="s">
        <v>632</v>
      </c>
      <c r="AA5" s="214">
        <v>1</v>
      </c>
      <c r="AB5" s="214">
        <v>1</v>
      </c>
      <c r="AC5" s="216" t="s">
        <v>915</v>
      </c>
      <c r="AD5" s="214">
        <v>1</v>
      </c>
      <c r="AE5" s="214">
        <v>1</v>
      </c>
      <c r="AF5" s="216" t="s">
        <v>1042</v>
      </c>
      <c r="AG5" s="399">
        <v>1</v>
      </c>
      <c r="AH5" s="400">
        <v>1</v>
      </c>
      <c r="AI5" s="401" t="s">
        <v>1221</v>
      </c>
      <c r="AJ5" s="441">
        <f>+AH5/AG5</f>
        <v>1</v>
      </c>
    </row>
    <row r="6" spans="1:104" s="78" customFormat="1" ht="72" x14ac:dyDescent="0.25">
      <c r="A6" s="38"/>
      <c r="B6" s="38" t="s">
        <v>26</v>
      </c>
      <c r="C6" s="17" t="s">
        <v>92</v>
      </c>
      <c r="D6" s="17" t="s">
        <v>28</v>
      </c>
      <c r="E6" s="18" t="s">
        <v>74</v>
      </c>
      <c r="F6" s="18" t="s">
        <v>74</v>
      </c>
      <c r="G6" s="18" t="s">
        <v>75</v>
      </c>
      <c r="H6" s="18" t="s">
        <v>1218</v>
      </c>
      <c r="I6" s="18" t="s">
        <v>37</v>
      </c>
      <c r="J6" s="19" t="s">
        <v>97</v>
      </c>
      <c r="K6" s="22"/>
      <c r="L6" s="17" t="s">
        <v>94</v>
      </c>
      <c r="M6" s="17">
        <v>40</v>
      </c>
      <c r="N6" s="17"/>
      <c r="O6" s="17"/>
      <c r="P6" s="218" t="s">
        <v>98</v>
      </c>
      <c r="Q6" s="20">
        <v>43141</v>
      </c>
      <c r="R6" s="21">
        <v>43250</v>
      </c>
      <c r="S6" s="26"/>
      <c r="T6" s="40"/>
      <c r="U6" s="26"/>
      <c r="V6" s="26"/>
      <c r="W6" s="26" t="s">
        <v>96</v>
      </c>
      <c r="X6" s="214">
        <v>1</v>
      </c>
      <c r="Y6" s="214">
        <v>1</v>
      </c>
      <c r="Z6" s="216" t="s">
        <v>634</v>
      </c>
      <c r="AA6" s="214">
        <v>1</v>
      </c>
      <c r="AB6" s="214">
        <v>1</v>
      </c>
      <c r="AC6" s="216" t="s">
        <v>634</v>
      </c>
      <c r="AD6" s="214">
        <v>1</v>
      </c>
      <c r="AE6" s="214">
        <v>1</v>
      </c>
      <c r="AF6" s="216" t="s">
        <v>1042</v>
      </c>
      <c r="AG6" s="399">
        <v>1</v>
      </c>
      <c r="AH6" s="400">
        <v>1</v>
      </c>
      <c r="AI6" s="401" t="s">
        <v>1222</v>
      </c>
      <c r="AJ6" s="441">
        <f t="shared" ref="AJ6:AJ37" si="0">+AH6/AG6</f>
        <v>1</v>
      </c>
    </row>
    <row r="7" spans="1:104" s="78" customFormat="1" ht="84" x14ac:dyDescent="0.25">
      <c r="A7" s="38"/>
      <c r="B7" s="38" t="s">
        <v>26</v>
      </c>
      <c r="C7" s="17" t="s">
        <v>92</v>
      </c>
      <c r="D7" s="17" t="s">
        <v>28</v>
      </c>
      <c r="E7" s="18" t="s">
        <v>74</v>
      </c>
      <c r="F7" s="18" t="s">
        <v>74</v>
      </c>
      <c r="G7" s="18" t="s">
        <v>75</v>
      </c>
      <c r="H7" s="18" t="s">
        <v>1218</v>
      </c>
      <c r="I7" s="18" t="s">
        <v>37</v>
      </c>
      <c r="J7" s="19" t="s">
        <v>99</v>
      </c>
      <c r="K7" s="22"/>
      <c r="L7" s="17" t="s">
        <v>94</v>
      </c>
      <c r="M7" s="17">
        <v>40</v>
      </c>
      <c r="N7" s="17"/>
      <c r="O7" s="17"/>
      <c r="P7" s="218" t="s">
        <v>100</v>
      </c>
      <c r="Q7" s="20">
        <v>43200</v>
      </c>
      <c r="R7" s="21">
        <v>43281</v>
      </c>
      <c r="S7" s="26"/>
      <c r="T7" s="40"/>
      <c r="U7" s="26"/>
      <c r="V7" s="26"/>
      <c r="W7" s="26" t="s">
        <v>96</v>
      </c>
      <c r="X7" s="214">
        <v>0.4</v>
      </c>
      <c r="Y7" s="214">
        <v>0.65</v>
      </c>
      <c r="Z7" s="216" t="s">
        <v>632</v>
      </c>
      <c r="AA7" s="214">
        <v>1</v>
      </c>
      <c r="AB7" s="214">
        <v>1</v>
      </c>
      <c r="AC7" s="216" t="s">
        <v>916</v>
      </c>
      <c r="AD7" s="214">
        <v>1</v>
      </c>
      <c r="AE7" s="214">
        <v>1</v>
      </c>
      <c r="AF7" s="216" t="s">
        <v>1042</v>
      </c>
      <c r="AG7" s="399">
        <v>1</v>
      </c>
      <c r="AH7" s="400">
        <v>1</v>
      </c>
      <c r="AI7" s="401" t="s">
        <v>1223</v>
      </c>
      <c r="AJ7" s="441">
        <f t="shared" si="0"/>
        <v>1</v>
      </c>
    </row>
    <row r="8" spans="1:104" s="78" customFormat="1" ht="132" customHeight="1" x14ac:dyDescent="0.25">
      <c r="A8" s="38"/>
      <c r="B8" s="38" t="s">
        <v>26</v>
      </c>
      <c r="C8" s="17" t="s">
        <v>92</v>
      </c>
      <c r="D8" s="17" t="s">
        <v>28</v>
      </c>
      <c r="E8" s="18" t="s">
        <v>74</v>
      </c>
      <c r="F8" s="18" t="s">
        <v>74</v>
      </c>
      <c r="G8" s="18" t="s">
        <v>75</v>
      </c>
      <c r="H8" s="18" t="s">
        <v>1218</v>
      </c>
      <c r="I8" s="17" t="s">
        <v>37</v>
      </c>
      <c r="J8" s="19" t="s">
        <v>101</v>
      </c>
      <c r="K8" s="22"/>
      <c r="L8" s="17" t="s">
        <v>94</v>
      </c>
      <c r="M8" s="17">
        <v>70</v>
      </c>
      <c r="N8" s="17"/>
      <c r="O8" s="17"/>
      <c r="P8" s="218" t="s">
        <v>102</v>
      </c>
      <c r="Q8" s="20">
        <v>43146</v>
      </c>
      <c r="R8" s="21">
        <v>43250</v>
      </c>
      <c r="S8" s="26"/>
      <c r="T8" s="40"/>
      <c r="U8" s="26"/>
      <c r="V8" s="26"/>
      <c r="W8" s="26" t="s">
        <v>96</v>
      </c>
      <c r="X8" s="214">
        <v>1</v>
      </c>
      <c r="Y8" s="214">
        <v>0.6</v>
      </c>
      <c r="Z8" s="216" t="s">
        <v>633</v>
      </c>
      <c r="AA8" s="214">
        <v>1</v>
      </c>
      <c r="AB8" s="214">
        <v>0.65</v>
      </c>
      <c r="AC8" s="216" t="s">
        <v>917</v>
      </c>
      <c r="AD8" s="214">
        <v>1</v>
      </c>
      <c r="AE8" s="214">
        <v>1</v>
      </c>
      <c r="AF8" s="216" t="s">
        <v>1181</v>
      </c>
      <c r="AG8" s="399">
        <v>1</v>
      </c>
      <c r="AH8" s="400">
        <v>1</v>
      </c>
      <c r="AI8" s="401" t="s">
        <v>1224</v>
      </c>
      <c r="AJ8" s="441">
        <f t="shared" si="0"/>
        <v>1</v>
      </c>
    </row>
    <row r="9" spans="1:104" s="78" customFormat="1" ht="110.25" customHeight="1" x14ac:dyDescent="0.25">
      <c r="A9" s="38"/>
      <c r="B9" s="38" t="s">
        <v>26</v>
      </c>
      <c r="C9" s="17" t="s">
        <v>92</v>
      </c>
      <c r="D9" s="17" t="s">
        <v>28</v>
      </c>
      <c r="E9" s="18" t="s">
        <v>74</v>
      </c>
      <c r="F9" s="18" t="s">
        <v>74</v>
      </c>
      <c r="G9" s="18" t="s">
        <v>75</v>
      </c>
      <c r="H9" s="18" t="s">
        <v>1218</v>
      </c>
      <c r="I9" s="17" t="s">
        <v>37</v>
      </c>
      <c r="J9" s="19" t="s">
        <v>103</v>
      </c>
      <c r="K9" s="22"/>
      <c r="L9" s="17" t="s">
        <v>94</v>
      </c>
      <c r="M9" s="17">
        <v>70</v>
      </c>
      <c r="N9" s="17"/>
      <c r="O9" s="17"/>
      <c r="P9" s="218" t="s">
        <v>104</v>
      </c>
      <c r="Q9" s="20">
        <v>43221</v>
      </c>
      <c r="R9" s="21">
        <v>43322</v>
      </c>
      <c r="S9" s="26"/>
      <c r="T9" s="40"/>
      <c r="U9" s="26"/>
      <c r="V9" s="26"/>
      <c r="W9" s="26" t="s">
        <v>96</v>
      </c>
      <c r="X9" s="214">
        <v>0.23</v>
      </c>
      <c r="Y9" s="214">
        <v>0.23</v>
      </c>
      <c r="Z9" s="216" t="s">
        <v>635</v>
      </c>
      <c r="AA9" s="214">
        <v>0.68333333333333324</v>
      </c>
      <c r="AB9" s="214">
        <v>0.5</v>
      </c>
      <c r="AC9" s="216" t="s">
        <v>918</v>
      </c>
      <c r="AD9" s="214">
        <v>1</v>
      </c>
      <c r="AE9" s="214">
        <v>1</v>
      </c>
      <c r="AF9" s="216" t="s">
        <v>1182</v>
      </c>
      <c r="AG9" s="399">
        <v>1</v>
      </c>
      <c r="AH9" s="400">
        <v>1</v>
      </c>
      <c r="AI9" s="401" t="s">
        <v>1225</v>
      </c>
      <c r="AJ9" s="441">
        <f t="shared" si="0"/>
        <v>1</v>
      </c>
    </row>
    <row r="10" spans="1:104" s="78" customFormat="1" ht="95.25" customHeight="1" x14ac:dyDescent="0.25">
      <c r="A10" s="38"/>
      <c r="B10" s="38" t="s">
        <v>26</v>
      </c>
      <c r="C10" s="17" t="s">
        <v>92</v>
      </c>
      <c r="D10" s="17" t="s">
        <v>28</v>
      </c>
      <c r="E10" s="18" t="s">
        <v>74</v>
      </c>
      <c r="F10" s="18" t="s">
        <v>74</v>
      </c>
      <c r="G10" s="18" t="s">
        <v>75</v>
      </c>
      <c r="H10" s="18" t="s">
        <v>1218</v>
      </c>
      <c r="I10" s="17" t="s">
        <v>37</v>
      </c>
      <c r="J10" s="19" t="s">
        <v>105</v>
      </c>
      <c r="K10" s="22"/>
      <c r="L10" s="17" t="s">
        <v>94</v>
      </c>
      <c r="M10" s="17">
        <v>70</v>
      </c>
      <c r="N10" s="17"/>
      <c r="O10" s="17"/>
      <c r="P10" s="218" t="s">
        <v>106</v>
      </c>
      <c r="Q10" s="20">
        <v>43322</v>
      </c>
      <c r="R10" s="21">
        <v>43465</v>
      </c>
      <c r="S10" s="26"/>
      <c r="T10" s="40"/>
      <c r="U10" s="26"/>
      <c r="V10" s="26"/>
      <c r="W10" s="26" t="s">
        <v>96</v>
      </c>
      <c r="X10" s="214"/>
      <c r="Y10" s="214"/>
      <c r="Z10" s="216" t="s">
        <v>636</v>
      </c>
      <c r="AA10" s="214"/>
      <c r="AB10" s="214"/>
      <c r="AC10" s="216" t="s">
        <v>636</v>
      </c>
      <c r="AD10" s="214">
        <v>0.35</v>
      </c>
      <c r="AE10" s="214">
        <v>0.35</v>
      </c>
      <c r="AF10" s="216" t="s">
        <v>1183</v>
      </c>
      <c r="AG10" s="399">
        <v>1</v>
      </c>
      <c r="AH10" s="400">
        <v>1</v>
      </c>
      <c r="AI10" s="401" t="s">
        <v>1226</v>
      </c>
      <c r="AJ10" s="441">
        <f t="shared" si="0"/>
        <v>1</v>
      </c>
    </row>
    <row r="11" spans="1:104" s="78" customFormat="1" ht="111" customHeight="1" x14ac:dyDescent="0.25">
      <c r="A11" s="38"/>
      <c r="B11" s="38" t="s">
        <v>26</v>
      </c>
      <c r="C11" s="17" t="s">
        <v>92</v>
      </c>
      <c r="D11" s="17" t="s">
        <v>28</v>
      </c>
      <c r="E11" s="18" t="s">
        <v>74</v>
      </c>
      <c r="F11" s="18" t="s">
        <v>74</v>
      </c>
      <c r="G11" s="18" t="s">
        <v>75</v>
      </c>
      <c r="H11" s="18" t="s">
        <v>1218</v>
      </c>
      <c r="I11" s="17" t="s">
        <v>37</v>
      </c>
      <c r="J11" s="19" t="s">
        <v>107</v>
      </c>
      <c r="K11" s="22"/>
      <c r="L11" s="17" t="s">
        <v>94</v>
      </c>
      <c r="M11" s="17">
        <v>70</v>
      </c>
      <c r="N11" s="17"/>
      <c r="O11" s="17"/>
      <c r="P11" s="218" t="s">
        <v>108</v>
      </c>
      <c r="Q11" s="20">
        <v>43429</v>
      </c>
      <c r="R11" s="21">
        <v>43465</v>
      </c>
      <c r="S11" s="26"/>
      <c r="T11" s="40"/>
      <c r="U11" s="26"/>
      <c r="V11" s="26"/>
      <c r="W11" s="26" t="s">
        <v>96</v>
      </c>
      <c r="X11" s="214"/>
      <c r="Y11" s="214"/>
      <c r="Z11" s="216" t="s">
        <v>637</v>
      </c>
      <c r="AA11" s="214"/>
      <c r="AB11" s="214"/>
      <c r="AC11" s="216" t="s">
        <v>637</v>
      </c>
      <c r="AD11" s="214">
        <v>0</v>
      </c>
      <c r="AE11" s="214"/>
      <c r="AF11" s="216" t="s">
        <v>1186</v>
      </c>
      <c r="AG11" s="399">
        <v>1</v>
      </c>
      <c r="AH11" s="400">
        <v>0.97</v>
      </c>
      <c r="AI11" s="401" t="s">
        <v>1227</v>
      </c>
      <c r="AJ11" s="441">
        <f t="shared" si="0"/>
        <v>0.97</v>
      </c>
    </row>
    <row r="12" spans="1:104" s="78" customFormat="1" ht="100.5" customHeight="1" x14ac:dyDescent="0.25">
      <c r="A12" s="38"/>
      <c r="B12" s="38" t="s">
        <v>26</v>
      </c>
      <c r="C12" s="17" t="s">
        <v>92</v>
      </c>
      <c r="D12" s="17" t="s">
        <v>28</v>
      </c>
      <c r="E12" s="18" t="s">
        <v>74</v>
      </c>
      <c r="F12" s="18" t="s">
        <v>74</v>
      </c>
      <c r="G12" s="18" t="s">
        <v>75</v>
      </c>
      <c r="H12" s="18" t="s">
        <v>1218</v>
      </c>
      <c r="I12" s="18" t="s">
        <v>37</v>
      </c>
      <c r="J12" s="19" t="s">
        <v>110</v>
      </c>
      <c r="K12" s="22"/>
      <c r="L12" s="17" t="s">
        <v>34</v>
      </c>
      <c r="M12" s="225">
        <v>100</v>
      </c>
      <c r="N12" s="29"/>
      <c r="O12" s="29"/>
      <c r="P12" s="218" t="s">
        <v>111</v>
      </c>
      <c r="Q12" s="25">
        <v>43115</v>
      </c>
      <c r="R12" s="25">
        <v>43465</v>
      </c>
      <c r="S12" s="26">
        <v>0</v>
      </c>
      <c r="T12" s="40"/>
      <c r="U12" s="26"/>
      <c r="V12" s="26">
        <v>0</v>
      </c>
      <c r="W12" s="26" t="s">
        <v>112</v>
      </c>
      <c r="X12" s="214">
        <v>0.16</v>
      </c>
      <c r="Y12" s="214">
        <v>0.16</v>
      </c>
      <c r="Z12" s="216" t="s">
        <v>638</v>
      </c>
      <c r="AA12" s="214">
        <v>0.32</v>
      </c>
      <c r="AB12" s="214">
        <v>0.3</v>
      </c>
      <c r="AC12" s="216" t="s">
        <v>919</v>
      </c>
      <c r="AD12" s="214">
        <v>0.56999999999999995</v>
      </c>
      <c r="AE12" s="214">
        <v>0.52</v>
      </c>
      <c r="AF12" s="216" t="s">
        <v>1184</v>
      </c>
      <c r="AG12" s="399">
        <v>1</v>
      </c>
      <c r="AH12" s="402">
        <v>1</v>
      </c>
      <c r="AI12" s="403" t="s">
        <v>1228</v>
      </c>
      <c r="AJ12" s="441">
        <f t="shared" si="0"/>
        <v>1</v>
      </c>
    </row>
    <row r="13" spans="1:104" s="78" customFormat="1" ht="106.5" customHeight="1" x14ac:dyDescent="0.25">
      <c r="A13" s="38"/>
      <c r="B13" s="38" t="s">
        <v>26</v>
      </c>
      <c r="C13" s="17" t="s">
        <v>92</v>
      </c>
      <c r="D13" s="17" t="s">
        <v>28</v>
      </c>
      <c r="E13" s="18" t="s">
        <v>74</v>
      </c>
      <c r="F13" s="18" t="s">
        <v>74</v>
      </c>
      <c r="G13" s="18" t="s">
        <v>75</v>
      </c>
      <c r="H13" s="18" t="s">
        <v>1218</v>
      </c>
      <c r="I13" s="17" t="s">
        <v>37</v>
      </c>
      <c r="J13" s="19" t="s">
        <v>114</v>
      </c>
      <c r="K13" s="19"/>
      <c r="L13" s="17" t="s">
        <v>34</v>
      </c>
      <c r="M13" s="225">
        <v>100</v>
      </c>
      <c r="N13" s="29"/>
      <c r="O13" s="29"/>
      <c r="P13" s="218" t="s">
        <v>115</v>
      </c>
      <c r="Q13" s="25">
        <v>43115</v>
      </c>
      <c r="R13" s="25">
        <v>43465</v>
      </c>
      <c r="S13" s="26">
        <v>0</v>
      </c>
      <c r="T13" s="40"/>
      <c r="U13" s="26"/>
      <c r="V13" s="26">
        <v>0</v>
      </c>
      <c r="W13" s="26" t="s">
        <v>116</v>
      </c>
      <c r="X13" s="214">
        <v>0.16</v>
      </c>
      <c r="Y13" s="214">
        <v>0.16</v>
      </c>
      <c r="Z13" s="216" t="s">
        <v>639</v>
      </c>
      <c r="AA13" s="214">
        <v>0.32</v>
      </c>
      <c r="AB13" s="214">
        <v>0.28000000000000003</v>
      </c>
      <c r="AC13" s="216" t="s">
        <v>920</v>
      </c>
      <c r="AD13" s="214">
        <v>0.56999999999999995</v>
      </c>
      <c r="AE13" s="214">
        <v>0.4</v>
      </c>
      <c r="AF13" s="216" t="s">
        <v>1043</v>
      </c>
      <c r="AG13" s="399">
        <v>1</v>
      </c>
      <c r="AH13" s="402">
        <v>1</v>
      </c>
      <c r="AI13" s="403" t="s">
        <v>1229</v>
      </c>
      <c r="AJ13" s="441">
        <f t="shared" si="0"/>
        <v>1</v>
      </c>
    </row>
    <row r="14" spans="1:104" s="78" customFormat="1" ht="205.5" customHeight="1" x14ac:dyDescent="0.2">
      <c r="A14" s="38"/>
      <c r="B14" s="38" t="s">
        <v>26</v>
      </c>
      <c r="C14" s="17" t="s">
        <v>92</v>
      </c>
      <c r="D14" s="17" t="s">
        <v>28</v>
      </c>
      <c r="E14" s="18" t="s">
        <v>74</v>
      </c>
      <c r="F14" s="18" t="s">
        <v>74</v>
      </c>
      <c r="G14" s="18" t="s">
        <v>75</v>
      </c>
      <c r="H14" s="18" t="s">
        <v>1218</v>
      </c>
      <c r="I14" s="17" t="s">
        <v>37</v>
      </c>
      <c r="J14" s="504" t="s">
        <v>641</v>
      </c>
      <c r="K14" s="19"/>
      <c r="L14" s="17" t="s">
        <v>34</v>
      </c>
      <c r="M14" s="225">
        <v>100</v>
      </c>
      <c r="N14" s="29"/>
      <c r="O14" s="29"/>
      <c r="P14" s="218" t="s">
        <v>642</v>
      </c>
      <c r="Q14" s="25">
        <v>43115</v>
      </c>
      <c r="R14" s="25">
        <v>43465</v>
      </c>
      <c r="S14" s="26">
        <v>0</v>
      </c>
      <c r="T14" s="40"/>
      <c r="U14" s="26"/>
      <c r="V14" s="26">
        <v>0</v>
      </c>
      <c r="W14" s="26" t="s">
        <v>116</v>
      </c>
      <c r="X14" s="214">
        <v>0.16</v>
      </c>
      <c r="Y14" s="214">
        <v>0.16</v>
      </c>
      <c r="Z14" s="216" t="s">
        <v>646</v>
      </c>
      <c r="AA14" s="214">
        <v>0.32</v>
      </c>
      <c r="AB14" s="214">
        <v>0.28000000000000003</v>
      </c>
      <c r="AC14" s="216" t="s">
        <v>921</v>
      </c>
      <c r="AD14" s="214">
        <v>0.56999999999999995</v>
      </c>
      <c r="AE14" s="214">
        <v>0.5</v>
      </c>
      <c r="AF14" s="216" t="s">
        <v>1044</v>
      </c>
      <c r="AG14" s="399">
        <v>1</v>
      </c>
      <c r="AH14" s="402">
        <v>1</v>
      </c>
      <c r="AI14" s="403" t="s">
        <v>1241</v>
      </c>
      <c r="AJ14" s="441">
        <f t="shared" si="0"/>
        <v>1</v>
      </c>
      <c r="AK14" s="394"/>
      <c r="AL14" s="394"/>
      <c r="AM14" s="372"/>
      <c r="AN14" s="372"/>
      <c r="AO14" s="373"/>
      <c r="AP14" s="374"/>
      <c r="AQ14" s="375" t="s">
        <v>1230</v>
      </c>
      <c r="AR14" s="371" t="s">
        <v>1231</v>
      </c>
      <c r="AS14" s="376">
        <v>0.05</v>
      </c>
      <c r="AT14" s="377" t="s">
        <v>1232</v>
      </c>
      <c r="AU14" s="378">
        <v>9.7500000000000003E-2</v>
      </c>
      <c r="AV14" s="371" t="s">
        <v>1233</v>
      </c>
      <c r="AW14" s="379" t="e">
        <f>VLOOKUP($I14,'[9] Formato de Formulación y Seg'!$I$64:$BW$74,33,0)</f>
        <v>#N/A</v>
      </c>
      <c r="AX14" s="371" t="e">
        <f>VLOOKUP($I14,'[9] Formato de Formulación y Seg'!$I$64:$BW$74,34,0)</f>
        <v>#N/A</v>
      </c>
      <c r="AY14" s="380" t="e">
        <f>VLOOKUP($I14,'[10] Formato de Formulación y Seg'!$I$64:$BT$74,35,0)</f>
        <v>#N/A</v>
      </c>
      <c r="AZ14" s="371" t="e">
        <f>VLOOKUP($I14,'[10] Formato de Formulación y Seg'!$I$64:$BT$74,36,0)</f>
        <v>#N/A</v>
      </c>
      <c r="BA14" s="380" t="e">
        <f>VLOOKUP($I14,'[11] Formato de Formulación y Seg'!$I$66:$BW$88,37,0)</f>
        <v>#N/A</v>
      </c>
      <c r="BB14" s="371" t="e">
        <f>VLOOKUP($I14,'[11] Formato de Formulación y Seg'!$I$66:$BW$88,38,0)</f>
        <v>#N/A</v>
      </c>
      <c r="BC14" s="380" t="e">
        <f>VLOOKUP($I14,[12]Hoja1!$I$64:$BZ$74,39,0)</f>
        <v>#N/A</v>
      </c>
      <c r="BD14" s="371" t="e">
        <f>VLOOKUP($I14,[12]Hoja1!$I$64:$BZ$74,40,0)</f>
        <v>#N/A</v>
      </c>
      <c r="BE14" s="380" t="e">
        <f>VLOOKUP($I14,'[13] Formato de Formulación y Seg'!$I$63:$CC$73,41,0)</f>
        <v>#N/A</v>
      </c>
      <c r="BF14" s="371" t="e">
        <f>VLOOKUP($I14,'[13] Formato de Formulación y Seg'!$I$63:$CC$73,42,0)</f>
        <v>#N/A</v>
      </c>
      <c r="BG14" s="380" t="e">
        <f>VLOOKUP($I14,'[14] Formato de Formulación y Seg'!$I$63:$CF$73,43,0)</f>
        <v>#N/A</v>
      </c>
      <c r="BH14" s="371" t="e">
        <f>VLOOKUP($I14,'[14] Formato de Formulación y Seg'!$I$63:$CF$73,44,0)</f>
        <v>#N/A</v>
      </c>
      <c r="BI14" s="380" t="e">
        <f>VLOOKUP($I14,'[15] Formato de Formulación y Seg'!$I$66:$CI$76,45,0)</f>
        <v>#N/A</v>
      </c>
      <c r="BJ14" s="381" t="e">
        <f>VLOOKUP($I14,'[15] Formato de Formulación y Seg'!$I$66:$CI$76,46,0)</f>
        <v>#N/A</v>
      </c>
      <c r="BK14" s="382">
        <v>0.71</v>
      </c>
      <c r="BL14" s="383" t="s">
        <v>1234</v>
      </c>
      <c r="BM14" s="380" t="e">
        <f>VLOOKUP($I14,'[16] Formato de Formulación y Seg'!$I$63:$CO$73,49,0)</f>
        <v>#N/A</v>
      </c>
      <c r="BN14" s="370" t="e">
        <f>VLOOKUP($I14,'[16] Formato de Formulación y Seg'!$I$63:$CO$73,50,0)</f>
        <v>#N/A</v>
      </c>
      <c r="BO14" s="369">
        <v>0.9</v>
      </c>
      <c r="BP14" s="370" t="s">
        <v>1235</v>
      </c>
      <c r="BQ14" s="367">
        <f>IFERROR(VLOOKUP(CONCATENATE($AB14,$AD14),'[1]Matriz de Decisión'!$M$4:$Y$81,2,0),0)</f>
        <v>0</v>
      </c>
      <c r="BR14" s="367"/>
      <c r="BS14" s="367"/>
      <c r="BT14" s="367">
        <f>IFERROR(VLOOKUP(CONCATENATE($AB14,$AD14),'[1]Matriz de Decisión'!$M$4:$Y$81,3,0),0)</f>
        <v>0</v>
      </c>
      <c r="BU14" s="384"/>
      <c r="BV14" s="384"/>
      <c r="BW14" s="367">
        <f>IFERROR(VLOOKUP(CONCATENATE($AB14,$AD14),'[1]Matriz de Decisión'!$M$4:$Y$81,4,0),0)</f>
        <v>0</v>
      </c>
      <c r="BX14" s="379" t="e">
        <f>VLOOKUP($I14,'[9] Formato de Formulación y Seg'!$I$64:$BW$74,60,0)</f>
        <v>#N/A</v>
      </c>
      <c r="BY14" s="385" t="e">
        <f>VLOOKUP($I14,'[9] Formato de Formulación y Seg'!$I$64:$BW$74,61,0)</f>
        <v>#N/A</v>
      </c>
      <c r="BZ14" s="367">
        <f>IFERROR(VLOOKUP(CONCATENATE($AB14,$AD14),'[1]Matriz de Decisión'!$M$4:$Y$81,5,0),0)</f>
        <v>0</v>
      </c>
      <c r="CA14" s="380" t="e">
        <f>VLOOKUP($I14,'[10] Formato de Formulación y Seg'!$I$64:$BT$74,63,0)</f>
        <v>#N/A</v>
      </c>
      <c r="CB14" s="380" t="e">
        <f>VLOOKUP($I14,'[10] Formato de Formulación y Seg'!$I$64:$BT$74,64,0)</f>
        <v>#N/A</v>
      </c>
      <c r="CC14" s="367">
        <f>IFERROR(VLOOKUP(CONCATENATE($AB14,$AD14),'[1]Matriz de Decisión'!$M$4:$Y$81,6,0),0)</f>
        <v>0</v>
      </c>
      <c r="CD14" s="380" t="e">
        <f>VLOOKUP($I14,'[11] Formato de Formulación y Seg'!$I$66:$BW$88,66,0)</f>
        <v>#N/A</v>
      </c>
      <c r="CE14" s="370" t="e">
        <f>VLOOKUP($I14,'[11] Formato de Formulación y Seg'!$I$66:$BW$88,67,0)</f>
        <v>#N/A</v>
      </c>
      <c r="CF14" s="367">
        <f>IFERROR(VLOOKUP(CONCATENATE($AB14,$AD14),'[1]Matriz de Decisión'!$M$4:$Y$81,7,0),0)</f>
        <v>0</v>
      </c>
      <c r="CG14" s="380" t="e">
        <f>VLOOKUP($I14,[12]Hoja1!$I$64:$BZ$74,69,0)</f>
        <v>#N/A</v>
      </c>
      <c r="CH14" s="370" t="e">
        <f>VLOOKUP($I14,[12]Hoja1!$I$64:$BZ$74,70,0)</f>
        <v>#N/A</v>
      </c>
      <c r="CI14" s="367">
        <f>IFERROR(VLOOKUP(CONCATENATE($AB14,$AD14),'[1]Matriz de Decisión'!$M$4:$Y$81,8,0),0)</f>
        <v>0</v>
      </c>
      <c r="CJ14" s="380" t="e">
        <f>VLOOKUP($I14,'[13] Formato de Formulación y Seg'!$I$63:$CC$73,72,0)</f>
        <v>#N/A</v>
      </c>
      <c r="CK14" s="370" t="e">
        <f>VLOOKUP($I14,'[13] Formato de Formulación y Seg'!$I$63:$CC$73,73,0)</f>
        <v>#N/A</v>
      </c>
      <c r="CL14" s="386">
        <f>IFERROR(VLOOKUP(CONCATENATE($AB14,$AD14),'[1]Matriz de Decisión'!$M$4:$Y$81,9,0),0)</f>
        <v>0</v>
      </c>
      <c r="CM14" s="387" t="e">
        <f>VLOOKUP($I14,'[14] Formato de Formulación y Seg'!$I$63:$CF$73,75,0)</f>
        <v>#N/A</v>
      </c>
      <c r="CN14" s="371" t="e">
        <f>VLOOKUP($I14,'[14] Formato de Formulación y Seg'!$I$63:$CF$73,76,0)</f>
        <v>#N/A</v>
      </c>
      <c r="CO14" s="367">
        <f>IFERROR(VLOOKUP(CONCATENATE($AB14,$AD14),'[1]Matriz de Decisión'!$M$4:$Y$81,10,0),0)</f>
        <v>0</v>
      </c>
      <c r="CP14" s="380" t="e">
        <f>VLOOKUP($I14,'[15] Formato de Formulación y Seg'!$I$66:$CI$76,78,0)</f>
        <v>#N/A</v>
      </c>
      <c r="CQ14" s="381" t="e">
        <f>VLOOKUP($I14,'[15] Formato de Formulación y Seg'!$I$66:$CI$76,79,0)</f>
        <v>#N/A</v>
      </c>
      <c r="CR14" s="367">
        <v>0.65333333333333332</v>
      </c>
      <c r="CS14" s="388">
        <v>0.6</v>
      </c>
      <c r="CT14" s="389" t="s">
        <v>1236</v>
      </c>
      <c r="CU14" s="367">
        <v>0.74</v>
      </c>
      <c r="CV14" s="380" t="e">
        <f>VLOOKUP($I14,'[16] Formato de Formulación y Seg'!$I$63:$CO$73,84,0)</f>
        <v>#N/A</v>
      </c>
      <c r="CW14" s="370" t="e">
        <f>VLOOKUP($I14,'[16] Formato de Formulación y Seg'!$I$63:$CO$73,85,0)</f>
        <v>#N/A</v>
      </c>
      <c r="CX14" s="367">
        <v>1</v>
      </c>
      <c r="CY14" s="369">
        <v>0.8</v>
      </c>
      <c r="CZ14" s="370" t="s">
        <v>1237</v>
      </c>
    </row>
    <row r="15" spans="1:104" s="78" customFormat="1" ht="93" customHeight="1" x14ac:dyDescent="0.2">
      <c r="A15" s="38"/>
      <c r="B15" s="38"/>
      <c r="C15" s="17"/>
      <c r="D15" s="17"/>
      <c r="E15" s="18"/>
      <c r="F15" s="18"/>
      <c r="G15" s="18" t="s">
        <v>75</v>
      </c>
      <c r="H15" s="18" t="s">
        <v>1218</v>
      </c>
      <c r="I15" s="17" t="s">
        <v>37</v>
      </c>
      <c r="J15" s="505"/>
      <c r="K15" s="19"/>
      <c r="L15" s="17" t="s">
        <v>34</v>
      </c>
      <c r="M15" s="225">
        <v>100</v>
      </c>
      <c r="N15" s="29"/>
      <c r="O15" s="29"/>
      <c r="P15" s="218" t="s">
        <v>643</v>
      </c>
      <c r="Q15" s="25">
        <v>43235</v>
      </c>
      <c r="R15" s="25">
        <v>43465</v>
      </c>
      <c r="S15" s="26"/>
      <c r="T15" s="40"/>
      <c r="U15" s="26"/>
      <c r="V15" s="26"/>
      <c r="W15" s="26"/>
      <c r="X15" s="214"/>
      <c r="Y15" s="214"/>
      <c r="Z15" s="216" t="s">
        <v>647</v>
      </c>
      <c r="AA15" s="214">
        <v>0.32</v>
      </c>
      <c r="AB15" s="214">
        <v>0.32</v>
      </c>
      <c r="AC15" s="216" t="s">
        <v>922</v>
      </c>
      <c r="AD15" s="214">
        <v>0.56999999999999995</v>
      </c>
      <c r="AE15" s="214">
        <v>0.56999999999999995</v>
      </c>
      <c r="AF15" s="216" t="s">
        <v>1045</v>
      </c>
      <c r="AG15" s="399">
        <v>1</v>
      </c>
      <c r="AH15" s="402">
        <v>1</v>
      </c>
      <c r="AI15" s="403" t="s">
        <v>1242</v>
      </c>
      <c r="AJ15" s="441">
        <f t="shared" si="0"/>
        <v>1</v>
      </c>
      <c r="AK15" s="394"/>
      <c r="AL15" s="394"/>
      <c r="AM15" s="372"/>
      <c r="AN15" s="372"/>
      <c r="AO15" s="373"/>
      <c r="AP15" s="374"/>
      <c r="AQ15" s="375"/>
      <c r="AR15" s="371" t="s">
        <v>1238</v>
      </c>
      <c r="AS15" s="376"/>
      <c r="AT15" s="377"/>
      <c r="AU15" s="378">
        <v>9.7500000000000003E-2</v>
      </c>
      <c r="AV15" s="371" t="s">
        <v>1233</v>
      </c>
      <c r="AW15" s="390"/>
      <c r="AX15" s="371"/>
      <c r="AY15" s="390"/>
      <c r="AZ15" s="371"/>
      <c r="BA15" s="380" t="e">
        <f>VLOOKUP($I15,'[11] Formato de Formulación y Seg'!$I$66:$BW$88,37,0)</f>
        <v>#N/A</v>
      </c>
      <c r="BB15" s="371" t="e">
        <f>VLOOKUP($I15,'[11] Formato de Formulación y Seg'!$I$66:$BW$88,38,0)</f>
        <v>#N/A</v>
      </c>
      <c r="BC15" s="380" t="e">
        <f>VLOOKUP($I15,[12]Hoja1!$I$64:$BZ$74,39,0)</f>
        <v>#N/A</v>
      </c>
      <c r="BD15" s="371" t="e">
        <f>VLOOKUP($I15,[12]Hoja1!$I$64:$BZ$74,40,0)</f>
        <v>#N/A</v>
      </c>
      <c r="BE15" s="380" t="e">
        <f>VLOOKUP($I15,'[13] Formato de Formulación y Seg'!$I$63:$CC$73,41,0)</f>
        <v>#N/A</v>
      </c>
      <c r="BF15" s="371" t="e">
        <f>VLOOKUP($I15,'[13] Formato de Formulación y Seg'!$I$63:$CC$73,42,0)</f>
        <v>#N/A</v>
      </c>
      <c r="BG15" s="380" t="e">
        <f>VLOOKUP($I15,'[14] Formato de Formulación y Seg'!$I$63:$CF$73,43,0)</f>
        <v>#N/A</v>
      </c>
      <c r="BH15" s="371" t="e">
        <f>VLOOKUP($I15,'[14] Formato de Formulación y Seg'!$I$63:$CF$73,44,0)</f>
        <v>#N/A</v>
      </c>
      <c r="BI15" s="380" t="e">
        <f>VLOOKUP($I15,'[15] Formato de Formulación y Seg'!$I$66:$CI$76,45,0)</f>
        <v>#N/A</v>
      </c>
      <c r="BJ15" s="381" t="e">
        <f>VLOOKUP($I15,'[15] Formato de Formulación y Seg'!$I$66:$CI$76,46,0)</f>
        <v>#N/A</v>
      </c>
      <c r="BK15" s="382">
        <v>0.71</v>
      </c>
      <c r="BL15" s="383" t="s">
        <v>1234</v>
      </c>
      <c r="BM15" s="380" t="e">
        <f>VLOOKUP($I15,'[16] Formato de Formulación y Seg'!$I$63:$CO$73,49,0)</f>
        <v>#N/A</v>
      </c>
      <c r="BN15" s="370" t="e">
        <f>VLOOKUP($I15,'[16] Formato de Formulación y Seg'!$I$63:$CO$73,50,0)</f>
        <v>#N/A</v>
      </c>
      <c r="BO15" s="369">
        <v>0.9</v>
      </c>
      <c r="BP15" s="370" t="s">
        <v>1235</v>
      </c>
      <c r="BQ15" s="367"/>
      <c r="BR15" s="367"/>
      <c r="BS15" s="367"/>
      <c r="BT15" s="367"/>
      <c r="BU15" s="384"/>
      <c r="BV15" s="384"/>
      <c r="BW15" s="367"/>
      <c r="BX15" s="384"/>
      <c r="BY15" s="384"/>
      <c r="BZ15" s="367"/>
      <c r="CA15" s="384"/>
      <c r="CB15" s="384"/>
      <c r="CC15" s="367">
        <v>0.27</v>
      </c>
      <c r="CD15" s="380" t="e">
        <f>VLOOKUP($I15,'[11] Formato de Formulación y Seg'!$I$66:$BW$88,66,0)</f>
        <v>#N/A</v>
      </c>
      <c r="CE15" s="370" t="e">
        <f>VLOOKUP($I15,'[11] Formato de Formulación y Seg'!$I$66:$BW$88,67,0)</f>
        <v>#N/A</v>
      </c>
      <c r="CF15" s="367">
        <v>0.32</v>
      </c>
      <c r="CG15" s="380" t="e">
        <f>VLOOKUP($I15,[12]Hoja1!$I$64:$BZ$74,69,0)</f>
        <v>#N/A</v>
      </c>
      <c r="CH15" s="370" t="e">
        <f>VLOOKUP($I15,[12]Hoja1!$I$64:$BZ$74,70,0)</f>
        <v>#N/A</v>
      </c>
      <c r="CI15" s="367">
        <v>0.33</v>
      </c>
      <c r="CJ15" s="380" t="e">
        <f>VLOOKUP($I15,'[13] Formato de Formulación y Seg'!$I$63:$CC$73,72,0)</f>
        <v>#N/A</v>
      </c>
      <c r="CK15" s="370" t="e">
        <f>VLOOKUP($I15,'[13] Formato de Formulación y Seg'!$I$63:$CC$73,73,0)</f>
        <v>#N/A</v>
      </c>
      <c r="CL15" s="386">
        <v>0.49</v>
      </c>
      <c r="CM15" s="387" t="e">
        <f>VLOOKUP($I15,'[14] Formato de Formulación y Seg'!$I$63:$CF$73,75,0)</f>
        <v>#N/A</v>
      </c>
      <c r="CN15" s="371" t="e">
        <f>VLOOKUP($I15,'[14] Formato de Formulación y Seg'!$I$63:$CF$73,76,0)</f>
        <v>#N/A</v>
      </c>
      <c r="CO15" s="367">
        <v>0.56999999999999995</v>
      </c>
      <c r="CP15" s="380" t="e">
        <f>VLOOKUP($I15,'[15] Formato de Formulación y Seg'!$I$66:$CI$76,78,0)</f>
        <v>#N/A</v>
      </c>
      <c r="CQ15" s="381" t="e">
        <f>VLOOKUP($I15,'[15] Formato de Formulación y Seg'!$I$66:$CI$76,79,0)</f>
        <v>#N/A</v>
      </c>
      <c r="CR15" s="391">
        <v>0.65</v>
      </c>
      <c r="CS15" s="392">
        <v>0.65</v>
      </c>
      <c r="CT15" s="393" t="s">
        <v>1239</v>
      </c>
      <c r="CU15" s="367">
        <v>0.74</v>
      </c>
      <c r="CV15" s="380" t="e">
        <f>VLOOKUP($I15,'[16] Formato de Formulación y Seg'!$I$63:$CO$73,84,0)</f>
        <v>#N/A</v>
      </c>
      <c r="CW15" s="370" t="e">
        <f>VLOOKUP($I15,'[16] Formato de Formulación y Seg'!$I$63:$CO$73,85,0)</f>
        <v>#N/A</v>
      </c>
      <c r="CX15" s="367">
        <v>1</v>
      </c>
      <c r="CY15" s="369">
        <v>1</v>
      </c>
      <c r="CZ15" s="370" t="s">
        <v>1240</v>
      </c>
    </row>
    <row r="16" spans="1:104" s="78" customFormat="1" ht="106.5" customHeight="1" x14ac:dyDescent="0.25">
      <c r="A16" s="38"/>
      <c r="B16" s="38"/>
      <c r="C16" s="17"/>
      <c r="D16" s="17"/>
      <c r="E16" s="18"/>
      <c r="F16" s="18"/>
      <c r="G16" s="18" t="s">
        <v>75</v>
      </c>
      <c r="H16" s="18" t="s">
        <v>1218</v>
      </c>
      <c r="I16" s="17" t="s">
        <v>37</v>
      </c>
      <c r="J16" s="505"/>
      <c r="K16" s="19"/>
      <c r="L16" s="17" t="s">
        <v>34</v>
      </c>
      <c r="M16" s="225">
        <v>100</v>
      </c>
      <c r="N16" s="29"/>
      <c r="O16" s="29"/>
      <c r="P16" s="218" t="s">
        <v>644</v>
      </c>
      <c r="Q16" s="25">
        <v>43191</v>
      </c>
      <c r="R16" s="25">
        <v>43434</v>
      </c>
      <c r="S16" s="26"/>
      <c r="T16" s="40"/>
      <c r="U16" s="26"/>
      <c r="V16" s="26"/>
      <c r="W16" s="26"/>
      <c r="X16" s="214"/>
      <c r="Y16" s="214"/>
      <c r="Z16" s="216" t="s">
        <v>648</v>
      </c>
      <c r="AA16" s="214">
        <v>0.32</v>
      </c>
      <c r="AB16" s="214">
        <v>0.32</v>
      </c>
      <c r="AC16" s="216" t="s">
        <v>923</v>
      </c>
      <c r="AD16" s="214">
        <v>0.56999999999999995</v>
      </c>
      <c r="AE16" s="214">
        <v>0.56999999999999995</v>
      </c>
      <c r="AF16" s="216" t="s">
        <v>1046</v>
      </c>
      <c r="AG16" s="399">
        <v>1</v>
      </c>
      <c r="AH16" s="402">
        <v>1</v>
      </c>
      <c r="AI16" s="403" t="s">
        <v>1243</v>
      </c>
      <c r="AJ16" s="441">
        <f t="shared" si="0"/>
        <v>1</v>
      </c>
    </row>
    <row r="17" spans="1:36" s="78" customFormat="1" ht="114.75" customHeight="1" x14ac:dyDescent="0.25">
      <c r="A17" s="38"/>
      <c r="B17" s="38" t="s">
        <v>26</v>
      </c>
      <c r="C17" s="17" t="s">
        <v>92</v>
      </c>
      <c r="D17" s="17" t="s">
        <v>28</v>
      </c>
      <c r="E17" s="18" t="s">
        <v>74</v>
      </c>
      <c r="F17" s="18" t="s">
        <v>74</v>
      </c>
      <c r="G17" s="18" t="s">
        <v>75</v>
      </c>
      <c r="H17" s="18" t="s">
        <v>1218</v>
      </c>
      <c r="I17" s="17" t="s">
        <v>37</v>
      </c>
      <c r="J17" s="506"/>
      <c r="K17" s="22"/>
      <c r="L17" s="17" t="s">
        <v>34</v>
      </c>
      <c r="M17" s="225">
        <v>100</v>
      </c>
      <c r="N17" s="17"/>
      <c r="O17" s="17"/>
      <c r="P17" s="218" t="s">
        <v>645</v>
      </c>
      <c r="Q17" s="25">
        <v>43221</v>
      </c>
      <c r="R17" s="25">
        <v>43465</v>
      </c>
      <c r="S17" s="26">
        <v>0</v>
      </c>
      <c r="T17" s="40"/>
      <c r="U17" s="26"/>
      <c r="V17" s="26">
        <v>0</v>
      </c>
      <c r="W17" s="26" t="s">
        <v>117</v>
      </c>
      <c r="X17" s="214"/>
      <c r="Y17" s="214"/>
      <c r="Z17" s="216" t="s">
        <v>647</v>
      </c>
      <c r="AA17" s="214">
        <v>0.32</v>
      </c>
      <c r="AB17" s="214">
        <v>0.32</v>
      </c>
      <c r="AC17" s="216" t="s">
        <v>924</v>
      </c>
      <c r="AD17" s="214">
        <v>0.56999999999999995</v>
      </c>
      <c r="AE17" s="214">
        <v>0.54</v>
      </c>
      <c r="AF17" s="216" t="s">
        <v>1047</v>
      </c>
      <c r="AG17" s="399">
        <v>1</v>
      </c>
      <c r="AH17" s="402">
        <v>1</v>
      </c>
      <c r="AI17" s="403" t="s">
        <v>1229</v>
      </c>
      <c r="AJ17" s="441">
        <f t="shared" si="0"/>
        <v>1</v>
      </c>
    </row>
    <row r="18" spans="1:36" s="78" customFormat="1" ht="125.25" customHeight="1" x14ac:dyDescent="0.25">
      <c r="A18" s="38"/>
      <c r="B18" s="38" t="s">
        <v>26</v>
      </c>
      <c r="C18" s="17" t="s">
        <v>92</v>
      </c>
      <c r="D18" s="17" t="s">
        <v>28</v>
      </c>
      <c r="E18" s="18" t="s">
        <v>74</v>
      </c>
      <c r="F18" s="18" t="s">
        <v>74</v>
      </c>
      <c r="G18" s="18" t="s">
        <v>75</v>
      </c>
      <c r="H18" s="18" t="s">
        <v>1218</v>
      </c>
      <c r="I18" s="17" t="s">
        <v>37</v>
      </c>
      <c r="J18" s="19" t="s">
        <v>118</v>
      </c>
      <c r="K18" s="22"/>
      <c r="L18" s="17" t="s">
        <v>34</v>
      </c>
      <c r="M18" s="28">
        <v>100</v>
      </c>
      <c r="N18" s="29"/>
      <c r="O18" s="29"/>
      <c r="P18" s="218" t="s">
        <v>119</v>
      </c>
      <c r="Q18" s="25">
        <v>43191</v>
      </c>
      <c r="R18" s="25">
        <v>43465</v>
      </c>
      <c r="S18" s="26">
        <v>0</v>
      </c>
      <c r="T18" s="40"/>
      <c r="U18" s="26"/>
      <c r="V18" s="26">
        <v>0</v>
      </c>
      <c r="W18" s="26" t="s">
        <v>112</v>
      </c>
      <c r="X18" s="214"/>
      <c r="Y18" s="214"/>
      <c r="Z18" s="216" t="s">
        <v>648</v>
      </c>
      <c r="AA18" s="214">
        <v>0.24</v>
      </c>
      <c r="AB18" s="214">
        <v>0.24</v>
      </c>
      <c r="AC18" s="216" t="s">
        <v>925</v>
      </c>
      <c r="AD18" s="214">
        <v>0.51666666666666661</v>
      </c>
      <c r="AE18" s="214">
        <v>0.51666666666666661</v>
      </c>
      <c r="AF18" s="216" t="s">
        <v>1185</v>
      </c>
      <c r="AG18" s="399">
        <v>1</v>
      </c>
      <c r="AH18" s="402">
        <v>1</v>
      </c>
      <c r="AI18" s="403" t="s">
        <v>1244</v>
      </c>
      <c r="AJ18" s="441">
        <f t="shared" si="0"/>
        <v>1</v>
      </c>
    </row>
    <row r="19" spans="1:36" s="78" customFormat="1" ht="127.5" customHeight="1" x14ac:dyDescent="0.25">
      <c r="A19" s="38"/>
      <c r="B19" s="38" t="s">
        <v>26</v>
      </c>
      <c r="C19" s="17" t="s">
        <v>92</v>
      </c>
      <c r="D19" s="17" t="s">
        <v>28</v>
      </c>
      <c r="E19" s="18" t="s">
        <v>74</v>
      </c>
      <c r="F19" s="18" t="s">
        <v>74</v>
      </c>
      <c r="G19" s="18" t="s">
        <v>75</v>
      </c>
      <c r="H19" s="18" t="s">
        <v>1218</v>
      </c>
      <c r="I19" s="17" t="s">
        <v>37</v>
      </c>
      <c r="J19" s="19" t="s">
        <v>650</v>
      </c>
      <c r="K19" s="22"/>
      <c r="L19" s="17" t="s">
        <v>34</v>
      </c>
      <c r="M19" s="28">
        <v>100</v>
      </c>
      <c r="N19" s="29"/>
      <c r="O19" s="29"/>
      <c r="P19" s="218" t="s">
        <v>120</v>
      </c>
      <c r="Q19" s="25">
        <v>43115</v>
      </c>
      <c r="R19" s="25">
        <v>43465</v>
      </c>
      <c r="S19" s="26">
        <v>0</v>
      </c>
      <c r="T19" s="40"/>
      <c r="U19" s="26"/>
      <c r="V19" s="26">
        <v>0</v>
      </c>
      <c r="W19" s="26" t="s">
        <v>116</v>
      </c>
      <c r="X19" s="214">
        <v>0.16</v>
      </c>
      <c r="Y19" s="227">
        <v>0.1547</v>
      </c>
      <c r="Z19" s="216" t="s">
        <v>649</v>
      </c>
      <c r="AA19" s="214">
        <v>0.24</v>
      </c>
      <c r="AB19" s="214">
        <v>0.24</v>
      </c>
      <c r="AC19" s="216" t="s">
        <v>925</v>
      </c>
      <c r="AD19" s="214">
        <v>0.56999999999999995</v>
      </c>
      <c r="AE19" s="214">
        <v>0.56999999999999995</v>
      </c>
      <c r="AF19" s="216" t="s">
        <v>1050</v>
      </c>
      <c r="AG19" s="399">
        <v>1</v>
      </c>
      <c r="AH19" s="402">
        <v>1</v>
      </c>
      <c r="AI19" s="403" t="s">
        <v>1245</v>
      </c>
      <c r="AJ19" s="441">
        <f t="shared" si="0"/>
        <v>1</v>
      </c>
    </row>
    <row r="20" spans="1:36" s="78" customFormat="1" ht="109.5" customHeight="1" x14ac:dyDescent="0.25">
      <c r="A20" s="38"/>
      <c r="B20" s="38" t="s">
        <v>26</v>
      </c>
      <c r="C20" s="17" t="s">
        <v>92</v>
      </c>
      <c r="D20" s="17" t="s">
        <v>28</v>
      </c>
      <c r="E20" s="18" t="s">
        <v>74</v>
      </c>
      <c r="F20" s="18" t="s">
        <v>74</v>
      </c>
      <c r="G20" s="18" t="s">
        <v>75</v>
      </c>
      <c r="H20" s="18" t="s">
        <v>1218</v>
      </c>
      <c r="I20" s="17" t="s">
        <v>37</v>
      </c>
      <c r="J20" s="19" t="s">
        <v>651</v>
      </c>
      <c r="K20" s="22"/>
      <c r="L20" s="17" t="s">
        <v>34</v>
      </c>
      <c r="M20" s="28">
        <v>100</v>
      </c>
      <c r="N20" s="29"/>
      <c r="O20" s="29"/>
      <c r="P20" s="218" t="s">
        <v>121</v>
      </c>
      <c r="Q20" s="25">
        <v>43132</v>
      </c>
      <c r="R20" s="21">
        <v>43465</v>
      </c>
      <c r="S20" s="26">
        <v>0</v>
      </c>
      <c r="T20" s="40"/>
      <c r="U20" s="26"/>
      <c r="V20" s="26">
        <v>0</v>
      </c>
      <c r="W20" s="26" t="s">
        <v>116</v>
      </c>
      <c r="X20" s="214">
        <v>0.12</v>
      </c>
      <c r="Y20" s="227">
        <v>6.0900000000000003E-2</v>
      </c>
      <c r="Z20" s="216" t="s">
        <v>652</v>
      </c>
      <c r="AA20" s="214">
        <v>0.30454545454545456</v>
      </c>
      <c r="AB20" s="214">
        <v>0.28000000000000003</v>
      </c>
      <c r="AC20" s="216" t="s">
        <v>926</v>
      </c>
      <c r="AD20" s="214">
        <v>0.57727272727272738</v>
      </c>
      <c r="AE20" s="214">
        <v>0.57999999999999996</v>
      </c>
      <c r="AF20" s="216" t="s">
        <v>1049</v>
      </c>
      <c r="AG20" s="399">
        <v>1</v>
      </c>
      <c r="AH20" s="402">
        <v>1</v>
      </c>
      <c r="AI20" s="403" t="s">
        <v>1246</v>
      </c>
      <c r="AJ20" s="441">
        <f t="shared" si="0"/>
        <v>1</v>
      </c>
    </row>
    <row r="21" spans="1:36" s="78" customFormat="1" ht="135.75" customHeight="1" x14ac:dyDescent="0.25">
      <c r="A21" s="38"/>
      <c r="B21" s="38" t="s">
        <v>26</v>
      </c>
      <c r="C21" s="17" t="s">
        <v>92</v>
      </c>
      <c r="D21" s="17" t="s">
        <v>28</v>
      </c>
      <c r="E21" s="18" t="s">
        <v>74</v>
      </c>
      <c r="F21" s="18" t="s">
        <v>74</v>
      </c>
      <c r="G21" s="18" t="s">
        <v>75</v>
      </c>
      <c r="H21" s="18" t="s">
        <v>1218</v>
      </c>
      <c r="I21" s="17" t="s">
        <v>37</v>
      </c>
      <c r="J21" s="19" t="s">
        <v>122</v>
      </c>
      <c r="K21" s="22"/>
      <c r="L21" s="17" t="s">
        <v>34</v>
      </c>
      <c r="M21" s="28">
        <v>100</v>
      </c>
      <c r="N21" s="29"/>
      <c r="O21" s="29"/>
      <c r="P21" s="218" t="s">
        <v>123</v>
      </c>
      <c r="Q21" s="25">
        <v>43115</v>
      </c>
      <c r="R21" s="21">
        <v>43465</v>
      </c>
      <c r="S21" s="26">
        <v>0</v>
      </c>
      <c r="T21" s="40"/>
      <c r="U21" s="26"/>
      <c r="V21" s="26"/>
      <c r="W21" s="26"/>
      <c r="X21" s="214">
        <v>0.16</v>
      </c>
      <c r="Y21" s="226">
        <v>0.115</v>
      </c>
      <c r="Z21" s="216" t="s">
        <v>640</v>
      </c>
      <c r="AA21" s="214">
        <v>0.32</v>
      </c>
      <c r="AB21" s="214">
        <v>0.28000000000000003</v>
      </c>
      <c r="AC21" s="216" t="s">
        <v>927</v>
      </c>
      <c r="AD21" s="214">
        <v>0.56999999999999995</v>
      </c>
      <c r="AE21" s="214">
        <v>0.47</v>
      </c>
      <c r="AF21" s="216" t="s">
        <v>1048</v>
      </c>
      <c r="AG21" s="399">
        <v>1</v>
      </c>
      <c r="AH21" s="402">
        <v>0.6</v>
      </c>
      <c r="AI21" s="403" t="s">
        <v>1247</v>
      </c>
      <c r="AJ21" s="441">
        <f t="shared" si="0"/>
        <v>0.6</v>
      </c>
    </row>
    <row r="22" spans="1:36" s="78" customFormat="1" ht="117" customHeight="1" x14ac:dyDescent="0.2">
      <c r="A22" s="77"/>
      <c r="B22" s="5" t="s">
        <v>150</v>
      </c>
      <c r="C22" s="5" t="s">
        <v>92</v>
      </c>
      <c r="D22" s="5" t="s">
        <v>28</v>
      </c>
      <c r="E22" s="5" t="s">
        <v>29</v>
      </c>
      <c r="F22" s="30" t="s">
        <v>151</v>
      </c>
      <c r="G22" s="30" t="s">
        <v>152</v>
      </c>
      <c r="H22" s="18" t="s">
        <v>1218</v>
      </c>
      <c r="I22" s="30" t="s">
        <v>32</v>
      </c>
      <c r="J22" s="5" t="s">
        <v>153</v>
      </c>
      <c r="K22" s="31" t="s">
        <v>154</v>
      </c>
      <c r="L22" s="5" t="s">
        <v>79</v>
      </c>
      <c r="M22" s="61">
        <v>2300</v>
      </c>
      <c r="N22" s="61"/>
      <c r="O22" s="61"/>
      <c r="P22" s="219" t="s">
        <v>155</v>
      </c>
      <c r="Q22" s="32">
        <v>43101</v>
      </c>
      <c r="R22" s="33">
        <v>43465</v>
      </c>
      <c r="S22" s="34"/>
      <c r="T22" s="79">
        <v>2092408184</v>
      </c>
      <c r="U22" s="34"/>
      <c r="V22" s="34"/>
      <c r="W22" s="34" t="s">
        <v>156</v>
      </c>
      <c r="X22" s="214">
        <v>0.15999999999999998</v>
      </c>
      <c r="Y22" s="226" t="s">
        <v>656</v>
      </c>
      <c r="Z22" s="216" t="s">
        <v>653</v>
      </c>
      <c r="AA22" s="214">
        <v>0.32</v>
      </c>
      <c r="AB22" s="214" t="s">
        <v>928</v>
      </c>
      <c r="AC22" s="216" t="s">
        <v>929</v>
      </c>
      <c r="AD22" s="214">
        <v>0.56999999999999995</v>
      </c>
      <c r="AE22" s="214">
        <v>0.83520000000000005</v>
      </c>
      <c r="AF22" s="216" t="s">
        <v>1029</v>
      </c>
      <c r="AG22" s="399">
        <v>1</v>
      </c>
      <c r="AH22" s="404">
        <v>1</v>
      </c>
      <c r="AI22" s="405" t="s">
        <v>1248</v>
      </c>
      <c r="AJ22" s="441">
        <f t="shared" si="0"/>
        <v>1</v>
      </c>
    </row>
    <row r="23" spans="1:36" s="78" customFormat="1" ht="81.75" customHeight="1" x14ac:dyDescent="0.2">
      <c r="A23" s="77"/>
      <c r="B23" s="5" t="s">
        <v>150</v>
      </c>
      <c r="C23" s="5" t="s">
        <v>92</v>
      </c>
      <c r="D23" s="5" t="s">
        <v>28</v>
      </c>
      <c r="E23" s="5" t="s">
        <v>29</v>
      </c>
      <c r="F23" s="30" t="s">
        <v>151</v>
      </c>
      <c r="G23" s="30" t="s">
        <v>152</v>
      </c>
      <c r="H23" s="30" t="s">
        <v>1219</v>
      </c>
      <c r="I23" s="30" t="s">
        <v>32</v>
      </c>
      <c r="J23" s="5" t="s">
        <v>157</v>
      </c>
      <c r="K23" s="31"/>
      <c r="L23" s="5" t="s">
        <v>79</v>
      </c>
      <c r="M23" s="61">
        <v>2300</v>
      </c>
      <c r="N23" s="61"/>
      <c r="O23" s="61"/>
      <c r="P23" s="219" t="s">
        <v>158</v>
      </c>
      <c r="Q23" s="32">
        <v>43101</v>
      </c>
      <c r="R23" s="33">
        <v>43465</v>
      </c>
      <c r="S23" s="34"/>
      <c r="T23" s="79">
        <v>2092408184</v>
      </c>
      <c r="U23" s="34"/>
      <c r="V23" s="34"/>
      <c r="W23" s="34" t="s">
        <v>156</v>
      </c>
      <c r="X23" s="214">
        <v>0.15999999999999998</v>
      </c>
      <c r="Y23" s="226" t="s">
        <v>656</v>
      </c>
      <c r="Z23" s="216" t="s">
        <v>654</v>
      </c>
      <c r="AA23" s="214">
        <v>0.32</v>
      </c>
      <c r="AB23" s="214" t="s">
        <v>928</v>
      </c>
      <c r="AC23" s="216" t="s">
        <v>930</v>
      </c>
      <c r="AD23" s="214">
        <v>0.56999999999999995</v>
      </c>
      <c r="AE23" s="214">
        <v>0.83520000000000005</v>
      </c>
      <c r="AF23" s="216" t="s">
        <v>1030</v>
      </c>
      <c r="AG23" s="399">
        <v>1</v>
      </c>
      <c r="AH23" s="404">
        <v>1</v>
      </c>
      <c r="AI23" s="405" t="s">
        <v>1249</v>
      </c>
      <c r="AJ23" s="441">
        <f t="shared" si="0"/>
        <v>1</v>
      </c>
    </row>
    <row r="24" spans="1:36" s="78" customFormat="1" ht="105" customHeight="1" x14ac:dyDescent="0.2">
      <c r="A24" s="77"/>
      <c r="B24" s="5" t="s">
        <v>150</v>
      </c>
      <c r="C24" s="5" t="s">
        <v>92</v>
      </c>
      <c r="D24" s="5" t="s">
        <v>28</v>
      </c>
      <c r="E24" s="5" t="s">
        <v>29</v>
      </c>
      <c r="F24" s="30" t="s">
        <v>151</v>
      </c>
      <c r="G24" s="30" t="s">
        <v>152</v>
      </c>
      <c r="H24" s="30" t="s">
        <v>1219</v>
      </c>
      <c r="I24" s="30" t="s">
        <v>32</v>
      </c>
      <c r="J24" s="5" t="s">
        <v>157</v>
      </c>
      <c r="K24" s="31"/>
      <c r="L24" s="5" t="s">
        <v>79</v>
      </c>
      <c r="M24" s="61">
        <v>2300</v>
      </c>
      <c r="N24" s="61"/>
      <c r="O24" s="61"/>
      <c r="P24" s="219" t="s">
        <v>159</v>
      </c>
      <c r="Q24" s="32">
        <v>43101</v>
      </c>
      <c r="R24" s="33">
        <v>43465</v>
      </c>
      <c r="S24" s="34"/>
      <c r="T24" s="79">
        <v>2092408184</v>
      </c>
      <c r="U24" s="34"/>
      <c r="V24" s="34"/>
      <c r="W24" s="34" t="s">
        <v>156</v>
      </c>
      <c r="X24" s="214">
        <v>0.15999999999999998</v>
      </c>
      <c r="Y24" s="226" t="s">
        <v>657</v>
      </c>
      <c r="Z24" s="216" t="s">
        <v>655</v>
      </c>
      <c r="AA24" s="254">
        <v>0.32</v>
      </c>
      <c r="AB24" s="257">
        <v>0.25</v>
      </c>
      <c r="AC24" s="303" t="s">
        <v>931</v>
      </c>
      <c r="AD24" s="277">
        <v>0.56999999999999995</v>
      </c>
      <c r="AE24" s="304">
        <v>0.83520000000000005</v>
      </c>
      <c r="AF24" s="305" t="s">
        <v>1031</v>
      </c>
      <c r="AG24" s="399">
        <v>1</v>
      </c>
      <c r="AH24" s="404">
        <v>1</v>
      </c>
      <c r="AI24" s="405" t="s">
        <v>1250</v>
      </c>
      <c r="AJ24" s="441">
        <f t="shared" si="0"/>
        <v>1</v>
      </c>
    </row>
    <row r="25" spans="1:36" s="78" customFormat="1" ht="100.5" customHeight="1" x14ac:dyDescent="0.2">
      <c r="A25" s="77"/>
      <c r="B25" s="5" t="s">
        <v>150</v>
      </c>
      <c r="C25" s="5" t="s">
        <v>92</v>
      </c>
      <c r="D25" s="5" t="s">
        <v>28</v>
      </c>
      <c r="E25" s="5" t="s">
        <v>29</v>
      </c>
      <c r="F25" s="30" t="s">
        <v>151</v>
      </c>
      <c r="G25" s="30" t="s">
        <v>152</v>
      </c>
      <c r="H25" s="30" t="s">
        <v>1219</v>
      </c>
      <c r="I25" s="30" t="s">
        <v>32</v>
      </c>
      <c r="J25" s="5" t="s">
        <v>160</v>
      </c>
      <c r="K25" s="31"/>
      <c r="L25" s="5" t="s">
        <v>79</v>
      </c>
      <c r="M25" s="61">
        <v>1200</v>
      </c>
      <c r="N25" s="61"/>
      <c r="O25" s="61"/>
      <c r="P25" s="219" t="s">
        <v>161</v>
      </c>
      <c r="Q25" s="32">
        <v>43101</v>
      </c>
      <c r="R25" s="33">
        <v>43465</v>
      </c>
      <c r="S25" s="34"/>
      <c r="T25" s="79">
        <v>794720507</v>
      </c>
      <c r="U25" s="34"/>
      <c r="V25" s="34"/>
      <c r="W25" s="34" t="s">
        <v>162</v>
      </c>
      <c r="X25" s="214">
        <v>0.16</v>
      </c>
      <c r="Y25" s="214">
        <v>0.23</v>
      </c>
      <c r="Z25" s="216" t="s">
        <v>658</v>
      </c>
      <c r="AA25" s="214">
        <v>0.32</v>
      </c>
      <c r="AB25" s="214" t="s">
        <v>932</v>
      </c>
      <c r="AC25" s="216" t="s">
        <v>933</v>
      </c>
      <c r="AD25" s="214">
        <v>0.56999999999999995</v>
      </c>
      <c r="AE25" s="214">
        <v>0.62829999999999997</v>
      </c>
      <c r="AF25" s="216" t="s">
        <v>1032</v>
      </c>
      <c r="AG25" s="399">
        <v>1</v>
      </c>
      <c r="AH25" s="404">
        <v>1</v>
      </c>
      <c r="AI25" s="406" t="s">
        <v>1251</v>
      </c>
      <c r="AJ25" s="441">
        <f t="shared" si="0"/>
        <v>1</v>
      </c>
    </row>
    <row r="26" spans="1:36" s="78" customFormat="1" ht="113.25" customHeight="1" x14ac:dyDescent="0.2">
      <c r="A26" s="77"/>
      <c r="B26" s="5" t="s">
        <v>150</v>
      </c>
      <c r="C26" s="5" t="s">
        <v>92</v>
      </c>
      <c r="D26" s="5" t="s">
        <v>28</v>
      </c>
      <c r="E26" s="5" t="s">
        <v>29</v>
      </c>
      <c r="F26" s="30" t="s">
        <v>151</v>
      </c>
      <c r="G26" s="30" t="s">
        <v>152</v>
      </c>
      <c r="H26" s="30" t="s">
        <v>1219</v>
      </c>
      <c r="I26" s="30" t="s">
        <v>32</v>
      </c>
      <c r="J26" s="5" t="s">
        <v>160</v>
      </c>
      <c r="K26" s="31"/>
      <c r="L26" s="5" t="s">
        <v>79</v>
      </c>
      <c r="M26" s="61">
        <v>1200</v>
      </c>
      <c r="N26" s="61"/>
      <c r="O26" s="61"/>
      <c r="P26" s="219" t="s">
        <v>163</v>
      </c>
      <c r="Q26" s="32">
        <v>43101</v>
      </c>
      <c r="R26" s="33">
        <v>43465</v>
      </c>
      <c r="S26" s="34"/>
      <c r="T26" s="79">
        <v>794720507</v>
      </c>
      <c r="U26" s="34"/>
      <c r="V26" s="34"/>
      <c r="W26" s="34" t="s">
        <v>162</v>
      </c>
      <c r="X26" s="214">
        <v>0.16</v>
      </c>
      <c r="Y26" s="214">
        <v>0.23</v>
      </c>
      <c r="Z26" s="216" t="s">
        <v>659</v>
      </c>
      <c r="AA26" s="214">
        <v>0.32</v>
      </c>
      <c r="AB26" s="214" t="s">
        <v>934</v>
      </c>
      <c r="AC26" s="216" t="s">
        <v>935</v>
      </c>
      <c r="AD26" s="214">
        <v>0.56999999999999995</v>
      </c>
      <c r="AE26" s="214">
        <v>0.62829999999999997</v>
      </c>
      <c r="AF26" s="216" t="s">
        <v>1033</v>
      </c>
      <c r="AG26" s="407">
        <v>0.99999999999999989</v>
      </c>
      <c r="AH26" s="404">
        <v>1.03</v>
      </c>
      <c r="AI26" s="406" t="s">
        <v>1252</v>
      </c>
      <c r="AJ26" s="441">
        <v>1</v>
      </c>
    </row>
    <row r="27" spans="1:36" s="78" customFormat="1" ht="84" customHeight="1" x14ac:dyDescent="0.2">
      <c r="A27" s="77"/>
      <c r="B27" s="5" t="s">
        <v>150</v>
      </c>
      <c r="C27" s="5" t="s">
        <v>92</v>
      </c>
      <c r="D27" s="5" t="s">
        <v>28</v>
      </c>
      <c r="E27" s="5" t="s">
        <v>29</v>
      </c>
      <c r="F27" s="30" t="s">
        <v>151</v>
      </c>
      <c r="G27" s="30" t="s">
        <v>152</v>
      </c>
      <c r="H27" s="30" t="s">
        <v>1219</v>
      </c>
      <c r="I27" s="30" t="s">
        <v>32</v>
      </c>
      <c r="J27" s="5" t="s">
        <v>164</v>
      </c>
      <c r="K27" s="31"/>
      <c r="L27" s="5" t="s">
        <v>79</v>
      </c>
      <c r="M27" s="61">
        <v>53000</v>
      </c>
      <c r="N27" s="61"/>
      <c r="O27" s="61"/>
      <c r="P27" s="219" t="s">
        <v>165</v>
      </c>
      <c r="Q27" s="32">
        <v>43101</v>
      </c>
      <c r="R27" s="33">
        <v>43465</v>
      </c>
      <c r="S27" s="34"/>
      <c r="T27" s="79">
        <v>794720507</v>
      </c>
      <c r="U27" s="34"/>
      <c r="V27" s="34"/>
      <c r="W27" s="34" t="s">
        <v>162</v>
      </c>
      <c r="X27" s="214"/>
      <c r="Y27" s="214"/>
      <c r="Z27" s="216" t="s">
        <v>660</v>
      </c>
      <c r="AA27" s="214"/>
      <c r="AB27" s="214"/>
      <c r="AC27" s="216" t="s">
        <v>660</v>
      </c>
      <c r="AD27" s="214">
        <v>0.56999999999999995</v>
      </c>
      <c r="AE27" s="214">
        <v>0.62829999999999997</v>
      </c>
      <c r="AF27" s="216" t="s">
        <v>1032</v>
      </c>
      <c r="AG27" s="407">
        <v>0.99999999999999989</v>
      </c>
      <c r="AH27" s="407">
        <v>0.99999999999999989</v>
      </c>
      <c r="AI27" s="408" t="s">
        <v>1253</v>
      </c>
      <c r="AJ27" s="441">
        <f t="shared" si="0"/>
        <v>1</v>
      </c>
    </row>
    <row r="28" spans="1:36" s="78" customFormat="1" ht="106.5" customHeight="1" x14ac:dyDescent="0.2">
      <c r="A28" s="77"/>
      <c r="B28" s="5" t="s">
        <v>150</v>
      </c>
      <c r="C28" s="5" t="s">
        <v>92</v>
      </c>
      <c r="D28" s="5" t="s">
        <v>28</v>
      </c>
      <c r="E28" s="5" t="s">
        <v>29</v>
      </c>
      <c r="F28" s="30" t="s">
        <v>151</v>
      </c>
      <c r="G28" s="30" t="s">
        <v>152</v>
      </c>
      <c r="H28" s="30" t="s">
        <v>1219</v>
      </c>
      <c r="I28" s="30" t="s">
        <v>32</v>
      </c>
      <c r="J28" s="5" t="s">
        <v>166</v>
      </c>
      <c r="K28" s="31"/>
      <c r="L28" s="5" t="s">
        <v>79</v>
      </c>
      <c r="M28" s="61">
        <v>250</v>
      </c>
      <c r="N28" s="61"/>
      <c r="O28" s="61"/>
      <c r="P28" s="219" t="s">
        <v>167</v>
      </c>
      <c r="Q28" s="32">
        <v>43101</v>
      </c>
      <c r="R28" s="33">
        <v>43465</v>
      </c>
      <c r="S28" s="34"/>
      <c r="T28" s="79">
        <v>2050512840</v>
      </c>
      <c r="U28" s="34"/>
      <c r="V28" s="34"/>
      <c r="W28" s="34" t="s">
        <v>168</v>
      </c>
      <c r="X28" s="214">
        <v>0.16</v>
      </c>
      <c r="Y28" s="226">
        <v>0.224</v>
      </c>
      <c r="Z28" s="216" t="s">
        <v>661</v>
      </c>
      <c r="AA28" s="214">
        <v>0.32</v>
      </c>
      <c r="AB28" s="214">
        <v>0.63</v>
      </c>
      <c r="AC28" s="216" t="s">
        <v>936</v>
      </c>
      <c r="AD28" s="214">
        <v>0.56999999999999995</v>
      </c>
      <c r="AE28" s="214">
        <v>0.83499999999999996</v>
      </c>
      <c r="AF28" s="216" t="s">
        <v>1034</v>
      </c>
      <c r="AG28" s="407">
        <v>0.99999999999999989</v>
      </c>
      <c r="AH28" s="407">
        <v>0.99999999999999989</v>
      </c>
      <c r="AI28" s="408" t="s">
        <v>1254</v>
      </c>
      <c r="AJ28" s="441">
        <f t="shared" si="0"/>
        <v>1</v>
      </c>
    </row>
    <row r="29" spans="1:36" s="78" customFormat="1" ht="82.5" customHeight="1" x14ac:dyDescent="0.2">
      <c r="A29" s="77"/>
      <c r="B29" s="5" t="s">
        <v>150</v>
      </c>
      <c r="C29" s="5" t="s">
        <v>92</v>
      </c>
      <c r="D29" s="5" t="s">
        <v>28</v>
      </c>
      <c r="E29" s="5" t="s">
        <v>29</v>
      </c>
      <c r="F29" s="30" t="s">
        <v>151</v>
      </c>
      <c r="G29" s="30" t="s">
        <v>152</v>
      </c>
      <c r="H29" s="30" t="s">
        <v>1219</v>
      </c>
      <c r="I29" s="30" t="s">
        <v>32</v>
      </c>
      <c r="J29" s="5" t="s">
        <v>166</v>
      </c>
      <c r="K29" s="31"/>
      <c r="L29" s="5" t="s">
        <v>79</v>
      </c>
      <c r="M29" s="61">
        <v>250</v>
      </c>
      <c r="N29" s="61"/>
      <c r="O29" s="61"/>
      <c r="P29" s="219" t="s">
        <v>169</v>
      </c>
      <c r="Q29" s="32">
        <v>43101</v>
      </c>
      <c r="R29" s="33">
        <v>43465</v>
      </c>
      <c r="S29" s="34"/>
      <c r="T29" s="79">
        <v>2050512840</v>
      </c>
      <c r="U29" s="34"/>
      <c r="V29" s="34"/>
      <c r="W29" s="34" t="s">
        <v>168</v>
      </c>
      <c r="X29" s="214">
        <v>0.16</v>
      </c>
      <c r="Y29" s="226">
        <v>0.224</v>
      </c>
      <c r="Z29" s="216" t="s">
        <v>662</v>
      </c>
      <c r="AA29" s="214">
        <v>0.32</v>
      </c>
      <c r="AB29" s="214">
        <v>0.63</v>
      </c>
      <c r="AC29" s="216" t="s">
        <v>937</v>
      </c>
      <c r="AD29" s="214">
        <v>0.56999999999999995</v>
      </c>
      <c r="AE29" s="214">
        <v>0.83499999999999996</v>
      </c>
      <c r="AF29" s="216" t="s">
        <v>1035</v>
      </c>
      <c r="AG29" s="407">
        <v>0.99999999999999989</v>
      </c>
      <c r="AH29" s="407">
        <v>0.99999999999999989</v>
      </c>
      <c r="AI29" s="408" t="s">
        <v>1254</v>
      </c>
      <c r="AJ29" s="441">
        <f t="shared" si="0"/>
        <v>1</v>
      </c>
    </row>
    <row r="30" spans="1:36" s="78" customFormat="1" ht="92.25" customHeight="1" x14ac:dyDescent="0.2">
      <c r="A30" s="77"/>
      <c r="B30" s="5" t="s">
        <v>150</v>
      </c>
      <c r="C30" s="5" t="s">
        <v>92</v>
      </c>
      <c r="D30" s="5" t="s">
        <v>28</v>
      </c>
      <c r="E30" s="5" t="s">
        <v>29</v>
      </c>
      <c r="F30" s="30" t="s">
        <v>151</v>
      </c>
      <c r="G30" s="30" t="s">
        <v>152</v>
      </c>
      <c r="H30" s="30" t="s">
        <v>1219</v>
      </c>
      <c r="I30" s="30" t="s">
        <v>32</v>
      </c>
      <c r="J30" s="80" t="s">
        <v>170</v>
      </c>
      <c r="K30" s="31"/>
      <c r="L30" s="5" t="s">
        <v>79</v>
      </c>
      <c r="M30" s="61">
        <v>20200000</v>
      </c>
      <c r="N30" s="61"/>
      <c r="O30" s="61"/>
      <c r="P30" s="219" t="s">
        <v>171</v>
      </c>
      <c r="Q30" s="32">
        <v>43101</v>
      </c>
      <c r="R30" s="33">
        <v>43465</v>
      </c>
      <c r="S30" s="34"/>
      <c r="T30" s="79">
        <v>306534441</v>
      </c>
      <c r="U30" s="34"/>
      <c r="V30" s="34"/>
      <c r="W30" s="34" t="s">
        <v>162</v>
      </c>
      <c r="X30" s="214">
        <v>0.15999999999999998</v>
      </c>
      <c r="Y30" s="214" t="s">
        <v>666</v>
      </c>
      <c r="Z30" s="216" t="s">
        <v>663</v>
      </c>
      <c r="AA30" s="214">
        <v>0.32</v>
      </c>
      <c r="AB30" s="214" t="s">
        <v>938</v>
      </c>
      <c r="AC30" s="216" t="s">
        <v>939</v>
      </c>
      <c r="AD30" s="214">
        <v>0.56999999999999995</v>
      </c>
      <c r="AE30" s="214">
        <v>0.71860000000000002</v>
      </c>
      <c r="AF30" s="216" t="s">
        <v>1036</v>
      </c>
      <c r="AG30" s="407">
        <v>0.99999999999999989</v>
      </c>
      <c r="AH30" s="404">
        <v>0.96</v>
      </c>
      <c r="AI30" s="409" t="s">
        <v>1255</v>
      </c>
      <c r="AJ30" s="441">
        <f t="shared" si="0"/>
        <v>0.96000000000000008</v>
      </c>
    </row>
    <row r="31" spans="1:36" s="78" customFormat="1" ht="90" customHeight="1" x14ac:dyDescent="0.2">
      <c r="A31" s="77"/>
      <c r="B31" s="5" t="s">
        <v>150</v>
      </c>
      <c r="C31" s="5" t="s">
        <v>92</v>
      </c>
      <c r="D31" s="5" t="s">
        <v>28</v>
      </c>
      <c r="E31" s="5" t="s">
        <v>29</v>
      </c>
      <c r="F31" s="30" t="s">
        <v>151</v>
      </c>
      <c r="G31" s="30" t="s">
        <v>152</v>
      </c>
      <c r="H31" s="30" t="s">
        <v>1219</v>
      </c>
      <c r="I31" s="30" t="s">
        <v>32</v>
      </c>
      <c r="J31" s="80" t="s">
        <v>172</v>
      </c>
      <c r="K31" s="31"/>
      <c r="L31" s="5" t="s">
        <v>79</v>
      </c>
      <c r="M31" s="61">
        <v>7914474</v>
      </c>
      <c r="N31" s="61"/>
      <c r="O31" s="61"/>
      <c r="P31" s="219" t="s">
        <v>173</v>
      </c>
      <c r="Q31" s="32">
        <v>43101</v>
      </c>
      <c r="R31" s="33">
        <v>43465</v>
      </c>
      <c r="S31" s="34"/>
      <c r="T31" s="79">
        <v>306534441</v>
      </c>
      <c r="U31" s="34"/>
      <c r="V31" s="34"/>
      <c r="W31" s="34" t="s">
        <v>168</v>
      </c>
      <c r="X31" s="214">
        <v>0.15999999999999998</v>
      </c>
      <c r="Y31" s="214" t="s">
        <v>667</v>
      </c>
      <c r="Z31" s="216" t="s">
        <v>664</v>
      </c>
      <c r="AA31" s="214">
        <v>0.32</v>
      </c>
      <c r="AB31" s="214" t="s">
        <v>940</v>
      </c>
      <c r="AC31" s="216" t="s">
        <v>941</v>
      </c>
      <c r="AD31" s="214">
        <v>0.56999999999999995</v>
      </c>
      <c r="AE31" s="214">
        <v>0.97660000000000002</v>
      </c>
      <c r="AF31" s="216" t="s">
        <v>1037</v>
      </c>
      <c r="AG31" s="407">
        <v>0.99999999999999989</v>
      </c>
      <c r="AH31" s="404">
        <v>1</v>
      </c>
      <c r="AI31" s="410" t="s">
        <v>1256</v>
      </c>
      <c r="AJ31" s="441">
        <f t="shared" si="0"/>
        <v>1.0000000000000002</v>
      </c>
    </row>
    <row r="32" spans="1:36" s="78" customFormat="1" ht="107.25" customHeight="1" x14ac:dyDescent="0.2">
      <c r="A32" s="77"/>
      <c r="B32" s="5" t="s">
        <v>150</v>
      </c>
      <c r="C32" s="5" t="s">
        <v>92</v>
      </c>
      <c r="D32" s="5" t="s">
        <v>28</v>
      </c>
      <c r="E32" s="5" t="s">
        <v>29</v>
      </c>
      <c r="F32" s="30" t="s">
        <v>151</v>
      </c>
      <c r="G32" s="30" t="s">
        <v>152</v>
      </c>
      <c r="H32" s="30" t="s">
        <v>1219</v>
      </c>
      <c r="I32" s="30" t="s">
        <v>32</v>
      </c>
      <c r="J32" s="80" t="s">
        <v>174</v>
      </c>
      <c r="K32" s="81" t="s">
        <v>154</v>
      </c>
      <c r="L32" s="5" t="s">
        <v>79</v>
      </c>
      <c r="M32" s="76">
        <v>5</v>
      </c>
      <c r="N32" s="76"/>
      <c r="O32" s="76"/>
      <c r="P32" s="220" t="s">
        <v>175</v>
      </c>
      <c r="Q32" s="32">
        <v>43101</v>
      </c>
      <c r="R32" s="33">
        <v>43465</v>
      </c>
      <c r="S32" s="62"/>
      <c r="T32" s="63">
        <v>148928400</v>
      </c>
      <c r="U32" s="5"/>
      <c r="V32" s="5"/>
      <c r="W32" s="34" t="s">
        <v>176</v>
      </c>
      <c r="X32" s="214">
        <v>0.15999999999999998</v>
      </c>
      <c r="Y32" s="214">
        <v>1</v>
      </c>
      <c r="Z32" s="216" t="s">
        <v>665</v>
      </c>
      <c r="AA32" s="214">
        <v>0.32</v>
      </c>
      <c r="AB32" s="214">
        <v>1</v>
      </c>
      <c r="AC32" s="216" t="s">
        <v>665</v>
      </c>
      <c r="AD32" s="214">
        <v>0.56999999999999995</v>
      </c>
      <c r="AE32" s="214">
        <v>1</v>
      </c>
      <c r="AF32" s="216" t="s">
        <v>665</v>
      </c>
      <c r="AG32" s="407">
        <v>0.99999999999999989</v>
      </c>
      <c r="AH32" s="404">
        <v>1</v>
      </c>
      <c r="AI32" s="409" t="s">
        <v>1257</v>
      </c>
      <c r="AJ32" s="441">
        <f t="shared" si="0"/>
        <v>1.0000000000000002</v>
      </c>
    </row>
    <row r="33" spans="1:36" s="78" customFormat="1" ht="148.5" customHeight="1" x14ac:dyDescent="0.25">
      <c r="A33" s="41"/>
      <c r="B33" s="5" t="s">
        <v>150</v>
      </c>
      <c r="C33" s="5" t="s">
        <v>92</v>
      </c>
      <c r="D33" s="5" t="s">
        <v>28</v>
      </c>
      <c r="E33" s="5" t="s">
        <v>29</v>
      </c>
      <c r="F33" s="30" t="s">
        <v>151</v>
      </c>
      <c r="G33" s="30" t="s">
        <v>152</v>
      </c>
      <c r="H33" s="30" t="s">
        <v>1219</v>
      </c>
      <c r="I33" s="30" t="s">
        <v>47</v>
      </c>
      <c r="J33" s="5" t="s">
        <v>222</v>
      </c>
      <c r="K33" s="5" t="s">
        <v>154</v>
      </c>
      <c r="L33" s="5" t="s">
        <v>34</v>
      </c>
      <c r="M33" s="76">
        <v>100</v>
      </c>
      <c r="N33" s="76"/>
      <c r="O33" s="76"/>
      <c r="P33" s="219" t="s">
        <v>223</v>
      </c>
      <c r="Q33" s="32">
        <v>43101</v>
      </c>
      <c r="R33" s="33">
        <v>43465</v>
      </c>
      <c r="S33" s="62"/>
      <c r="T33" s="62"/>
      <c r="U33" s="62"/>
      <c r="V33" s="5"/>
      <c r="W33" s="5" t="s">
        <v>224</v>
      </c>
      <c r="X33" s="214">
        <v>0.16</v>
      </c>
      <c r="Y33" s="214">
        <v>1</v>
      </c>
      <c r="Z33" s="216" t="s">
        <v>668</v>
      </c>
      <c r="AA33" s="214">
        <v>0.32</v>
      </c>
      <c r="AB33" s="214">
        <v>1</v>
      </c>
      <c r="AC33" s="216" t="s">
        <v>942</v>
      </c>
      <c r="AD33" s="214">
        <v>1</v>
      </c>
      <c r="AE33" s="214">
        <v>1</v>
      </c>
      <c r="AF33" s="216" t="s">
        <v>1038</v>
      </c>
      <c r="AG33" s="407">
        <v>1</v>
      </c>
      <c r="AH33" s="404">
        <v>1</v>
      </c>
      <c r="AI33" s="406" t="s">
        <v>1258</v>
      </c>
      <c r="AJ33" s="441">
        <f t="shared" si="0"/>
        <v>1</v>
      </c>
    </row>
    <row r="34" spans="1:36" ht="108.75" customHeight="1" x14ac:dyDescent="0.2">
      <c r="A34" s="93"/>
      <c r="B34" s="94" t="s">
        <v>26</v>
      </c>
      <c r="C34" s="95" t="s">
        <v>92</v>
      </c>
      <c r="D34" s="95" t="s">
        <v>28</v>
      </c>
      <c r="E34" s="96" t="s">
        <v>74</v>
      </c>
      <c r="F34" s="97" t="s">
        <v>240</v>
      </c>
      <c r="G34" s="97" t="s">
        <v>241</v>
      </c>
      <c r="H34" s="97" t="s">
        <v>1220</v>
      </c>
      <c r="I34" s="82" t="s">
        <v>242</v>
      </c>
      <c r="J34" s="502" t="s">
        <v>267</v>
      </c>
      <c r="K34" s="86">
        <v>0.1</v>
      </c>
      <c r="L34" s="95" t="s">
        <v>34</v>
      </c>
      <c r="M34" s="87">
        <v>35</v>
      </c>
      <c r="N34" s="88"/>
      <c r="O34" s="88"/>
      <c r="P34" s="221" t="s">
        <v>268</v>
      </c>
      <c r="Q34" s="89">
        <v>43101</v>
      </c>
      <c r="R34" s="99">
        <v>43312</v>
      </c>
      <c r="S34" s="91"/>
      <c r="T34" s="100">
        <v>1833402632</v>
      </c>
      <c r="U34" s="101" t="s">
        <v>243</v>
      </c>
      <c r="V34" s="101"/>
      <c r="W34" s="92" t="s">
        <v>269</v>
      </c>
      <c r="X34" s="214">
        <v>0.35</v>
      </c>
      <c r="Y34" s="214">
        <v>0.51</v>
      </c>
      <c r="Z34" s="216" t="s">
        <v>669</v>
      </c>
      <c r="AA34" s="214">
        <v>0.77714285714285714</v>
      </c>
      <c r="AB34" s="214">
        <v>0.84142857142857141</v>
      </c>
      <c r="AC34" s="216" t="s">
        <v>943</v>
      </c>
      <c r="AD34" s="214">
        <v>0.21879999999999999</v>
      </c>
      <c r="AE34" s="214">
        <v>0.21879999999999999</v>
      </c>
      <c r="AF34" s="216" t="s">
        <v>1039</v>
      </c>
      <c r="AG34" s="407">
        <v>0.35</v>
      </c>
      <c r="AH34" s="404">
        <v>0.35</v>
      </c>
      <c r="AI34" s="41" t="s">
        <v>1259</v>
      </c>
      <c r="AJ34" s="441">
        <f t="shared" si="0"/>
        <v>1</v>
      </c>
    </row>
    <row r="35" spans="1:36" ht="69" customHeight="1" x14ac:dyDescent="0.2">
      <c r="A35" s="93"/>
      <c r="B35" s="94" t="s">
        <v>26</v>
      </c>
      <c r="C35" s="95" t="s">
        <v>92</v>
      </c>
      <c r="D35" s="95" t="s">
        <v>28</v>
      </c>
      <c r="E35" s="96" t="s">
        <v>74</v>
      </c>
      <c r="F35" s="97" t="s">
        <v>240</v>
      </c>
      <c r="G35" s="97" t="s">
        <v>241</v>
      </c>
      <c r="H35" s="97" t="s">
        <v>1220</v>
      </c>
      <c r="I35" s="102" t="s">
        <v>47</v>
      </c>
      <c r="J35" s="503"/>
      <c r="K35" s="86"/>
      <c r="L35" s="95" t="s">
        <v>34</v>
      </c>
      <c r="M35" s="87">
        <v>35</v>
      </c>
      <c r="N35" s="88"/>
      <c r="O35" s="88"/>
      <c r="P35" s="103" t="s">
        <v>270</v>
      </c>
      <c r="Q35" s="104">
        <v>43313</v>
      </c>
      <c r="R35" s="105">
        <v>43465</v>
      </c>
      <c r="S35" s="91"/>
      <c r="T35" s="100">
        <v>1833402632</v>
      </c>
      <c r="U35" s="101" t="s">
        <v>243</v>
      </c>
      <c r="V35" s="101"/>
      <c r="W35" s="92" t="s">
        <v>269</v>
      </c>
      <c r="X35" s="215"/>
      <c r="Y35" s="215"/>
      <c r="Z35" s="216" t="s">
        <v>670</v>
      </c>
      <c r="AA35" s="214"/>
      <c r="AB35" s="214"/>
      <c r="AC35" s="216" t="s">
        <v>944</v>
      </c>
      <c r="AD35" s="214">
        <v>0.21879999999999999</v>
      </c>
      <c r="AE35" s="214">
        <v>0.21879999999999999</v>
      </c>
      <c r="AF35" s="216" t="s">
        <v>1039</v>
      </c>
      <c r="AG35" s="407">
        <v>0.35</v>
      </c>
      <c r="AH35" s="404">
        <v>0.35</v>
      </c>
      <c r="AI35" s="194" t="s">
        <v>1260</v>
      </c>
      <c r="AJ35" s="441">
        <f t="shared" si="0"/>
        <v>1</v>
      </c>
    </row>
    <row r="36" spans="1:36" ht="134.25" customHeight="1" x14ac:dyDescent="0.2">
      <c r="A36" s="56"/>
      <c r="B36" s="57" t="s">
        <v>26</v>
      </c>
      <c r="C36" s="44" t="s">
        <v>92</v>
      </c>
      <c r="D36" s="43" t="s">
        <v>28</v>
      </c>
      <c r="E36" s="43"/>
      <c r="F36" s="45" t="s">
        <v>271</v>
      </c>
      <c r="G36" s="45" t="s">
        <v>276</v>
      </c>
      <c r="H36" s="45" t="s">
        <v>1209</v>
      </c>
      <c r="I36" s="44" t="s">
        <v>37</v>
      </c>
      <c r="J36" s="44" t="s">
        <v>307</v>
      </c>
      <c r="K36" s="108">
        <v>0.04</v>
      </c>
      <c r="L36" s="44" t="s">
        <v>34</v>
      </c>
      <c r="M36" s="112">
        <v>80</v>
      </c>
      <c r="N36" s="112"/>
      <c r="O36" s="112"/>
      <c r="P36" s="222" t="s">
        <v>308</v>
      </c>
      <c r="Q36" s="48">
        <v>43101</v>
      </c>
      <c r="R36" s="48">
        <v>43465</v>
      </c>
      <c r="S36" s="50"/>
      <c r="T36" s="53"/>
      <c r="U36" s="50"/>
      <c r="V36" s="50"/>
      <c r="W36" s="50"/>
      <c r="X36" s="215">
        <v>0.16</v>
      </c>
      <c r="Y36" s="215">
        <v>0.16</v>
      </c>
      <c r="Z36" s="216" t="s">
        <v>671</v>
      </c>
      <c r="AA36" s="214">
        <v>0.32</v>
      </c>
      <c r="AB36" s="214">
        <v>0.32</v>
      </c>
      <c r="AC36" s="216" t="s">
        <v>945</v>
      </c>
      <c r="AD36" s="214">
        <v>0.56999999999999995</v>
      </c>
      <c r="AE36" s="214">
        <v>0.56999999999999995</v>
      </c>
      <c r="AF36" s="216" t="s">
        <v>1040</v>
      </c>
      <c r="AG36" s="407">
        <v>1</v>
      </c>
      <c r="AH36" s="404">
        <v>1</v>
      </c>
      <c r="AI36" s="433" t="s">
        <v>1344</v>
      </c>
      <c r="AJ36" s="441">
        <f t="shared" si="0"/>
        <v>1</v>
      </c>
    </row>
    <row r="37" spans="1:36" ht="173.25" x14ac:dyDescent="0.25">
      <c r="A37" s="111"/>
      <c r="B37" s="6" t="s">
        <v>26</v>
      </c>
      <c r="C37" s="6" t="s">
        <v>92</v>
      </c>
      <c r="D37" s="6" t="s">
        <v>28</v>
      </c>
      <c r="E37" s="6" t="s">
        <v>74</v>
      </c>
      <c r="F37" s="82" t="s">
        <v>74</v>
      </c>
      <c r="G37" s="82" t="s">
        <v>355</v>
      </c>
      <c r="H37" s="82" t="s">
        <v>356</v>
      </c>
      <c r="I37" s="6" t="s">
        <v>47</v>
      </c>
      <c r="J37" s="6" t="s">
        <v>373</v>
      </c>
      <c r="K37" s="127">
        <v>0.2</v>
      </c>
      <c r="L37" s="111" t="s">
        <v>79</v>
      </c>
      <c r="M37" s="128">
        <v>2379000</v>
      </c>
      <c r="N37" s="6"/>
      <c r="O37" s="6"/>
      <c r="P37" s="223" t="s">
        <v>366</v>
      </c>
      <c r="Q37" s="129">
        <v>43101</v>
      </c>
      <c r="R37" s="129">
        <v>43465</v>
      </c>
      <c r="S37" s="132"/>
      <c r="T37" s="130">
        <v>1361348805.3386981</v>
      </c>
      <c r="U37" s="131" t="s">
        <v>243</v>
      </c>
      <c r="V37" s="130"/>
      <c r="W37" s="130" t="s">
        <v>374</v>
      </c>
      <c r="X37" s="215">
        <v>0.16</v>
      </c>
      <c r="Y37" s="215">
        <v>0.16</v>
      </c>
      <c r="Z37" s="216" t="s">
        <v>672</v>
      </c>
      <c r="AA37" s="214">
        <v>0.32</v>
      </c>
      <c r="AB37" s="214">
        <v>0.32</v>
      </c>
      <c r="AC37" s="216" t="s">
        <v>946</v>
      </c>
      <c r="AD37" s="214">
        <v>1</v>
      </c>
      <c r="AE37" s="214">
        <v>1</v>
      </c>
      <c r="AF37" s="216" t="s">
        <v>1041</v>
      </c>
      <c r="AG37" s="407">
        <v>0.99999999999999989</v>
      </c>
      <c r="AH37" s="404">
        <v>1</v>
      </c>
      <c r="AI37" s="411" t="s">
        <v>1261</v>
      </c>
      <c r="AJ37" s="441">
        <f t="shared" si="0"/>
        <v>1.0000000000000002</v>
      </c>
    </row>
    <row r="39" spans="1:36" ht="18.75" x14ac:dyDescent="0.25">
      <c r="AI39" s="435" t="s">
        <v>1364</v>
      </c>
      <c r="AJ39" s="462">
        <f>AVERAGE(AJ5:AJ37)</f>
        <v>0.98575757575757583</v>
      </c>
    </row>
  </sheetData>
  <protectedRanges>
    <protectedRange algorithmName="SHA-512" hashValue="VfdVsKGl5qE2tikkmfXD4ednvebSaBOMzoXueDKO3NEuF2Z+Q++ksvuI9ZhjGmGLuVBgVNFtJxUd9GtIpfEBBw==" saltValue="MPQF+EnLD5kb7JtrVZ0D3A==" spinCount="100000" sqref="P14:R17" name="Rango1" securityDescriptor="O:WDG:WDD:(A;;CC;;;S-1-5-21-797332336-63391822-1267956476-1103)(A;;CC;;;S-1-5-21-797332336-63391822-1267956476-50923)"/>
    <protectedRange algorithmName="SHA-512" hashValue="VfdVsKGl5qE2tikkmfXD4ednvebSaBOMzoXueDKO3NEuF2Z+Q++ksvuI9ZhjGmGLuVBgVNFtJxUd9GtIpfEBBw==" saltValue="MPQF+EnLD5kb7JtrVZ0D3A==" spinCount="100000" sqref="P19:R19" name="Rango1_1" securityDescriptor="O:WDG:WDD:(A;;CC;;;S-1-5-21-797332336-63391822-1267956476-1103)(A;;CC;;;S-1-5-21-797332336-63391822-1267956476-50923)"/>
    <protectedRange algorithmName="SHA-512" hashValue="VfdVsKGl5qE2tikkmfXD4ednvebSaBOMzoXueDKO3NEuF2Z+Q++ksvuI9ZhjGmGLuVBgVNFtJxUd9GtIpfEBBw==" saltValue="MPQF+EnLD5kb7JtrVZ0D3A==" spinCount="100000" sqref="AK14:AR15" name="Rango1_2" securityDescriptor="O:WDG:WDD:(A;;CC;;;S-1-5-21-797332336-63391822-1267956476-1103)(A;;CC;;;S-1-5-21-797332336-63391822-1267956476-50923)"/>
  </protectedRanges>
  <autoFilter ref="C4:K37" xr:uid="{5C905D38-5720-44D4-B7DB-32149D98DF6E}"/>
  <mergeCells count="10">
    <mergeCell ref="AG3:AI3"/>
    <mergeCell ref="J34:J35"/>
    <mergeCell ref="N4:O4"/>
    <mergeCell ref="Q4:R4"/>
    <mergeCell ref="S4:W4"/>
    <mergeCell ref="AD3:AF3"/>
    <mergeCell ref="AA3:AC3"/>
    <mergeCell ref="X3:Z3"/>
    <mergeCell ref="J14:J17"/>
    <mergeCell ref="G1:AI2"/>
  </mergeCells>
  <pageMargins left="0.7" right="0.7" top="0.75" bottom="0.75" header="0.3" footer="0.3"/>
  <pageSetup orientation="portrait" horizontalDpi="4294967294" verticalDpi="4294967294" r:id="rId1"/>
  <drawing r:id="rId2"/>
  <extLst>
    <ext xmlns:x14="http://schemas.microsoft.com/office/spreadsheetml/2009/9/main" uri="{CCE6A557-97BC-4b89-ADB6-D9C93CAAB3DF}">
      <x14:dataValidations xmlns:xm="http://schemas.microsoft.com/office/excel/2006/main" disablePrompts="1" count="6">
        <x14:dataValidation type="list" allowBlank="1" showInputMessage="1" showErrorMessage="1" xr:uid="{1452AC3A-8957-4498-9DA0-8CFA1DE5B961}">
          <x14:formula1>
            <xm:f>'C:\Users\ansandoval\OneDrive - mineducacion.gov.co\ONEDRIVE\GP\Planes\Acción\2018\[Consolidado Formulacion Plan de Accion 2018_15112017.xlsx]Categorías'!#REF!</xm:f>
          </x14:formula1>
          <xm:sqref>C5:D11</xm:sqref>
        </x14:dataValidation>
        <x14:dataValidation type="list" showInputMessage="1" showErrorMessage="1" xr:uid="{C7CB5C3E-260A-435E-819D-4D5BF7E6214A}">
          <x14:formula1>
            <xm:f>'C:\Users\caescobar\Desktop\planes de accion\[plan de accion planes departamentales ejemplo.xlsx]Categorías'!#REF!</xm:f>
          </x14:formula1>
          <xm:sqref>C12</xm:sqref>
        </x14:dataValidation>
        <x14:dataValidation type="list" showInputMessage="1" showErrorMessage="1" xr:uid="{F949C8FD-2FFE-4B6A-B59C-4444CACDDB1A}">
          <x14:formula1>
            <xm:f>'[Plan de Accion 2018 OAC final.xlsx]Categorías'!#REF!</xm:f>
          </x14:formula1>
          <xm:sqref>C22:C33</xm:sqref>
        </x14:dataValidation>
        <x14:dataValidation type="list" allowBlank="1" showInputMessage="1" showErrorMessage="1" xr:uid="{256F72B3-E17D-4849-B741-DD7BE2D58340}">
          <x14:formula1>
            <xm:f>'[Plan de Accion 2018 OAC final.xlsx]Categorías'!#REF!</xm:f>
          </x14:formula1>
          <xm:sqref>D22:D33</xm:sqref>
        </x14:dataValidation>
        <x14:dataValidation type="list" allowBlank="1" showInputMessage="1" showErrorMessage="1" xr:uid="{CA9B104D-24F3-41DE-9994-B1FF7030855E}">
          <x14:formula1>
            <xm:f>'C:\Users\caescobar\Desktop\planes de accion\[UAC.xlsx]Categorías'!#REF!</xm:f>
          </x14:formula1>
          <xm:sqref>C37:E37</xm:sqref>
        </x14:dataValidation>
        <x14:dataValidation type="list" allowBlank="1" showInputMessage="1" showErrorMessage="1" xr:uid="{4309AFCB-0C42-4164-B81C-9C3DFE000DAA}">
          <x14:formula1>
            <xm:f>'C:\Users\caescobar\Desktop\planes de accion\[plan de accion planes departamentales ejemplo.xlsx]Categorías'!#REF!</xm:f>
          </x14:formula1>
          <xm:sqref>D12:D20 C13:C20 C21:D21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34AD87-3603-4CBF-8BF3-0B805F0F157D}">
  <sheetPr>
    <tabColor rgb="FF00B050"/>
  </sheetPr>
  <dimension ref="A1:AJ36"/>
  <sheetViews>
    <sheetView view="pageBreakPreview" zoomScale="80" zoomScaleNormal="80" zoomScaleSheetLayoutView="80" workbookViewId="0">
      <selection activeCell="B3" sqref="B1:G1048576"/>
    </sheetView>
  </sheetViews>
  <sheetFormatPr baseColWidth="10" defaultColWidth="19.5703125" defaultRowHeight="15" x14ac:dyDescent="0.25"/>
  <cols>
    <col min="1" max="1" width="7.85546875" style="42" customWidth="1"/>
    <col min="2" max="6" width="19.5703125" style="42" hidden="1" customWidth="1"/>
    <col min="7" max="7" width="18" style="42" hidden="1" customWidth="1"/>
    <col min="8" max="8" width="15.5703125" style="42" customWidth="1"/>
    <col min="9" max="9" width="12.5703125" style="42" customWidth="1"/>
    <col min="10" max="10" width="19.5703125" style="42"/>
    <col min="11" max="13" width="19.5703125" style="42" customWidth="1"/>
    <col min="14" max="14" width="10.42578125" style="42" customWidth="1"/>
    <col min="15" max="15" width="12.5703125" style="42" customWidth="1"/>
    <col min="16" max="16" width="19.5703125" style="42"/>
    <col min="17" max="18" width="19.5703125" style="42" customWidth="1"/>
    <col min="19" max="23" width="19.5703125" style="42" hidden="1" customWidth="1"/>
    <col min="24" max="24" width="13.42578125" style="37" customWidth="1"/>
    <col min="25" max="25" width="13.42578125" style="42" customWidth="1"/>
    <col min="26" max="26" width="48.85546875" style="42" customWidth="1"/>
    <col min="27" max="28" width="19.5703125" style="42" customWidth="1"/>
    <col min="29" max="29" width="79.42578125" style="42" customWidth="1"/>
    <col min="30" max="31" width="19.5703125" style="42" customWidth="1"/>
    <col min="32" max="32" width="71.28515625" style="42" customWidth="1"/>
    <col min="33" max="34" width="19.5703125" style="42"/>
    <col min="35" max="35" width="48.7109375" style="42" customWidth="1"/>
    <col min="36" max="16384" width="19.5703125" style="42"/>
  </cols>
  <sheetData>
    <row r="1" spans="1:36" s="37" customFormat="1" ht="33.75" customHeight="1" x14ac:dyDescent="0.25">
      <c r="A1" s="483" t="s">
        <v>513</v>
      </c>
      <c r="B1" s="483"/>
      <c r="C1" s="483"/>
      <c r="D1" s="483"/>
      <c r="E1" s="483"/>
      <c r="F1" s="483"/>
      <c r="G1" s="483"/>
      <c r="H1" s="483"/>
      <c r="I1" s="483"/>
      <c r="J1" s="483"/>
      <c r="K1" s="483"/>
      <c r="L1" s="483"/>
      <c r="M1" s="483"/>
      <c r="N1" s="483"/>
      <c r="O1" s="483"/>
      <c r="P1" s="483"/>
      <c r="Q1" s="483"/>
      <c r="R1" s="483"/>
      <c r="S1" s="483"/>
      <c r="T1" s="483"/>
      <c r="U1" s="483"/>
      <c r="V1" s="483"/>
      <c r="W1" s="483"/>
      <c r="X1" s="483"/>
      <c r="Y1" s="483"/>
      <c r="Z1" s="483"/>
      <c r="AA1" s="483"/>
      <c r="AB1" s="483"/>
      <c r="AC1" s="483"/>
      <c r="AD1" s="483"/>
      <c r="AE1" s="483"/>
      <c r="AF1" s="483"/>
      <c r="AG1" s="483"/>
      <c r="AH1" s="483"/>
      <c r="AI1" s="483"/>
      <c r="AJ1" s="483"/>
    </row>
    <row r="2" spans="1:36" s="37" customFormat="1" x14ac:dyDescent="0.25">
      <c r="A2" s="483"/>
      <c r="B2" s="483"/>
      <c r="C2" s="483"/>
      <c r="D2" s="483"/>
      <c r="E2" s="483"/>
      <c r="F2" s="483"/>
      <c r="G2" s="483"/>
      <c r="H2" s="483"/>
      <c r="I2" s="483"/>
      <c r="J2" s="483"/>
      <c r="K2" s="483"/>
      <c r="L2" s="483"/>
      <c r="M2" s="483"/>
      <c r="N2" s="483"/>
      <c r="O2" s="483"/>
      <c r="P2" s="483"/>
      <c r="Q2" s="483"/>
      <c r="R2" s="483"/>
      <c r="S2" s="483"/>
      <c r="T2" s="483"/>
      <c r="U2" s="483"/>
      <c r="V2" s="483"/>
      <c r="W2" s="483"/>
      <c r="X2" s="483"/>
      <c r="Y2" s="483"/>
      <c r="Z2" s="483"/>
      <c r="AA2" s="483"/>
      <c r="AB2" s="483"/>
      <c r="AC2" s="483"/>
      <c r="AD2" s="483"/>
      <c r="AE2" s="483"/>
      <c r="AF2" s="483"/>
      <c r="AG2" s="483"/>
      <c r="AH2" s="483"/>
      <c r="AI2" s="483"/>
      <c r="AJ2" s="483"/>
    </row>
    <row r="3" spans="1:36" s="37" customFormat="1" ht="33.75" x14ac:dyDescent="0.25">
      <c r="A3" s="509"/>
      <c r="B3" s="509"/>
      <c r="C3" s="509"/>
      <c r="D3" s="509"/>
      <c r="E3" s="509"/>
      <c r="F3" s="509"/>
      <c r="G3" s="509"/>
      <c r="H3" s="509"/>
      <c r="I3" s="509"/>
      <c r="J3" s="509"/>
      <c r="K3" s="509"/>
      <c r="L3" s="509"/>
      <c r="M3" s="509"/>
      <c r="N3" s="509"/>
      <c r="O3" s="509"/>
      <c r="P3" s="509"/>
      <c r="Q3" s="509"/>
      <c r="R3" s="509"/>
      <c r="S3" s="509"/>
      <c r="T3" s="509"/>
      <c r="U3" s="509"/>
      <c r="V3" s="509"/>
      <c r="W3" s="509"/>
      <c r="X3" s="508" t="s">
        <v>526</v>
      </c>
      <c r="Y3" s="508"/>
      <c r="Z3" s="508"/>
      <c r="AA3" s="476" t="s">
        <v>776</v>
      </c>
      <c r="AB3" s="477"/>
      <c r="AC3" s="478"/>
      <c r="AD3" s="476" t="s">
        <v>995</v>
      </c>
      <c r="AE3" s="477"/>
      <c r="AF3" s="478"/>
      <c r="AG3" s="476" t="s">
        <v>1197</v>
      </c>
      <c r="AH3" s="477"/>
      <c r="AI3" s="478"/>
    </row>
    <row r="4" spans="1:36" ht="60" x14ac:dyDescent="0.25">
      <c r="A4" s="35" t="s">
        <v>0</v>
      </c>
      <c r="B4" s="35" t="s">
        <v>60</v>
      </c>
      <c r="C4" s="35" t="s">
        <v>124</v>
      </c>
      <c r="D4" s="35" t="s">
        <v>61</v>
      </c>
      <c r="E4" s="35" t="s">
        <v>62</v>
      </c>
      <c r="F4" s="35" t="s">
        <v>63</v>
      </c>
      <c r="G4" s="35" t="s">
        <v>64</v>
      </c>
      <c r="H4" s="35" t="s">
        <v>65</v>
      </c>
      <c r="I4" s="35" t="s">
        <v>66</v>
      </c>
      <c r="J4" s="35" t="s">
        <v>67</v>
      </c>
      <c r="K4" s="35" t="s">
        <v>68</v>
      </c>
      <c r="L4" s="35" t="s">
        <v>69</v>
      </c>
      <c r="M4" s="35" t="s">
        <v>70</v>
      </c>
      <c r="N4" s="487" t="s">
        <v>71</v>
      </c>
      <c r="O4" s="487"/>
      <c r="P4" s="35" t="s">
        <v>72</v>
      </c>
      <c r="Q4" s="488" t="s">
        <v>73</v>
      </c>
      <c r="R4" s="488"/>
      <c r="S4" s="488" t="s">
        <v>16</v>
      </c>
      <c r="T4" s="488"/>
      <c r="U4" s="488"/>
      <c r="V4" s="488"/>
      <c r="W4" s="489"/>
      <c r="X4" s="164" t="s">
        <v>531</v>
      </c>
      <c r="Y4" s="164" t="s">
        <v>527</v>
      </c>
      <c r="Z4" s="164" t="s">
        <v>528</v>
      </c>
      <c r="AA4" s="247" t="s">
        <v>531</v>
      </c>
      <c r="AB4" s="247" t="s">
        <v>527</v>
      </c>
      <c r="AC4" s="247" t="s">
        <v>528</v>
      </c>
      <c r="AD4" s="274" t="s">
        <v>531</v>
      </c>
      <c r="AE4" s="274" t="s">
        <v>527</v>
      </c>
      <c r="AF4" s="274" t="s">
        <v>528</v>
      </c>
      <c r="AG4" s="355" t="s">
        <v>531</v>
      </c>
      <c r="AH4" s="355" t="s">
        <v>527</v>
      </c>
      <c r="AI4" s="355" t="s">
        <v>528</v>
      </c>
    </row>
    <row r="5" spans="1:36" ht="108" x14ac:dyDescent="0.25">
      <c r="A5" s="155"/>
      <c r="B5" s="64" t="s">
        <v>150</v>
      </c>
      <c r="C5" s="65" t="s">
        <v>113</v>
      </c>
      <c r="D5" s="65" t="s">
        <v>109</v>
      </c>
      <c r="E5" s="65" t="s">
        <v>29</v>
      </c>
      <c r="F5" s="66" t="s">
        <v>177</v>
      </c>
      <c r="G5" s="66" t="s">
        <v>178</v>
      </c>
      <c r="H5" s="66" t="s">
        <v>179</v>
      </c>
      <c r="I5" s="65" t="s">
        <v>32</v>
      </c>
      <c r="J5" s="67" t="s">
        <v>180</v>
      </c>
      <c r="K5" s="68">
        <v>0.08</v>
      </c>
      <c r="L5" s="65" t="s">
        <v>55</v>
      </c>
      <c r="M5" s="69">
        <v>15</v>
      </c>
      <c r="N5" s="69"/>
      <c r="O5" s="69"/>
      <c r="P5" s="65" t="s">
        <v>181</v>
      </c>
      <c r="Q5" s="70">
        <v>43101</v>
      </c>
      <c r="R5" s="70">
        <v>43220</v>
      </c>
      <c r="S5" s="71">
        <v>0</v>
      </c>
      <c r="T5" s="72">
        <v>324987875</v>
      </c>
      <c r="U5" s="71" t="s">
        <v>182</v>
      </c>
      <c r="V5" s="71">
        <v>0</v>
      </c>
      <c r="W5" s="200" t="s">
        <v>183</v>
      </c>
      <c r="X5" s="205">
        <v>0.6</v>
      </c>
      <c r="Y5" s="205">
        <v>0.6</v>
      </c>
      <c r="Z5" s="207" t="s">
        <v>615</v>
      </c>
      <c r="AA5" s="205">
        <v>1</v>
      </c>
      <c r="AB5" s="205">
        <v>1</v>
      </c>
      <c r="AC5" s="207" t="s">
        <v>947</v>
      </c>
      <c r="AD5" s="296">
        <v>1</v>
      </c>
      <c r="AE5" s="296">
        <v>1</v>
      </c>
      <c r="AF5" s="445" t="s">
        <v>947</v>
      </c>
      <c r="AG5" s="454">
        <v>1</v>
      </c>
      <c r="AH5" s="454">
        <v>1</v>
      </c>
      <c r="AI5" s="455" t="s">
        <v>1348</v>
      </c>
      <c r="AJ5" s="443">
        <f>+AH5/AG5</f>
        <v>1</v>
      </c>
    </row>
    <row r="6" spans="1:36" ht="84.75" customHeight="1" x14ac:dyDescent="0.25">
      <c r="A6" s="155"/>
      <c r="B6" s="64" t="s">
        <v>150</v>
      </c>
      <c r="C6" s="65" t="s">
        <v>113</v>
      </c>
      <c r="D6" s="65" t="s">
        <v>109</v>
      </c>
      <c r="E6" s="65" t="s">
        <v>29</v>
      </c>
      <c r="F6" s="66" t="s">
        <v>177</v>
      </c>
      <c r="G6" s="66" t="s">
        <v>178</v>
      </c>
      <c r="H6" s="66" t="s">
        <v>179</v>
      </c>
      <c r="I6" s="65" t="s">
        <v>32</v>
      </c>
      <c r="J6" s="67" t="s">
        <v>180</v>
      </c>
      <c r="K6" s="68"/>
      <c r="L6" s="65" t="s">
        <v>55</v>
      </c>
      <c r="M6" s="69">
        <v>15</v>
      </c>
      <c r="N6" s="156"/>
      <c r="O6" s="156"/>
      <c r="P6" s="65" t="s">
        <v>184</v>
      </c>
      <c r="Q6" s="70">
        <v>43101</v>
      </c>
      <c r="R6" s="70">
        <v>43465</v>
      </c>
      <c r="S6" s="71">
        <v>0</v>
      </c>
      <c r="T6" s="72">
        <v>699227875</v>
      </c>
      <c r="U6" s="71"/>
      <c r="V6" s="71">
        <v>0</v>
      </c>
      <c r="W6" s="200" t="s">
        <v>185</v>
      </c>
      <c r="X6" s="205"/>
      <c r="Y6" s="205"/>
      <c r="Z6" s="208" t="s">
        <v>616</v>
      </c>
      <c r="AA6" s="205">
        <v>1</v>
      </c>
      <c r="AB6" s="205">
        <v>1</v>
      </c>
      <c r="AC6" s="207" t="s">
        <v>948</v>
      </c>
      <c r="AD6" s="296">
        <v>1</v>
      </c>
      <c r="AE6" s="296">
        <v>1</v>
      </c>
      <c r="AF6" s="446" t="s">
        <v>948</v>
      </c>
      <c r="AG6" s="454">
        <v>1</v>
      </c>
      <c r="AH6" s="454">
        <v>1</v>
      </c>
      <c r="AI6" s="282" t="s">
        <v>1349</v>
      </c>
      <c r="AJ6" s="443">
        <f t="shared" ref="AJ6:AJ25" si="0">+AH6/AG6</f>
        <v>1</v>
      </c>
    </row>
    <row r="7" spans="1:36" ht="84" x14ac:dyDescent="0.25">
      <c r="A7" s="155"/>
      <c r="B7" s="64" t="s">
        <v>150</v>
      </c>
      <c r="C7" s="65" t="s">
        <v>113</v>
      </c>
      <c r="D7" s="65" t="s">
        <v>109</v>
      </c>
      <c r="E7" s="65" t="s">
        <v>29</v>
      </c>
      <c r="F7" s="66" t="s">
        <v>177</v>
      </c>
      <c r="G7" s="66" t="s">
        <v>178</v>
      </c>
      <c r="H7" s="66" t="s">
        <v>179</v>
      </c>
      <c r="I7" s="65" t="s">
        <v>32</v>
      </c>
      <c r="J7" s="67" t="s">
        <v>180</v>
      </c>
      <c r="K7" s="68"/>
      <c r="L7" s="65" t="s">
        <v>55</v>
      </c>
      <c r="M7" s="69">
        <v>15</v>
      </c>
      <c r="N7" s="156"/>
      <c r="O7" s="156"/>
      <c r="P7" s="65" t="s">
        <v>186</v>
      </c>
      <c r="Q7" s="70">
        <v>43221</v>
      </c>
      <c r="R7" s="70">
        <v>43465</v>
      </c>
      <c r="S7" s="71">
        <v>0</v>
      </c>
      <c r="T7" s="72">
        <v>372477300</v>
      </c>
      <c r="U7" s="71"/>
      <c r="V7" s="71">
        <v>0</v>
      </c>
      <c r="W7" s="200" t="s">
        <v>187</v>
      </c>
      <c r="X7" s="205"/>
      <c r="Y7" s="205"/>
      <c r="Z7" s="208" t="s">
        <v>617</v>
      </c>
      <c r="AA7" s="205">
        <v>0.25</v>
      </c>
      <c r="AB7" s="205">
        <v>0.25</v>
      </c>
      <c r="AC7" s="207" t="s">
        <v>949</v>
      </c>
      <c r="AD7" s="296">
        <v>0.6</v>
      </c>
      <c r="AE7" s="296">
        <v>0.6</v>
      </c>
      <c r="AF7" s="446" t="s">
        <v>1015</v>
      </c>
      <c r="AG7" s="454">
        <v>1</v>
      </c>
      <c r="AH7" s="454">
        <v>1</v>
      </c>
      <c r="AI7" s="456" t="s">
        <v>1350</v>
      </c>
      <c r="AJ7" s="443">
        <f t="shared" si="0"/>
        <v>1</v>
      </c>
    </row>
    <row r="8" spans="1:36" ht="180" x14ac:dyDescent="0.25">
      <c r="A8" s="155"/>
      <c r="B8" s="64" t="s">
        <v>150</v>
      </c>
      <c r="C8" s="65" t="s">
        <v>113</v>
      </c>
      <c r="D8" s="65" t="s">
        <v>109</v>
      </c>
      <c r="E8" s="65" t="s">
        <v>29</v>
      </c>
      <c r="F8" s="66" t="s">
        <v>188</v>
      </c>
      <c r="G8" s="66" t="s">
        <v>178</v>
      </c>
      <c r="H8" s="66" t="s">
        <v>179</v>
      </c>
      <c r="I8" s="65" t="s">
        <v>32</v>
      </c>
      <c r="J8" s="67" t="s">
        <v>189</v>
      </c>
      <c r="K8" s="68">
        <v>0.08</v>
      </c>
      <c r="L8" s="65" t="s">
        <v>55</v>
      </c>
      <c r="M8" s="65">
        <v>5</v>
      </c>
      <c r="N8" s="65"/>
      <c r="O8" s="65"/>
      <c r="P8" s="65" t="s">
        <v>190</v>
      </c>
      <c r="Q8" s="70">
        <v>43101</v>
      </c>
      <c r="R8" s="70">
        <v>43465</v>
      </c>
      <c r="S8" s="71">
        <v>0</v>
      </c>
      <c r="T8" s="72">
        <v>343439100</v>
      </c>
      <c r="U8" s="65" t="s">
        <v>191</v>
      </c>
      <c r="V8" s="71">
        <v>0</v>
      </c>
      <c r="W8" s="201" t="s">
        <v>192</v>
      </c>
      <c r="X8" s="86">
        <v>0.12</v>
      </c>
      <c r="Y8" s="204">
        <v>0.12</v>
      </c>
      <c r="Z8" s="188" t="s">
        <v>629</v>
      </c>
      <c r="AA8" s="205">
        <v>0.4</v>
      </c>
      <c r="AB8" s="205">
        <v>0.4</v>
      </c>
      <c r="AC8" s="207" t="s">
        <v>950</v>
      </c>
      <c r="AD8" s="205">
        <v>0.75</v>
      </c>
      <c r="AE8" s="205">
        <v>0.75</v>
      </c>
      <c r="AF8" s="447" t="s">
        <v>1180</v>
      </c>
      <c r="AG8" s="454">
        <v>1</v>
      </c>
      <c r="AH8" s="454">
        <v>1</v>
      </c>
      <c r="AI8" s="455" t="s">
        <v>1362</v>
      </c>
      <c r="AJ8" s="443">
        <f t="shared" si="0"/>
        <v>1</v>
      </c>
    </row>
    <row r="9" spans="1:36" ht="120" customHeight="1" x14ac:dyDescent="0.25">
      <c r="A9" s="155"/>
      <c r="B9" s="64" t="s">
        <v>150</v>
      </c>
      <c r="C9" s="65" t="s">
        <v>113</v>
      </c>
      <c r="D9" s="65" t="s">
        <v>29</v>
      </c>
      <c r="E9" s="65" t="s">
        <v>29</v>
      </c>
      <c r="F9" s="65" t="s">
        <v>29</v>
      </c>
      <c r="G9" s="66" t="s">
        <v>178</v>
      </c>
      <c r="H9" s="66" t="s">
        <v>179</v>
      </c>
      <c r="I9" s="65" t="s">
        <v>47</v>
      </c>
      <c r="J9" s="67" t="s">
        <v>193</v>
      </c>
      <c r="K9" s="68">
        <v>0.08</v>
      </c>
      <c r="L9" s="65" t="s">
        <v>55</v>
      </c>
      <c r="M9" s="69">
        <v>28</v>
      </c>
      <c r="N9" s="69"/>
      <c r="O9" s="69"/>
      <c r="P9" s="65" t="s">
        <v>194</v>
      </c>
      <c r="Q9" s="70">
        <v>43101</v>
      </c>
      <c r="R9" s="70">
        <v>43312</v>
      </c>
      <c r="S9" s="71">
        <v>0</v>
      </c>
      <c r="T9" s="72">
        <v>0</v>
      </c>
      <c r="U9" s="65"/>
      <c r="V9" s="71">
        <v>0</v>
      </c>
      <c r="W9" s="202" t="s">
        <v>195</v>
      </c>
      <c r="X9" s="205">
        <v>0.35</v>
      </c>
      <c r="Y9" s="205">
        <v>0.35</v>
      </c>
      <c r="Z9" s="208" t="s">
        <v>618</v>
      </c>
      <c r="AA9" s="205">
        <v>0.78</v>
      </c>
      <c r="AB9" s="205">
        <v>0.78</v>
      </c>
      <c r="AC9" s="207" t="s">
        <v>951</v>
      </c>
      <c r="AD9" s="296">
        <v>1</v>
      </c>
      <c r="AE9" s="296">
        <v>1</v>
      </c>
      <c r="AF9" s="445" t="s">
        <v>1016</v>
      </c>
      <c r="AG9" s="454">
        <v>1</v>
      </c>
      <c r="AH9" s="454">
        <v>1</v>
      </c>
      <c r="AI9" s="455" t="s">
        <v>1351</v>
      </c>
      <c r="AJ9" s="443">
        <f t="shared" si="0"/>
        <v>1</v>
      </c>
    </row>
    <row r="10" spans="1:36" ht="105.75" customHeight="1" x14ac:dyDescent="0.25">
      <c r="A10" s="155"/>
      <c r="B10" s="64" t="s">
        <v>150</v>
      </c>
      <c r="C10" s="65" t="s">
        <v>113</v>
      </c>
      <c r="D10" s="65" t="s">
        <v>29</v>
      </c>
      <c r="E10" s="65" t="s">
        <v>29</v>
      </c>
      <c r="F10" s="65" t="s">
        <v>29</v>
      </c>
      <c r="G10" s="66" t="s">
        <v>178</v>
      </c>
      <c r="H10" s="66" t="s">
        <v>179</v>
      </c>
      <c r="I10" s="65" t="s">
        <v>47</v>
      </c>
      <c r="J10" s="67" t="s">
        <v>193</v>
      </c>
      <c r="K10" s="68"/>
      <c r="L10" s="65" t="s">
        <v>55</v>
      </c>
      <c r="M10" s="69">
        <v>28</v>
      </c>
      <c r="N10" s="156"/>
      <c r="O10" s="156"/>
      <c r="P10" s="65" t="s">
        <v>196</v>
      </c>
      <c r="Q10" s="70">
        <v>43252</v>
      </c>
      <c r="R10" s="70">
        <v>43465</v>
      </c>
      <c r="S10" s="71">
        <v>0</v>
      </c>
      <c r="T10" s="72">
        <v>0</v>
      </c>
      <c r="U10" s="65"/>
      <c r="V10" s="71">
        <v>0</v>
      </c>
      <c r="W10" s="202" t="s">
        <v>197</v>
      </c>
      <c r="X10" s="205"/>
      <c r="Y10" s="205"/>
      <c r="Z10" s="208" t="s">
        <v>617</v>
      </c>
      <c r="AA10" s="205">
        <v>0.1</v>
      </c>
      <c r="AB10" s="205">
        <v>0.6</v>
      </c>
      <c r="AC10" s="207" t="s">
        <v>952</v>
      </c>
      <c r="AD10" s="296">
        <v>1</v>
      </c>
      <c r="AE10" s="296">
        <v>1</v>
      </c>
      <c r="AF10" s="445" t="s">
        <v>1017</v>
      </c>
      <c r="AG10" s="454">
        <v>1</v>
      </c>
      <c r="AH10" s="454">
        <v>1</v>
      </c>
      <c r="AI10" s="455" t="s">
        <v>1352</v>
      </c>
      <c r="AJ10" s="443">
        <f t="shared" si="0"/>
        <v>1</v>
      </c>
    </row>
    <row r="11" spans="1:36" ht="67.5" customHeight="1" x14ac:dyDescent="0.25">
      <c r="A11" s="155"/>
      <c r="B11" s="64" t="s">
        <v>150</v>
      </c>
      <c r="C11" s="65" t="s">
        <v>113</v>
      </c>
      <c r="D11" s="65" t="s">
        <v>29</v>
      </c>
      <c r="E11" s="65" t="s">
        <v>29</v>
      </c>
      <c r="F11" s="65" t="s">
        <v>29</v>
      </c>
      <c r="G11" s="66" t="s">
        <v>178</v>
      </c>
      <c r="H11" s="66" t="s">
        <v>179</v>
      </c>
      <c r="I11" s="65" t="s">
        <v>47</v>
      </c>
      <c r="J11" s="67" t="s">
        <v>198</v>
      </c>
      <c r="K11" s="68">
        <v>0.08</v>
      </c>
      <c r="L11" s="65" t="s">
        <v>55</v>
      </c>
      <c r="M11" s="69">
        <v>5</v>
      </c>
      <c r="N11" s="69"/>
      <c r="O11" s="69"/>
      <c r="P11" s="73" t="s">
        <v>199</v>
      </c>
      <c r="Q11" s="70">
        <v>43252</v>
      </c>
      <c r="R11" s="70">
        <v>43465</v>
      </c>
      <c r="S11" s="71">
        <v>0</v>
      </c>
      <c r="T11" s="72">
        <v>0</v>
      </c>
      <c r="U11" s="65"/>
      <c r="V11" s="71">
        <v>0</v>
      </c>
      <c r="W11" s="202" t="s">
        <v>195</v>
      </c>
      <c r="X11" s="205"/>
      <c r="Y11" s="205"/>
      <c r="Z11" s="208" t="s">
        <v>617</v>
      </c>
      <c r="AA11" s="205">
        <v>0.23</v>
      </c>
      <c r="AB11" s="205">
        <v>0.6</v>
      </c>
      <c r="AC11" s="207" t="s">
        <v>953</v>
      </c>
      <c r="AD11" s="297">
        <v>1</v>
      </c>
      <c r="AE11" s="296">
        <v>1</v>
      </c>
      <c r="AF11" s="445" t="s">
        <v>1018</v>
      </c>
      <c r="AG11" s="454">
        <v>1</v>
      </c>
      <c r="AH11" s="454">
        <v>1</v>
      </c>
      <c r="AI11" s="455" t="s">
        <v>1018</v>
      </c>
      <c r="AJ11" s="443">
        <f t="shared" si="0"/>
        <v>1</v>
      </c>
    </row>
    <row r="12" spans="1:36" ht="70.5" customHeight="1" x14ac:dyDescent="0.25">
      <c r="A12" s="155"/>
      <c r="B12" s="64" t="s">
        <v>150</v>
      </c>
      <c r="C12" s="65" t="s">
        <v>113</v>
      </c>
      <c r="D12" s="65" t="s">
        <v>29</v>
      </c>
      <c r="E12" s="65" t="s">
        <v>29</v>
      </c>
      <c r="F12" s="65" t="s">
        <v>29</v>
      </c>
      <c r="G12" s="66" t="s">
        <v>178</v>
      </c>
      <c r="H12" s="66" t="s">
        <v>179</v>
      </c>
      <c r="I12" s="65" t="s">
        <v>47</v>
      </c>
      <c r="J12" s="67" t="s">
        <v>200</v>
      </c>
      <c r="K12" s="68">
        <v>0.08</v>
      </c>
      <c r="L12" s="65" t="s">
        <v>34</v>
      </c>
      <c r="M12" s="74">
        <v>100</v>
      </c>
      <c r="N12" s="68"/>
      <c r="O12" s="68"/>
      <c r="P12" s="65" t="s">
        <v>201</v>
      </c>
      <c r="Q12" s="70">
        <v>43101</v>
      </c>
      <c r="R12" s="70">
        <v>43465</v>
      </c>
      <c r="S12" s="71">
        <v>0</v>
      </c>
      <c r="T12" s="72">
        <v>0</v>
      </c>
      <c r="U12" s="65"/>
      <c r="V12" s="71">
        <v>0</v>
      </c>
      <c r="W12" s="202" t="s">
        <v>195</v>
      </c>
      <c r="X12" s="205">
        <v>0.16</v>
      </c>
      <c r="Y12" s="205">
        <v>0.16</v>
      </c>
      <c r="Z12" s="207" t="s">
        <v>619</v>
      </c>
      <c r="AA12" s="205">
        <v>0.41</v>
      </c>
      <c r="AB12" s="205">
        <v>0.41</v>
      </c>
      <c r="AC12" s="207" t="s">
        <v>954</v>
      </c>
      <c r="AD12" s="296">
        <v>0.71</v>
      </c>
      <c r="AE12" s="296">
        <v>0.71</v>
      </c>
      <c r="AF12" s="446" t="s">
        <v>1019</v>
      </c>
      <c r="AG12" s="454">
        <v>1</v>
      </c>
      <c r="AH12" s="454">
        <v>1</v>
      </c>
      <c r="AI12" s="455" t="s">
        <v>1353</v>
      </c>
      <c r="AJ12" s="443">
        <f t="shared" si="0"/>
        <v>1</v>
      </c>
    </row>
    <row r="13" spans="1:36" ht="168" x14ac:dyDescent="0.25">
      <c r="A13" s="155"/>
      <c r="B13" s="64" t="s">
        <v>150</v>
      </c>
      <c r="C13" s="65" t="s">
        <v>113</v>
      </c>
      <c r="D13" s="65" t="s">
        <v>29</v>
      </c>
      <c r="E13" s="65" t="s">
        <v>29</v>
      </c>
      <c r="F13" s="65" t="s">
        <v>29</v>
      </c>
      <c r="G13" s="66" t="s">
        <v>178</v>
      </c>
      <c r="H13" s="66" t="s">
        <v>179</v>
      </c>
      <c r="I13" s="65" t="s">
        <v>47</v>
      </c>
      <c r="J13" s="67" t="s">
        <v>202</v>
      </c>
      <c r="K13" s="68">
        <v>0.08</v>
      </c>
      <c r="L13" s="65" t="s">
        <v>34</v>
      </c>
      <c r="M13" s="74">
        <v>100</v>
      </c>
      <c r="N13" s="68"/>
      <c r="O13" s="68"/>
      <c r="P13" s="65" t="s">
        <v>203</v>
      </c>
      <c r="Q13" s="70">
        <v>43101</v>
      </c>
      <c r="R13" s="70">
        <v>43465</v>
      </c>
      <c r="S13" s="71">
        <v>0</v>
      </c>
      <c r="T13" s="72">
        <v>0</v>
      </c>
      <c r="U13" s="65"/>
      <c r="V13" s="71">
        <v>0</v>
      </c>
      <c r="W13" s="202" t="s">
        <v>195</v>
      </c>
      <c r="X13" s="205">
        <v>0.16</v>
      </c>
      <c r="Y13" s="205">
        <v>0.16</v>
      </c>
      <c r="Z13" s="207" t="s">
        <v>620</v>
      </c>
      <c r="AA13" s="205">
        <v>0.32</v>
      </c>
      <c r="AB13" s="205">
        <v>0.32</v>
      </c>
      <c r="AC13" s="207" t="s">
        <v>955</v>
      </c>
      <c r="AD13" s="296">
        <v>0.56999999999999995</v>
      </c>
      <c r="AE13" s="296">
        <v>0.56999999999999995</v>
      </c>
      <c r="AF13" s="448" t="s">
        <v>1020</v>
      </c>
      <c r="AG13" s="454">
        <v>0.99999999999999989</v>
      </c>
      <c r="AH13" s="454">
        <v>1</v>
      </c>
      <c r="AI13" s="455" t="s">
        <v>1354</v>
      </c>
      <c r="AJ13" s="443">
        <f t="shared" si="0"/>
        <v>1.0000000000000002</v>
      </c>
    </row>
    <row r="14" spans="1:36" ht="158.25" customHeight="1" x14ac:dyDescent="0.25">
      <c r="A14" s="155"/>
      <c r="B14" s="64" t="s">
        <v>150</v>
      </c>
      <c r="C14" s="65" t="s">
        <v>113</v>
      </c>
      <c r="D14" s="65" t="s">
        <v>29</v>
      </c>
      <c r="E14" s="65" t="s">
        <v>29</v>
      </c>
      <c r="F14" s="65" t="s">
        <v>29</v>
      </c>
      <c r="G14" s="66" t="s">
        <v>178</v>
      </c>
      <c r="H14" s="66" t="s">
        <v>179</v>
      </c>
      <c r="I14" s="65" t="s">
        <v>37</v>
      </c>
      <c r="J14" s="75" t="s">
        <v>204</v>
      </c>
      <c r="K14" s="68">
        <v>0.2</v>
      </c>
      <c r="L14" s="65" t="s">
        <v>79</v>
      </c>
      <c r="M14" s="65">
        <v>50</v>
      </c>
      <c r="N14" s="65"/>
      <c r="O14" s="65"/>
      <c r="P14" s="65" t="s">
        <v>205</v>
      </c>
      <c r="Q14" s="70">
        <v>43101</v>
      </c>
      <c r="R14" s="70">
        <v>43465</v>
      </c>
      <c r="S14" s="71">
        <v>0</v>
      </c>
      <c r="T14" s="71">
        <v>671881950</v>
      </c>
      <c r="U14" s="71" t="s">
        <v>182</v>
      </c>
      <c r="V14" s="71">
        <v>0</v>
      </c>
      <c r="W14" s="200" t="s">
        <v>206</v>
      </c>
      <c r="X14" s="205">
        <v>0.15999999999999998</v>
      </c>
      <c r="Y14" s="205">
        <v>0.15999999999999998</v>
      </c>
      <c r="Z14" s="209" t="s">
        <v>621</v>
      </c>
      <c r="AA14" s="205">
        <v>0.32</v>
      </c>
      <c r="AB14" s="205">
        <v>0.46</v>
      </c>
      <c r="AC14" s="207" t="s">
        <v>956</v>
      </c>
      <c r="AD14" s="296">
        <v>0.56999999999999995</v>
      </c>
      <c r="AE14" s="296">
        <v>0.56999999999999995</v>
      </c>
      <c r="AF14" s="445" t="s">
        <v>1021</v>
      </c>
      <c r="AG14" s="454">
        <v>0.99999999999999989</v>
      </c>
      <c r="AH14" s="454">
        <v>0.99999999999999989</v>
      </c>
      <c r="AI14" s="455" t="s">
        <v>1355</v>
      </c>
      <c r="AJ14" s="443">
        <f t="shared" si="0"/>
        <v>1</v>
      </c>
    </row>
    <row r="15" spans="1:36" ht="83.25" customHeight="1" x14ac:dyDescent="0.25">
      <c r="A15" s="155"/>
      <c r="B15" s="64" t="s">
        <v>150</v>
      </c>
      <c r="C15" s="65" t="s">
        <v>113</v>
      </c>
      <c r="D15" s="65" t="s">
        <v>29</v>
      </c>
      <c r="E15" s="65" t="s">
        <v>29</v>
      </c>
      <c r="F15" s="65" t="s">
        <v>29</v>
      </c>
      <c r="G15" s="66" t="s">
        <v>178</v>
      </c>
      <c r="H15" s="66" t="s">
        <v>179</v>
      </c>
      <c r="I15" s="65" t="s">
        <v>37</v>
      </c>
      <c r="J15" s="75" t="s">
        <v>204</v>
      </c>
      <c r="K15" s="68"/>
      <c r="L15" s="65" t="s">
        <v>79</v>
      </c>
      <c r="M15" s="65">
        <v>50</v>
      </c>
      <c r="N15" s="65"/>
      <c r="O15" s="65"/>
      <c r="P15" s="65" t="s">
        <v>207</v>
      </c>
      <c r="Q15" s="70">
        <v>43101</v>
      </c>
      <c r="R15" s="70">
        <v>43465</v>
      </c>
      <c r="S15" s="71">
        <v>0</v>
      </c>
      <c r="T15" s="71">
        <v>718455750</v>
      </c>
      <c r="U15" s="71"/>
      <c r="V15" s="71">
        <v>0</v>
      </c>
      <c r="W15" s="200" t="s">
        <v>206</v>
      </c>
      <c r="X15" s="205">
        <v>0.15999999999999998</v>
      </c>
      <c r="Y15" s="205">
        <v>0.15999999999999998</v>
      </c>
      <c r="Z15" s="209" t="s">
        <v>622</v>
      </c>
      <c r="AA15" s="205">
        <v>0.32</v>
      </c>
      <c r="AB15" s="205">
        <v>0.49440000000000001</v>
      </c>
      <c r="AC15" s="207" t="s">
        <v>957</v>
      </c>
      <c r="AD15" s="298">
        <v>0.56999999999999995</v>
      </c>
      <c r="AE15" s="298">
        <v>0.56999999999999995</v>
      </c>
      <c r="AF15" s="449" t="s">
        <v>1023</v>
      </c>
      <c r="AG15" s="454">
        <v>0.99999999999999989</v>
      </c>
      <c r="AH15" s="454">
        <v>1</v>
      </c>
      <c r="AI15" s="455" t="s">
        <v>1363</v>
      </c>
      <c r="AJ15" s="443">
        <f t="shared" si="0"/>
        <v>1.0000000000000002</v>
      </c>
    </row>
    <row r="16" spans="1:36" ht="119.25" customHeight="1" x14ac:dyDescent="0.25">
      <c r="A16" s="155"/>
      <c r="B16" s="64" t="s">
        <v>150</v>
      </c>
      <c r="C16" s="65" t="s">
        <v>113</v>
      </c>
      <c r="D16" s="65" t="s">
        <v>29</v>
      </c>
      <c r="E16" s="65" t="s">
        <v>29</v>
      </c>
      <c r="F16" s="65" t="s">
        <v>29</v>
      </c>
      <c r="G16" s="66" t="s">
        <v>178</v>
      </c>
      <c r="H16" s="66" t="s">
        <v>179</v>
      </c>
      <c r="I16" s="65" t="s">
        <v>37</v>
      </c>
      <c r="J16" s="75" t="s">
        <v>204</v>
      </c>
      <c r="K16" s="68"/>
      <c r="L16" s="65" t="s">
        <v>79</v>
      </c>
      <c r="M16" s="65">
        <v>50</v>
      </c>
      <c r="N16" s="65"/>
      <c r="O16" s="65"/>
      <c r="P16" s="65" t="s">
        <v>208</v>
      </c>
      <c r="Q16" s="70">
        <v>43101</v>
      </c>
      <c r="R16" s="70">
        <v>43465</v>
      </c>
      <c r="S16" s="71">
        <v>0</v>
      </c>
      <c r="T16" s="71">
        <v>0</v>
      </c>
      <c r="U16" s="71"/>
      <c r="V16" s="71">
        <v>0</v>
      </c>
      <c r="W16" s="200" t="s">
        <v>206</v>
      </c>
      <c r="X16" s="206">
        <v>0.15999999999999998</v>
      </c>
      <c r="Y16" s="206">
        <v>0.15999999999999998</v>
      </c>
      <c r="Z16" s="210" t="s">
        <v>623</v>
      </c>
      <c r="AA16" s="205">
        <v>0.32</v>
      </c>
      <c r="AB16" s="205">
        <v>0.32</v>
      </c>
      <c r="AC16" s="207" t="s">
        <v>958</v>
      </c>
      <c r="AD16" s="296">
        <v>0.56999999999999995</v>
      </c>
      <c r="AE16" s="296">
        <v>0.56999999999999995</v>
      </c>
      <c r="AF16" s="449" t="s">
        <v>1022</v>
      </c>
      <c r="AG16" s="454">
        <v>1</v>
      </c>
      <c r="AH16" s="454">
        <v>1</v>
      </c>
      <c r="AI16" s="455" t="s">
        <v>1356</v>
      </c>
      <c r="AJ16" s="443">
        <f t="shared" si="0"/>
        <v>1</v>
      </c>
    </row>
    <row r="17" spans="1:36" ht="85.5" customHeight="1" x14ac:dyDescent="0.25">
      <c r="A17" s="155"/>
      <c r="B17" s="64" t="s">
        <v>150</v>
      </c>
      <c r="C17" s="65" t="s">
        <v>113</v>
      </c>
      <c r="D17" s="65" t="s">
        <v>29</v>
      </c>
      <c r="E17" s="65" t="s">
        <v>29</v>
      </c>
      <c r="F17" s="65" t="s">
        <v>29</v>
      </c>
      <c r="G17" s="66" t="s">
        <v>178</v>
      </c>
      <c r="H17" s="66" t="s">
        <v>179</v>
      </c>
      <c r="I17" s="65" t="s">
        <v>37</v>
      </c>
      <c r="J17" s="75" t="s">
        <v>209</v>
      </c>
      <c r="K17" s="68">
        <v>0.08</v>
      </c>
      <c r="L17" s="65" t="s">
        <v>79</v>
      </c>
      <c r="M17" s="65">
        <v>200</v>
      </c>
      <c r="N17" s="65"/>
      <c r="O17" s="65"/>
      <c r="P17" s="65" t="s">
        <v>210</v>
      </c>
      <c r="Q17" s="70">
        <v>43101</v>
      </c>
      <c r="R17" s="70">
        <v>43465</v>
      </c>
      <c r="S17" s="71">
        <v>0</v>
      </c>
      <c r="T17" s="72">
        <v>0</v>
      </c>
      <c r="U17" s="71"/>
      <c r="V17" s="71">
        <v>0</v>
      </c>
      <c r="W17" s="200" t="s">
        <v>211</v>
      </c>
      <c r="X17" s="205">
        <v>0.15999999999999998</v>
      </c>
      <c r="Y17" s="205">
        <v>0.15999999999999998</v>
      </c>
      <c r="Z17" s="209" t="s">
        <v>624</v>
      </c>
      <c r="AA17" s="205">
        <v>0.32</v>
      </c>
      <c r="AB17" s="205">
        <v>0.6</v>
      </c>
      <c r="AC17" s="207" t="s">
        <v>959</v>
      </c>
      <c r="AD17" s="296">
        <v>0.56999999999999995</v>
      </c>
      <c r="AE17" s="296">
        <v>0.56999999999999995</v>
      </c>
      <c r="AF17" s="299" t="s">
        <v>1024</v>
      </c>
      <c r="AG17" s="454">
        <v>1</v>
      </c>
      <c r="AH17" s="454">
        <v>1</v>
      </c>
      <c r="AI17" s="455" t="s">
        <v>1357</v>
      </c>
      <c r="AJ17" s="443">
        <f t="shared" si="0"/>
        <v>1</v>
      </c>
    </row>
    <row r="18" spans="1:36" ht="145.5" customHeight="1" x14ac:dyDescent="0.25">
      <c r="A18" s="155"/>
      <c r="B18" s="64" t="s">
        <v>150</v>
      </c>
      <c r="C18" s="65" t="s">
        <v>113</v>
      </c>
      <c r="D18" s="65" t="s">
        <v>29</v>
      </c>
      <c r="E18" s="65" t="s">
        <v>29</v>
      </c>
      <c r="F18" s="65" t="s">
        <v>29</v>
      </c>
      <c r="G18" s="66" t="s">
        <v>178</v>
      </c>
      <c r="H18" s="66" t="s">
        <v>179</v>
      </c>
      <c r="I18" s="65" t="s">
        <v>47</v>
      </c>
      <c r="J18" s="67" t="s">
        <v>212</v>
      </c>
      <c r="K18" s="68">
        <v>0.08</v>
      </c>
      <c r="L18" s="65" t="s">
        <v>55</v>
      </c>
      <c r="M18" s="65">
        <v>95</v>
      </c>
      <c r="N18" s="65"/>
      <c r="O18" s="65"/>
      <c r="P18" s="65" t="s">
        <v>213</v>
      </c>
      <c r="Q18" s="70">
        <v>43101</v>
      </c>
      <c r="R18" s="70">
        <v>43465</v>
      </c>
      <c r="S18" s="71">
        <v>0</v>
      </c>
      <c r="T18" s="72">
        <v>35000000</v>
      </c>
      <c r="U18" s="71" t="s">
        <v>182</v>
      </c>
      <c r="V18" s="71">
        <v>0</v>
      </c>
      <c r="W18" s="200" t="s">
        <v>214</v>
      </c>
      <c r="X18" s="86">
        <v>7.0000000000000007E-2</v>
      </c>
      <c r="Y18" s="204">
        <v>7.0000000000000007E-2</v>
      </c>
      <c r="Z18" s="188" t="s">
        <v>625</v>
      </c>
      <c r="AA18" s="205">
        <v>0.15</v>
      </c>
      <c r="AB18" s="205">
        <v>0.13</v>
      </c>
      <c r="AC18" s="207" t="s">
        <v>960</v>
      </c>
      <c r="AD18" s="300">
        <v>0.3</v>
      </c>
      <c r="AE18" s="300">
        <v>0.2</v>
      </c>
      <c r="AF18" s="450" t="s">
        <v>1025</v>
      </c>
      <c r="AG18" s="454">
        <v>1</v>
      </c>
      <c r="AH18" s="454">
        <v>1</v>
      </c>
      <c r="AI18" s="455" t="s">
        <v>1358</v>
      </c>
      <c r="AJ18" s="443">
        <f t="shared" si="0"/>
        <v>1</v>
      </c>
    </row>
    <row r="19" spans="1:36" ht="139.5" customHeight="1" x14ac:dyDescent="0.25">
      <c r="A19" s="155"/>
      <c r="B19" s="64" t="s">
        <v>150</v>
      </c>
      <c r="C19" s="65" t="s">
        <v>113</v>
      </c>
      <c r="D19" s="65" t="s">
        <v>29</v>
      </c>
      <c r="E19" s="65" t="s">
        <v>29</v>
      </c>
      <c r="F19" s="65" t="s">
        <v>29</v>
      </c>
      <c r="G19" s="66" t="s">
        <v>178</v>
      </c>
      <c r="H19" s="66" t="s">
        <v>179</v>
      </c>
      <c r="I19" s="65" t="s">
        <v>47</v>
      </c>
      <c r="J19" s="67" t="s">
        <v>215</v>
      </c>
      <c r="K19" s="68">
        <v>0.08</v>
      </c>
      <c r="L19" s="65" t="s">
        <v>55</v>
      </c>
      <c r="M19" s="65">
        <v>1</v>
      </c>
      <c r="N19" s="65"/>
      <c r="O19" s="65"/>
      <c r="P19" s="65" t="s">
        <v>216</v>
      </c>
      <c r="Q19" s="70">
        <v>43101</v>
      </c>
      <c r="R19" s="70">
        <v>43465</v>
      </c>
      <c r="S19" s="71">
        <v>0</v>
      </c>
      <c r="T19" s="72">
        <v>0</v>
      </c>
      <c r="U19" s="156"/>
      <c r="V19" s="71">
        <v>0</v>
      </c>
      <c r="W19" s="200" t="s">
        <v>217</v>
      </c>
      <c r="X19" s="86">
        <v>0.15999999999999998</v>
      </c>
      <c r="Y19" s="204">
        <v>0.16</v>
      </c>
      <c r="Z19" s="188" t="s">
        <v>626</v>
      </c>
      <c r="AA19" s="205">
        <v>0.32</v>
      </c>
      <c r="AB19" s="205">
        <v>0.28000000000000003</v>
      </c>
      <c r="AC19" s="207" t="s">
        <v>961</v>
      </c>
      <c r="AD19" s="300">
        <v>0.45</v>
      </c>
      <c r="AE19" s="301">
        <v>0.435</v>
      </c>
      <c r="AF19" s="449" t="s">
        <v>1026</v>
      </c>
      <c r="AG19" s="454">
        <v>0.99999999999999989</v>
      </c>
      <c r="AH19" s="457">
        <v>1</v>
      </c>
      <c r="AI19" s="455" t="s">
        <v>1359</v>
      </c>
      <c r="AJ19" s="443">
        <f t="shared" si="0"/>
        <v>1.0000000000000002</v>
      </c>
    </row>
    <row r="20" spans="1:36" ht="149.25" customHeight="1" x14ac:dyDescent="0.25">
      <c r="A20" s="155"/>
      <c r="B20" s="64" t="s">
        <v>150</v>
      </c>
      <c r="C20" s="65" t="s">
        <v>113</v>
      </c>
      <c r="D20" s="65" t="s">
        <v>29</v>
      </c>
      <c r="E20" s="65" t="s">
        <v>29</v>
      </c>
      <c r="F20" s="65" t="s">
        <v>29</v>
      </c>
      <c r="G20" s="66" t="s">
        <v>178</v>
      </c>
      <c r="H20" s="66" t="s">
        <v>179</v>
      </c>
      <c r="I20" s="65" t="s">
        <v>47</v>
      </c>
      <c r="J20" s="67" t="s">
        <v>218</v>
      </c>
      <c r="K20" s="68">
        <v>0.08</v>
      </c>
      <c r="L20" s="65" t="s">
        <v>55</v>
      </c>
      <c r="M20" s="65">
        <v>4</v>
      </c>
      <c r="N20" s="65"/>
      <c r="O20" s="65"/>
      <c r="P20" s="65" t="s">
        <v>219</v>
      </c>
      <c r="Q20" s="70">
        <v>43101</v>
      </c>
      <c r="R20" s="70">
        <v>43465</v>
      </c>
      <c r="S20" s="71">
        <v>0</v>
      </c>
      <c r="T20" s="71">
        <v>365000000</v>
      </c>
      <c r="U20" s="71" t="s">
        <v>182</v>
      </c>
      <c r="V20" s="71">
        <v>0</v>
      </c>
      <c r="W20" s="200" t="s">
        <v>220</v>
      </c>
      <c r="X20" s="86">
        <v>0.15999999999999998</v>
      </c>
      <c r="Y20" s="204">
        <v>0.16</v>
      </c>
      <c r="Z20" s="188" t="s">
        <v>627</v>
      </c>
      <c r="AA20" s="205">
        <v>0.32</v>
      </c>
      <c r="AB20" s="205">
        <v>0.32</v>
      </c>
      <c r="AC20" s="207" t="s">
        <v>962</v>
      </c>
      <c r="AD20" s="300">
        <v>0.56999999999999995</v>
      </c>
      <c r="AE20" s="302">
        <v>0.32</v>
      </c>
      <c r="AF20" s="451" t="s">
        <v>1027</v>
      </c>
      <c r="AG20" s="454">
        <v>0.99999999999999989</v>
      </c>
      <c r="AH20" s="458" t="s">
        <v>1333</v>
      </c>
      <c r="AI20" s="434" t="s">
        <v>1360</v>
      </c>
      <c r="AJ20" s="443"/>
    </row>
    <row r="21" spans="1:36" ht="213" customHeight="1" x14ac:dyDescent="0.25">
      <c r="A21" s="155"/>
      <c r="B21" s="64" t="s">
        <v>150</v>
      </c>
      <c r="C21" s="65" t="s">
        <v>113</v>
      </c>
      <c r="D21" s="65" t="s">
        <v>29</v>
      </c>
      <c r="E21" s="65" t="s">
        <v>29</v>
      </c>
      <c r="F21" s="65" t="s">
        <v>29</v>
      </c>
      <c r="G21" s="66" t="s">
        <v>178</v>
      </c>
      <c r="H21" s="66" t="s">
        <v>179</v>
      </c>
      <c r="I21" s="65" t="s">
        <v>47</v>
      </c>
      <c r="J21" s="67" t="s">
        <v>218</v>
      </c>
      <c r="K21" s="68"/>
      <c r="L21" s="65" t="s">
        <v>55</v>
      </c>
      <c r="M21" s="65">
        <v>4</v>
      </c>
      <c r="N21" s="65"/>
      <c r="O21" s="65"/>
      <c r="P21" s="65" t="s">
        <v>221</v>
      </c>
      <c r="Q21" s="70">
        <v>43101</v>
      </c>
      <c r="R21" s="70">
        <v>43465</v>
      </c>
      <c r="S21" s="71">
        <v>0</v>
      </c>
      <c r="T21" s="72">
        <v>69530150</v>
      </c>
      <c r="U21" s="71" t="s">
        <v>182</v>
      </c>
      <c r="V21" s="71">
        <v>0</v>
      </c>
      <c r="W21" s="200" t="s">
        <v>220</v>
      </c>
      <c r="X21" s="86">
        <v>0.15999999999999998</v>
      </c>
      <c r="Y21" s="204">
        <v>0.16</v>
      </c>
      <c r="Z21" s="188" t="s">
        <v>628</v>
      </c>
      <c r="AA21" s="205">
        <v>0.32</v>
      </c>
      <c r="AB21" s="205">
        <v>0.32</v>
      </c>
      <c r="AC21" s="207" t="s">
        <v>963</v>
      </c>
      <c r="AD21" s="300">
        <v>0.56999999999999995</v>
      </c>
      <c r="AE21" s="302">
        <v>0.32</v>
      </c>
      <c r="AF21" s="451" t="s">
        <v>1028</v>
      </c>
      <c r="AG21" s="454">
        <v>0.99999999999999989</v>
      </c>
      <c r="AH21" s="454">
        <v>0.99999999999999989</v>
      </c>
      <c r="AI21" s="455" t="s">
        <v>1361</v>
      </c>
      <c r="AJ21" s="443">
        <f t="shared" si="0"/>
        <v>1</v>
      </c>
    </row>
    <row r="22" spans="1:36" ht="200.1" customHeight="1" x14ac:dyDescent="0.25">
      <c r="A22" s="110"/>
      <c r="B22" s="57" t="s">
        <v>26</v>
      </c>
      <c r="C22" s="44" t="s">
        <v>113</v>
      </c>
      <c r="D22" s="44" t="s">
        <v>28</v>
      </c>
      <c r="E22" s="44"/>
      <c r="F22" s="45" t="s">
        <v>271</v>
      </c>
      <c r="G22" s="45" t="s">
        <v>276</v>
      </c>
      <c r="H22" s="45" t="s">
        <v>1345</v>
      </c>
      <c r="I22" s="44" t="s">
        <v>37</v>
      </c>
      <c r="J22" s="44" t="s">
        <v>301</v>
      </c>
      <c r="K22" s="108">
        <v>2.5000000000000001E-2</v>
      </c>
      <c r="L22" s="44" t="s">
        <v>79</v>
      </c>
      <c r="M22" s="44">
        <v>3</v>
      </c>
      <c r="N22" s="44"/>
      <c r="O22" s="44"/>
      <c r="P22" s="44" t="s">
        <v>302</v>
      </c>
      <c r="Q22" s="48">
        <v>43191</v>
      </c>
      <c r="R22" s="48">
        <v>43465</v>
      </c>
      <c r="S22" s="50"/>
      <c r="T22" s="50">
        <v>300000000</v>
      </c>
      <c r="U22" s="50" t="s">
        <v>277</v>
      </c>
      <c r="V22" s="50"/>
      <c r="W22" s="203" t="s">
        <v>303</v>
      </c>
      <c r="X22" s="211"/>
      <c r="Y22" s="212"/>
      <c r="Z22" s="213" t="s">
        <v>631</v>
      </c>
      <c r="AA22" s="205">
        <v>0.56000000000000005</v>
      </c>
      <c r="AB22" s="205">
        <v>0.56000000000000005</v>
      </c>
      <c r="AC22" s="207" t="s">
        <v>964</v>
      </c>
      <c r="AD22" s="205">
        <v>0.51666666666666661</v>
      </c>
      <c r="AE22" s="205">
        <v>0.8</v>
      </c>
      <c r="AF22" s="452" t="s">
        <v>1178</v>
      </c>
      <c r="AG22" s="281">
        <v>1</v>
      </c>
      <c r="AH22" s="281">
        <v>1</v>
      </c>
      <c r="AI22" s="459" t="s">
        <v>1346</v>
      </c>
      <c r="AJ22" s="443">
        <f t="shared" si="0"/>
        <v>1</v>
      </c>
    </row>
    <row r="23" spans="1:36" ht="237" customHeight="1" x14ac:dyDescent="0.25">
      <c r="A23" s="110"/>
      <c r="B23" s="57" t="s">
        <v>26</v>
      </c>
      <c r="C23" s="44" t="s">
        <v>113</v>
      </c>
      <c r="D23" s="44" t="s">
        <v>28</v>
      </c>
      <c r="E23" s="44"/>
      <c r="F23" s="45" t="s">
        <v>271</v>
      </c>
      <c r="G23" s="45" t="s">
        <v>276</v>
      </c>
      <c r="H23" s="45" t="s">
        <v>1345</v>
      </c>
      <c r="I23" s="44" t="s">
        <v>37</v>
      </c>
      <c r="J23" s="44" t="s">
        <v>304</v>
      </c>
      <c r="K23" s="108">
        <v>2.5000000000000001E-2</v>
      </c>
      <c r="L23" s="44" t="s">
        <v>34</v>
      </c>
      <c r="M23" s="52">
        <v>1</v>
      </c>
      <c r="N23" s="52"/>
      <c r="O23" s="52"/>
      <c r="P23" s="44" t="s">
        <v>305</v>
      </c>
      <c r="Q23" s="48">
        <v>43101</v>
      </c>
      <c r="R23" s="48">
        <v>43465</v>
      </c>
      <c r="S23" s="50"/>
      <c r="T23" s="50">
        <v>199600000</v>
      </c>
      <c r="U23" s="50" t="s">
        <v>277</v>
      </c>
      <c r="V23" s="50"/>
      <c r="W23" s="203" t="s">
        <v>306</v>
      </c>
      <c r="X23" s="205">
        <f>IFERROR(VLOOKUP(CONCATENATE($AB23,$AD23),'[1]Matriz de Decisión'!$M$4:$Y$81,4,0),0)</f>
        <v>0</v>
      </c>
      <c r="Y23" s="204">
        <v>0.16</v>
      </c>
      <c r="Z23" s="213" t="s">
        <v>630</v>
      </c>
      <c r="AA23" s="205">
        <v>0.32</v>
      </c>
      <c r="AB23" s="205">
        <v>0.32</v>
      </c>
      <c r="AC23" s="207" t="s">
        <v>965</v>
      </c>
      <c r="AD23" s="205">
        <v>0.56999999999999995</v>
      </c>
      <c r="AE23" s="205">
        <v>0.7</v>
      </c>
      <c r="AF23" s="452" t="s">
        <v>1179</v>
      </c>
      <c r="AG23" s="460">
        <v>1</v>
      </c>
      <c r="AH23" s="460">
        <v>1</v>
      </c>
      <c r="AI23" s="459" t="s">
        <v>1347</v>
      </c>
      <c r="AJ23" s="443">
        <f t="shared" si="0"/>
        <v>1</v>
      </c>
    </row>
    <row r="24" spans="1:36" ht="90.75" customHeight="1" x14ac:dyDescent="0.25">
      <c r="A24" s="111"/>
      <c r="B24" s="5" t="s">
        <v>26</v>
      </c>
      <c r="C24" s="6" t="s">
        <v>113</v>
      </c>
      <c r="D24" s="6" t="s">
        <v>28</v>
      </c>
      <c r="E24" s="6" t="s">
        <v>74</v>
      </c>
      <c r="F24" s="82" t="s">
        <v>407</v>
      </c>
      <c r="G24" s="82" t="s">
        <v>1188</v>
      </c>
      <c r="H24" s="82" t="s">
        <v>770</v>
      </c>
      <c r="I24" s="6" t="s">
        <v>32</v>
      </c>
      <c r="J24" s="275" t="s">
        <v>416</v>
      </c>
      <c r="K24" s="507">
        <v>0.7</v>
      </c>
      <c r="L24" s="6" t="s">
        <v>409</v>
      </c>
      <c r="M24" s="6">
        <v>6</v>
      </c>
      <c r="N24" s="6"/>
      <c r="O24" s="6"/>
      <c r="P24" s="6" t="s">
        <v>417</v>
      </c>
      <c r="Q24" s="343">
        <v>43101</v>
      </c>
      <c r="R24" s="343">
        <v>43190</v>
      </c>
      <c r="S24" s="344">
        <v>0</v>
      </c>
      <c r="T24" s="345">
        <v>0</v>
      </c>
      <c r="U24" s="344" t="s">
        <v>29</v>
      </c>
      <c r="V24" s="344">
        <v>0</v>
      </c>
      <c r="W24" s="346" t="s">
        <v>411</v>
      </c>
      <c r="X24" s="347">
        <v>0.09</v>
      </c>
      <c r="Y24" s="348">
        <v>0.09</v>
      </c>
      <c r="Z24" s="349" t="s">
        <v>774</v>
      </c>
      <c r="AA24" s="347">
        <v>0.54</v>
      </c>
      <c r="AB24" s="347">
        <v>1</v>
      </c>
      <c r="AC24" s="350" t="s">
        <v>966</v>
      </c>
      <c r="AD24" s="86">
        <v>1</v>
      </c>
      <c r="AE24" s="86">
        <v>1</v>
      </c>
      <c r="AF24" s="453" t="s">
        <v>1191</v>
      </c>
      <c r="AG24" s="460">
        <v>1</v>
      </c>
      <c r="AH24" s="460">
        <v>1</v>
      </c>
      <c r="AI24" s="459" t="s">
        <v>1368</v>
      </c>
      <c r="AJ24" s="443">
        <f t="shared" si="0"/>
        <v>1</v>
      </c>
    </row>
    <row r="25" spans="1:36" ht="117.75" customHeight="1" x14ac:dyDescent="0.25">
      <c r="A25" s="111"/>
      <c r="B25" s="5" t="s">
        <v>26</v>
      </c>
      <c r="C25" s="6" t="s">
        <v>113</v>
      </c>
      <c r="D25" s="6" t="s">
        <v>28</v>
      </c>
      <c r="E25" s="6" t="s">
        <v>74</v>
      </c>
      <c r="F25" s="82" t="s">
        <v>407</v>
      </c>
      <c r="G25" s="82" t="s">
        <v>1188</v>
      </c>
      <c r="H25" s="82" t="s">
        <v>770</v>
      </c>
      <c r="I25" s="6" t="s">
        <v>32</v>
      </c>
      <c r="J25" s="275" t="s">
        <v>416</v>
      </c>
      <c r="K25" s="507"/>
      <c r="L25" s="6" t="s">
        <v>409</v>
      </c>
      <c r="M25" s="6">
        <v>6</v>
      </c>
      <c r="N25" s="6"/>
      <c r="O25" s="6"/>
      <c r="P25" s="6" t="s">
        <v>418</v>
      </c>
      <c r="Q25" s="343">
        <v>43101</v>
      </c>
      <c r="R25" s="343">
        <v>43311</v>
      </c>
      <c r="S25" s="344">
        <v>0</v>
      </c>
      <c r="T25" s="345">
        <v>0</v>
      </c>
      <c r="U25" s="344" t="s">
        <v>29</v>
      </c>
      <c r="V25" s="344">
        <v>0</v>
      </c>
      <c r="W25" s="346" t="s">
        <v>411</v>
      </c>
      <c r="X25" s="347">
        <v>0.09</v>
      </c>
      <c r="Y25" s="348">
        <v>0.09</v>
      </c>
      <c r="Z25" s="349" t="s">
        <v>775</v>
      </c>
      <c r="AA25" s="347">
        <v>0.54</v>
      </c>
      <c r="AB25" s="347">
        <v>1</v>
      </c>
      <c r="AC25" s="350" t="s">
        <v>967</v>
      </c>
      <c r="AD25" s="86">
        <v>1</v>
      </c>
      <c r="AE25" s="86">
        <v>1</v>
      </c>
      <c r="AF25" s="453" t="s">
        <v>1192</v>
      </c>
      <c r="AG25" s="460">
        <v>1</v>
      </c>
      <c r="AH25" s="460">
        <v>1</v>
      </c>
      <c r="AI25" s="459" t="s">
        <v>1369</v>
      </c>
      <c r="AJ25" s="443">
        <f t="shared" si="0"/>
        <v>1</v>
      </c>
    </row>
    <row r="27" spans="1:36" ht="52.5" customHeight="1" x14ac:dyDescent="0.25">
      <c r="AI27" s="435" t="s">
        <v>1364</v>
      </c>
      <c r="AJ27" s="462">
        <f>AVERAGE(AJ5:AJ25)</f>
        <v>1</v>
      </c>
    </row>
    <row r="36" spans="33:33" x14ac:dyDescent="0.25">
      <c r="AG36" s="37"/>
    </row>
  </sheetData>
  <autoFilter ref="E4:G25" xr:uid="{1C978ECB-4256-49D1-90A8-DEA47AC218D8}"/>
  <mergeCells count="9">
    <mergeCell ref="AG3:AI3"/>
    <mergeCell ref="AD3:AF3"/>
    <mergeCell ref="AA3:AC3"/>
    <mergeCell ref="K24:K25"/>
    <mergeCell ref="X3:Z3"/>
    <mergeCell ref="N4:O4"/>
    <mergeCell ref="Q4:R4"/>
    <mergeCell ref="S4:W4"/>
    <mergeCell ref="A1:AJ2"/>
  </mergeCells>
  <pageMargins left="0.7" right="0.7" top="0.75" bottom="0.75" header="0.3" footer="0.3"/>
  <pageSetup scale="17" orientation="portrait" horizontalDpi="4294967294" verticalDpi="4294967294"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62C46C38-9C83-42F3-8050-C4136F2A7BA5}">
          <x14:formula1>
            <xm:f>'C:\Users\CAESCO~1\AppData\Local\Temp\Rar$DIa9596.39217\[Formulacion Plan de Accion 2018 Fortalecimiento.xlsx]Categorías'!#REF!</xm:f>
          </x14:formula1>
          <xm:sqref>C24:E25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CAD582-9496-4102-8687-8CFE4747C29F}">
  <sheetPr>
    <tabColor rgb="FF00B050"/>
  </sheetPr>
  <dimension ref="A1:AJ14"/>
  <sheetViews>
    <sheetView zoomScale="90" zoomScaleNormal="90" workbookViewId="0">
      <selection activeCell="J3" sqref="J3"/>
    </sheetView>
  </sheetViews>
  <sheetFormatPr baseColWidth="10" defaultRowHeight="15" x14ac:dyDescent="0.25"/>
  <cols>
    <col min="2" max="3" width="0" hidden="1" customWidth="1"/>
    <col min="4" max="4" width="22.42578125" hidden="1" customWidth="1"/>
    <col min="5" max="5" width="15.140625" hidden="1" customWidth="1"/>
    <col min="6" max="7" width="0" hidden="1" customWidth="1"/>
    <col min="10" max="10" width="22.5703125" customWidth="1"/>
    <col min="11" max="15" width="11.42578125" customWidth="1"/>
    <col min="16" max="16" width="22.140625" customWidth="1"/>
    <col min="17" max="17" width="15.42578125" customWidth="1"/>
    <col min="18" max="18" width="11.42578125" customWidth="1"/>
    <col min="19" max="23" width="11.42578125" hidden="1" customWidth="1"/>
    <col min="24" max="25" width="11.42578125" customWidth="1"/>
    <col min="26" max="26" width="49.5703125" customWidth="1"/>
    <col min="27" max="27" width="21.42578125" customWidth="1"/>
    <col min="28" max="28" width="23.7109375" customWidth="1"/>
    <col min="29" max="29" width="29.140625" customWidth="1"/>
    <col min="30" max="30" width="11.42578125" style="286" customWidth="1"/>
    <col min="31" max="31" width="11.42578125" customWidth="1"/>
    <col min="32" max="32" width="50" customWidth="1"/>
    <col min="35" max="35" width="37.7109375" customWidth="1"/>
  </cols>
  <sheetData>
    <row r="1" spans="1:36" ht="33.75" customHeight="1" x14ac:dyDescent="0.25">
      <c r="A1" s="483" t="s">
        <v>513</v>
      </c>
      <c r="B1" s="483"/>
      <c r="C1" s="483"/>
      <c r="D1" s="483"/>
      <c r="E1" s="483"/>
      <c r="F1" s="483"/>
      <c r="G1" s="483"/>
      <c r="H1" s="483"/>
      <c r="I1" s="483"/>
      <c r="J1" s="483"/>
      <c r="K1" s="483"/>
      <c r="L1" s="483"/>
      <c r="M1" s="483"/>
      <c r="N1" s="483"/>
      <c r="O1" s="483"/>
      <c r="P1" s="483"/>
      <c r="Q1" s="483"/>
      <c r="R1" s="483"/>
      <c r="S1" s="483"/>
      <c r="T1" s="483"/>
      <c r="U1" s="483"/>
      <c r="V1" s="483"/>
      <c r="W1" s="483"/>
      <c r="X1" s="483"/>
      <c r="Y1" s="483"/>
      <c r="Z1" s="483"/>
      <c r="AA1" s="483"/>
      <c r="AB1" s="483"/>
      <c r="AC1" s="483"/>
      <c r="AD1" s="483"/>
      <c r="AE1" s="483"/>
      <c r="AF1" s="483"/>
      <c r="AG1" s="483"/>
      <c r="AH1" s="483"/>
      <c r="AI1" s="483"/>
    </row>
    <row r="2" spans="1:36" x14ac:dyDescent="0.25">
      <c r="A2" s="483"/>
      <c r="B2" s="483"/>
      <c r="C2" s="483"/>
      <c r="D2" s="483"/>
      <c r="E2" s="483"/>
      <c r="F2" s="483"/>
      <c r="G2" s="483"/>
      <c r="H2" s="483"/>
      <c r="I2" s="483"/>
      <c r="J2" s="483"/>
      <c r="K2" s="483"/>
      <c r="L2" s="483"/>
      <c r="M2" s="483"/>
      <c r="N2" s="483"/>
      <c r="O2" s="483"/>
      <c r="P2" s="483"/>
      <c r="Q2" s="483"/>
      <c r="R2" s="483"/>
      <c r="S2" s="483"/>
      <c r="T2" s="483"/>
      <c r="U2" s="483"/>
      <c r="V2" s="483"/>
      <c r="W2" s="483"/>
      <c r="X2" s="483"/>
      <c r="Y2" s="483"/>
      <c r="Z2" s="483"/>
      <c r="AA2" s="483"/>
      <c r="AB2" s="483"/>
      <c r="AC2" s="483"/>
      <c r="AD2" s="483"/>
      <c r="AE2" s="483"/>
      <c r="AF2" s="483"/>
      <c r="AG2" s="483"/>
      <c r="AH2" s="483"/>
      <c r="AI2" s="483"/>
    </row>
    <row r="3" spans="1:36" ht="33.75" x14ac:dyDescent="0.25">
      <c r="A3" s="509"/>
      <c r="B3" s="509"/>
      <c r="C3" s="509"/>
      <c r="D3" s="509"/>
      <c r="E3" s="509"/>
      <c r="F3" s="509"/>
      <c r="G3" s="509"/>
      <c r="H3" s="509"/>
      <c r="I3" s="509"/>
      <c r="J3" s="509"/>
      <c r="K3" s="509"/>
      <c r="L3" s="509"/>
      <c r="M3" s="509"/>
      <c r="N3" s="509"/>
      <c r="O3" s="509"/>
      <c r="P3" s="509"/>
      <c r="Q3" s="509"/>
      <c r="R3" s="509"/>
      <c r="S3" s="509"/>
      <c r="T3" s="509"/>
      <c r="U3" s="509"/>
      <c r="V3" s="509"/>
      <c r="W3" s="509"/>
      <c r="X3" s="476" t="s">
        <v>526</v>
      </c>
      <c r="Y3" s="477"/>
      <c r="Z3" s="478"/>
      <c r="AA3" s="476" t="s">
        <v>776</v>
      </c>
      <c r="AB3" s="477"/>
      <c r="AC3" s="478"/>
      <c r="AD3" s="476" t="s">
        <v>995</v>
      </c>
      <c r="AE3" s="477"/>
      <c r="AF3" s="478"/>
      <c r="AG3" s="476" t="s">
        <v>1197</v>
      </c>
      <c r="AH3" s="477"/>
      <c r="AI3" s="478"/>
    </row>
    <row r="4" spans="1:36" ht="84" x14ac:dyDescent="0.25">
      <c r="A4" s="35" t="s">
        <v>0</v>
      </c>
      <c r="B4" s="35" t="s">
        <v>60</v>
      </c>
      <c r="C4" s="35" t="s">
        <v>124</v>
      </c>
      <c r="D4" s="35" t="s">
        <v>61</v>
      </c>
      <c r="E4" s="35" t="s">
        <v>62</v>
      </c>
      <c r="F4" s="35" t="s">
        <v>63</v>
      </c>
      <c r="G4" s="35" t="s">
        <v>64</v>
      </c>
      <c r="H4" s="35" t="s">
        <v>65</v>
      </c>
      <c r="I4" s="35" t="s">
        <v>66</v>
      </c>
      <c r="J4" s="35" t="s">
        <v>67</v>
      </c>
      <c r="K4" s="35" t="s">
        <v>68</v>
      </c>
      <c r="L4" s="35" t="s">
        <v>69</v>
      </c>
      <c r="M4" s="35" t="s">
        <v>70</v>
      </c>
      <c r="N4" s="487" t="s">
        <v>71</v>
      </c>
      <c r="O4" s="487"/>
      <c r="P4" s="35" t="s">
        <v>72</v>
      </c>
      <c r="Q4" s="488" t="s">
        <v>73</v>
      </c>
      <c r="R4" s="488"/>
      <c r="S4" s="488" t="s">
        <v>16</v>
      </c>
      <c r="T4" s="488"/>
      <c r="U4" s="488"/>
      <c r="V4" s="488"/>
      <c r="W4" s="488"/>
      <c r="X4" s="164" t="s">
        <v>531</v>
      </c>
      <c r="Y4" s="164" t="s">
        <v>527</v>
      </c>
      <c r="Z4" s="164" t="s">
        <v>528</v>
      </c>
      <c r="AA4" s="253" t="s">
        <v>531</v>
      </c>
      <c r="AB4" s="253" t="s">
        <v>527</v>
      </c>
      <c r="AC4" s="253" t="s">
        <v>528</v>
      </c>
      <c r="AD4" s="274" t="s">
        <v>531</v>
      </c>
      <c r="AE4" s="274" t="s">
        <v>527</v>
      </c>
      <c r="AF4" s="274" t="s">
        <v>528</v>
      </c>
      <c r="AG4" s="355" t="s">
        <v>531</v>
      </c>
      <c r="AH4" s="355" t="s">
        <v>527</v>
      </c>
      <c r="AI4" s="355" t="s">
        <v>528</v>
      </c>
    </row>
    <row r="5" spans="1:36" ht="144" x14ac:dyDescent="0.25">
      <c r="A5" s="44"/>
      <c r="B5" s="44" t="s">
        <v>26</v>
      </c>
      <c r="C5" s="44" t="s">
        <v>125</v>
      </c>
      <c r="D5" s="44" t="s">
        <v>28</v>
      </c>
      <c r="E5" s="44" t="s">
        <v>74</v>
      </c>
      <c r="F5" s="45" t="s">
        <v>74</v>
      </c>
      <c r="G5" s="45" t="s">
        <v>126</v>
      </c>
      <c r="H5" s="45" t="s">
        <v>127</v>
      </c>
      <c r="I5" s="45" t="s">
        <v>37</v>
      </c>
      <c r="J5" s="54" t="s">
        <v>128</v>
      </c>
      <c r="K5" s="46">
        <v>0.05</v>
      </c>
      <c r="L5" s="44" t="s">
        <v>79</v>
      </c>
      <c r="M5" s="47">
        <v>2</v>
      </c>
      <c r="N5" s="47"/>
      <c r="O5" s="47"/>
      <c r="P5" s="44" t="s">
        <v>129</v>
      </c>
      <c r="Q5" s="48">
        <v>43101</v>
      </c>
      <c r="R5" s="48">
        <v>43465</v>
      </c>
      <c r="S5" s="49">
        <v>0</v>
      </c>
      <c r="T5" s="49">
        <v>0</v>
      </c>
      <c r="U5" s="50"/>
      <c r="V5" s="50"/>
      <c r="W5" s="50" t="s">
        <v>130</v>
      </c>
      <c r="X5" s="192">
        <v>0.25</v>
      </c>
      <c r="Y5" s="192">
        <v>0</v>
      </c>
      <c r="Z5" s="193" t="s">
        <v>611</v>
      </c>
      <c r="AA5" s="192">
        <v>0.32</v>
      </c>
      <c r="AB5" s="192">
        <v>0.3</v>
      </c>
      <c r="AC5" s="193" t="s">
        <v>968</v>
      </c>
      <c r="AD5" s="277">
        <v>0.56999999999999995</v>
      </c>
      <c r="AE5" s="277">
        <v>0.5</v>
      </c>
      <c r="AF5" s="290" t="s">
        <v>1010</v>
      </c>
      <c r="AG5" s="360">
        <v>1</v>
      </c>
      <c r="AH5" s="360">
        <v>1</v>
      </c>
      <c r="AI5" s="361" t="s">
        <v>1213</v>
      </c>
      <c r="AJ5" s="442">
        <f>+AH5/AG5</f>
        <v>1</v>
      </c>
    </row>
    <row r="6" spans="1:36" ht="157.5" x14ac:dyDescent="0.25">
      <c r="A6" s="44"/>
      <c r="B6" s="44" t="s">
        <v>26</v>
      </c>
      <c r="C6" s="44" t="s">
        <v>125</v>
      </c>
      <c r="D6" s="44" t="s">
        <v>28</v>
      </c>
      <c r="E6" s="44" t="s">
        <v>74</v>
      </c>
      <c r="F6" s="45" t="s">
        <v>74</v>
      </c>
      <c r="G6" s="45" t="s">
        <v>126</v>
      </c>
      <c r="H6" s="45" t="s">
        <v>127</v>
      </c>
      <c r="I6" s="44" t="s">
        <v>37</v>
      </c>
      <c r="J6" s="55" t="s">
        <v>131</v>
      </c>
      <c r="K6" s="46">
        <v>0.45</v>
      </c>
      <c r="L6" s="44" t="s">
        <v>34</v>
      </c>
      <c r="M6" s="51">
        <v>100</v>
      </c>
      <c r="N6" s="52"/>
      <c r="O6" s="52"/>
      <c r="P6" s="44" t="s">
        <v>132</v>
      </c>
      <c r="Q6" s="48">
        <v>43101</v>
      </c>
      <c r="R6" s="48">
        <v>43465</v>
      </c>
      <c r="S6" s="49">
        <v>0</v>
      </c>
      <c r="T6" s="49">
        <v>0</v>
      </c>
      <c r="U6" s="50"/>
      <c r="V6" s="50"/>
      <c r="W6" s="50" t="s">
        <v>130</v>
      </c>
      <c r="X6" s="192">
        <v>0.25</v>
      </c>
      <c r="Y6" s="192">
        <v>0</v>
      </c>
      <c r="Z6" s="194" t="s">
        <v>612</v>
      </c>
      <c r="AA6" s="192">
        <v>0.32</v>
      </c>
      <c r="AB6" s="192">
        <v>0.51219999999999999</v>
      </c>
      <c r="AC6" s="193" t="s">
        <v>969</v>
      </c>
      <c r="AD6" s="277">
        <v>0.56999999999999995</v>
      </c>
      <c r="AE6" s="291">
        <v>0.60470000000000002</v>
      </c>
      <c r="AF6" s="292" t="s">
        <v>1011</v>
      </c>
      <c r="AG6" s="360">
        <v>1</v>
      </c>
      <c r="AH6" s="362">
        <v>1</v>
      </c>
      <c r="AI6" s="363" t="s">
        <v>1214</v>
      </c>
      <c r="AJ6" s="442">
        <f t="shared" ref="AJ6:AJ8" si="0">+AH6/AG6</f>
        <v>1</v>
      </c>
    </row>
    <row r="7" spans="1:36" ht="63" x14ac:dyDescent="0.25">
      <c r="A7" s="44"/>
      <c r="B7" s="44" t="s">
        <v>26</v>
      </c>
      <c r="C7" s="44" t="s">
        <v>125</v>
      </c>
      <c r="D7" s="44" t="s">
        <v>28</v>
      </c>
      <c r="E7" s="44" t="s">
        <v>74</v>
      </c>
      <c r="F7" s="45" t="s">
        <v>74</v>
      </c>
      <c r="G7" s="45" t="s">
        <v>126</v>
      </c>
      <c r="H7" s="45" t="s">
        <v>127</v>
      </c>
      <c r="I7" s="44" t="s">
        <v>37</v>
      </c>
      <c r="J7" s="55" t="s">
        <v>133</v>
      </c>
      <c r="K7" s="46">
        <v>0.25</v>
      </c>
      <c r="L7" s="44" t="s">
        <v>34</v>
      </c>
      <c r="M7" s="51">
        <v>100</v>
      </c>
      <c r="N7" s="52"/>
      <c r="O7" s="52"/>
      <c r="P7" s="44" t="s">
        <v>134</v>
      </c>
      <c r="Q7" s="48">
        <v>43115</v>
      </c>
      <c r="R7" s="48">
        <v>43465</v>
      </c>
      <c r="S7" s="49">
        <v>0</v>
      </c>
      <c r="T7" s="49">
        <v>0</v>
      </c>
      <c r="U7" s="50"/>
      <c r="V7" s="50"/>
      <c r="W7" s="50" t="s">
        <v>130</v>
      </c>
      <c r="X7" s="195">
        <v>0.25</v>
      </c>
      <c r="Y7" s="196">
        <v>0.25</v>
      </c>
      <c r="Z7" s="197" t="s">
        <v>613</v>
      </c>
      <c r="AA7" s="192">
        <v>0.32</v>
      </c>
      <c r="AB7" s="192">
        <v>0.5</v>
      </c>
      <c r="AC7" s="193" t="s">
        <v>970</v>
      </c>
      <c r="AD7" s="277">
        <v>0.56999999999999995</v>
      </c>
      <c r="AE7" s="293">
        <v>0.75</v>
      </c>
      <c r="AF7" s="294" t="s">
        <v>1012</v>
      </c>
      <c r="AG7" s="360">
        <v>1</v>
      </c>
      <c r="AH7" s="360">
        <v>1</v>
      </c>
      <c r="AI7" s="364" t="s">
        <v>1215</v>
      </c>
      <c r="AJ7" s="442">
        <f t="shared" si="0"/>
        <v>1</v>
      </c>
    </row>
    <row r="8" spans="1:36" ht="144" x14ac:dyDescent="0.25">
      <c r="A8" s="44"/>
      <c r="B8" s="44" t="s">
        <v>26</v>
      </c>
      <c r="C8" s="44" t="s">
        <v>125</v>
      </c>
      <c r="D8" s="44" t="s">
        <v>28</v>
      </c>
      <c r="E8" s="44" t="s">
        <v>74</v>
      </c>
      <c r="F8" s="45" t="s">
        <v>74</v>
      </c>
      <c r="G8" s="45" t="s">
        <v>126</v>
      </c>
      <c r="H8" s="45" t="s">
        <v>127</v>
      </c>
      <c r="I8" s="44" t="s">
        <v>37</v>
      </c>
      <c r="J8" s="55" t="s">
        <v>138</v>
      </c>
      <c r="K8" s="46">
        <v>0.15</v>
      </c>
      <c r="L8" s="44" t="s">
        <v>34</v>
      </c>
      <c r="M8" s="51">
        <v>100</v>
      </c>
      <c r="N8" s="52"/>
      <c r="O8" s="52"/>
      <c r="P8" s="44" t="s">
        <v>139</v>
      </c>
      <c r="Q8" s="48">
        <v>43101</v>
      </c>
      <c r="R8" s="48">
        <v>43465</v>
      </c>
      <c r="S8" s="49">
        <v>0</v>
      </c>
      <c r="T8" s="49">
        <v>0</v>
      </c>
      <c r="U8" s="50"/>
      <c r="V8" s="50"/>
      <c r="W8" s="50" t="s">
        <v>130</v>
      </c>
      <c r="X8" s="198">
        <v>0.36209999999999998</v>
      </c>
      <c r="Y8" s="199">
        <v>0.31950000000000001</v>
      </c>
      <c r="Z8" s="197" t="s">
        <v>614</v>
      </c>
      <c r="AA8" s="192">
        <v>0.32</v>
      </c>
      <c r="AB8" s="192">
        <v>0.58330000000000004</v>
      </c>
      <c r="AC8" s="193" t="s">
        <v>971</v>
      </c>
      <c r="AD8" s="277">
        <v>0.56999999999999995</v>
      </c>
      <c r="AE8" s="291">
        <v>0.76749999999999996</v>
      </c>
      <c r="AF8" s="295" t="s">
        <v>1014</v>
      </c>
      <c r="AG8" s="360">
        <v>1</v>
      </c>
      <c r="AH8" s="360">
        <v>1</v>
      </c>
      <c r="AI8" s="365" t="s">
        <v>1217</v>
      </c>
      <c r="AJ8" s="442">
        <f t="shared" si="0"/>
        <v>1</v>
      </c>
    </row>
    <row r="9" spans="1:36" ht="15.75" x14ac:dyDescent="0.25">
      <c r="AD9" s="287"/>
      <c r="AE9" s="288"/>
      <c r="AF9" s="289"/>
    </row>
    <row r="10" spans="1:36" ht="37.5" x14ac:dyDescent="0.25">
      <c r="AI10" s="435" t="s">
        <v>1364</v>
      </c>
      <c r="AJ10" s="462">
        <f>AVERAGE(AJ5:AJ8)</f>
        <v>1</v>
      </c>
    </row>
    <row r="14" spans="1:36" x14ac:dyDescent="0.25">
      <c r="Q14" s="190"/>
    </row>
  </sheetData>
  <mergeCells count="8">
    <mergeCell ref="AG3:AI3"/>
    <mergeCell ref="AD3:AF3"/>
    <mergeCell ref="AA3:AC3"/>
    <mergeCell ref="N4:O4"/>
    <mergeCell ref="Q4:R4"/>
    <mergeCell ref="S4:W4"/>
    <mergeCell ref="X3:Z3"/>
    <mergeCell ref="A1:AI2"/>
  </mergeCells>
  <dataValidations count="2">
    <dataValidation type="list" showInputMessage="1" showErrorMessage="1" sqref="C5" xr:uid="{C1380CD4-CB72-4269-AB55-F70E441153F5}">
      <formula1>#REF!</formula1>
    </dataValidation>
    <dataValidation type="list" allowBlank="1" showInputMessage="1" showErrorMessage="1" sqref="A5:B7 C6:C7 D5:F7 A8:F8" xr:uid="{01F4444B-3C77-45AF-9760-5154F9A4BC0C}">
      <formula1>#REF!</formula1>
    </dataValidation>
  </dataValidation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TALENTO HUMANO</vt:lpstr>
      <vt:lpstr>DIRECCIONAMIENTO ESTRÁTEGICO</vt:lpstr>
      <vt:lpstr>VALOR PARA RESULTADOS</vt:lpstr>
      <vt:lpstr>EVALUACIÓN DE RESULTADOS</vt:lpstr>
      <vt:lpstr>INFORMACIÓN Y COMUNICACIONES</vt:lpstr>
      <vt:lpstr>GESTIÓN DEL KTO Y LA INNOVACIÓN</vt:lpstr>
      <vt:lpstr>CONTROL INTERNO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Luis Eduardo Niño Velandia</dc:creator>
  <cp:lastModifiedBy>Carolina Moreno Lopez</cp:lastModifiedBy>
  <cp:lastPrinted>2019-01-16T14:54:09Z</cp:lastPrinted>
  <dcterms:created xsi:type="dcterms:W3CDTF">2018-01-17T20:21:54Z</dcterms:created>
  <dcterms:modified xsi:type="dcterms:W3CDTF">2019-01-28T16:41:15Z</dcterms:modified>
</cp:coreProperties>
</file>