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showInkAnnotation="0" codeName="ThisWorkbook" defaultThemeVersion="124226"/>
  <mc:AlternateContent xmlns:mc="http://schemas.openxmlformats.org/markup-compatibility/2006">
    <mc:Choice Requires="x15">
      <x15ac:absPath xmlns:x15ac="http://schemas.microsoft.com/office/spreadsheetml/2010/11/ac" url="C:\Users\sarrechea\Documents\DOCUMENTOS OFICINAAPF\Plan de Acción\"/>
    </mc:Choice>
  </mc:AlternateContent>
  <xr:revisionPtr revIDLastSave="0" documentId="8_{04CB441A-F2E9-4625-BD08-FEA240FBBA35}" xr6:coauthVersionLast="32" xr6:coauthVersionMax="32" xr10:uidLastSave="{00000000-0000-0000-0000-000000000000}"/>
  <bookViews>
    <workbookView xWindow="0" yWindow="0" windowWidth="19155" windowHeight="9405" xr2:uid="{00000000-000D-0000-FFFF-FFFF00000000}"/>
  </bookViews>
  <sheets>
    <sheet name="Seguimiento PA Institucional" sheetId="5" r:id="rId1"/>
    <sheet name="Instructivo" sheetId="8" r:id="rId2"/>
    <sheet name="Matriz de Decisión" sheetId="10" r:id="rId3"/>
    <sheet name="Categorías"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3" hidden="1">Categorías!$X$2:$AA$39</definedName>
    <definedName name="_xlnm._FilterDatabase" localSheetId="2" hidden="1">'Matriz de Decisión'!$C$3:$AB$81</definedName>
    <definedName name="_xlnm._FilterDatabase" localSheetId="0" hidden="1">'Seguimiento PA Institucional'!$A$7:$AQ$783</definedName>
    <definedName name="_xlnm.Print_Titles" localSheetId="0">'Seguimiento PA Institucional'!$1:$6</definedName>
  </definedNames>
  <calcPr calcId="179017"/>
</workbook>
</file>

<file path=xl/calcChain.xml><?xml version="1.0" encoding="utf-8"?>
<calcChain xmlns="http://schemas.openxmlformats.org/spreadsheetml/2006/main">
  <c r="T9" i="5" l="1"/>
  <c r="U9" i="5"/>
  <c r="V9" i="5" s="1"/>
  <c r="T10" i="5"/>
  <c r="U10" i="5"/>
  <c r="V10" i="5" s="1"/>
  <c r="T11" i="5"/>
  <c r="U11" i="5"/>
  <c r="V11" i="5" s="1"/>
  <c r="T12" i="5"/>
  <c r="U12" i="5"/>
  <c r="V12" i="5" s="1"/>
  <c r="T13" i="5"/>
  <c r="U13" i="5"/>
  <c r="V13" i="5" s="1"/>
  <c r="T14" i="5"/>
  <c r="U14" i="5"/>
  <c r="V14" i="5" s="1"/>
  <c r="T15" i="5"/>
  <c r="U15" i="5"/>
  <c r="V15" i="5" s="1"/>
  <c r="T16" i="5"/>
  <c r="U16" i="5"/>
  <c r="V16" i="5" s="1"/>
  <c r="T17" i="5"/>
  <c r="U17" i="5"/>
  <c r="V17" i="5" s="1"/>
  <c r="T18" i="5"/>
  <c r="U18" i="5"/>
  <c r="V18" i="5" s="1"/>
  <c r="T19" i="5"/>
  <c r="U19" i="5"/>
  <c r="V19" i="5" s="1"/>
  <c r="T20" i="5"/>
  <c r="U20" i="5"/>
  <c r="V20" i="5" s="1"/>
  <c r="T21" i="5"/>
  <c r="U21" i="5"/>
  <c r="V21" i="5" s="1"/>
  <c r="T22" i="5"/>
  <c r="U22" i="5"/>
  <c r="V22" i="5" s="1"/>
  <c r="T23" i="5"/>
  <c r="U23" i="5"/>
  <c r="V23" i="5" s="1"/>
  <c r="T24" i="5"/>
  <c r="U24" i="5"/>
  <c r="V24" i="5" s="1"/>
  <c r="T25" i="5"/>
  <c r="U25" i="5"/>
  <c r="V25" i="5" s="1"/>
  <c r="T26" i="5"/>
  <c r="U26" i="5"/>
  <c r="V26" i="5" s="1"/>
  <c r="T27" i="5"/>
  <c r="U27" i="5"/>
  <c r="V27" i="5" s="1"/>
  <c r="T28" i="5"/>
  <c r="U28" i="5"/>
  <c r="V28" i="5" s="1"/>
  <c r="T29" i="5"/>
  <c r="U29" i="5"/>
  <c r="V29" i="5" s="1"/>
  <c r="T30" i="5"/>
  <c r="U30" i="5"/>
  <c r="V30" i="5" s="1"/>
  <c r="T31" i="5"/>
  <c r="U31" i="5"/>
  <c r="V31" i="5" s="1"/>
  <c r="T32" i="5"/>
  <c r="U32" i="5"/>
  <c r="V32" i="5" s="1"/>
  <c r="T33" i="5"/>
  <c r="U33" i="5"/>
  <c r="V33" i="5" s="1"/>
  <c r="T34" i="5"/>
  <c r="U34" i="5"/>
  <c r="V34" i="5" s="1"/>
  <c r="T35" i="5"/>
  <c r="U35" i="5"/>
  <c r="V35" i="5" s="1"/>
  <c r="T36" i="5"/>
  <c r="U36" i="5"/>
  <c r="V36" i="5" s="1"/>
  <c r="T37" i="5"/>
  <c r="U37" i="5"/>
  <c r="V37" i="5" s="1"/>
  <c r="T38" i="5"/>
  <c r="U38" i="5"/>
  <c r="V38" i="5" s="1"/>
  <c r="T39" i="5"/>
  <c r="U39" i="5"/>
  <c r="V39" i="5" s="1"/>
  <c r="T40" i="5"/>
  <c r="U40" i="5"/>
  <c r="V40" i="5" s="1"/>
  <c r="T41" i="5"/>
  <c r="U41" i="5"/>
  <c r="V41" i="5" s="1"/>
  <c r="T42" i="5"/>
  <c r="U42" i="5"/>
  <c r="V42" i="5" s="1"/>
  <c r="T43" i="5"/>
  <c r="U43" i="5"/>
  <c r="V43" i="5" s="1"/>
  <c r="T44" i="5"/>
  <c r="U44" i="5"/>
  <c r="V44" i="5" s="1"/>
  <c r="T45" i="5"/>
  <c r="U45" i="5"/>
  <c r="V45" i="5" s="1"/>
  <c r="T46" i="5"/>
  <c r="U46" i="5"/>
  <c r="V46" i="5" s="1"/>
  <c r="T47" i="5"/>
  <c r="U47" i="5"/>
  <c r="V47" i="5" s="1"/>
  <c r="T48" i="5"/>
  <c r="U48" i="5"/>
  <c r="V48" i="5" s="1"/>
  <c r="T49" i="5"/>
  <c r="U49" i="5"/>
  <c r="V49" i="5" s="1"/>
  <c r="T50" i="5"/>
  <c r="U50" i="5"/>
  <c r="V50" i="5" s="1"/>
  <c r="T51" i="5"/>
  <c r="U51" i="5"/>
  <c r="V51" i="5" s="1"/>
  <c r="T52" i="5"/>
  <c r="U52" i="5"/>
  <c r="V52" i="5" s="1"/>
  <c r="T53" i="5"/>
  <c r="U53" i="5"/>
  <c r="V53" i="5" s="1"/>
  <c r="T54" i="5"/>
  <c r="U54" i="5"/>
  <c r="V54" i="5" s="1"/>
  <c r="T55" i="5"/>
  <c r="U55" i="5"/>
  <c r="V55" i="5" s="1"/>
  <c r="T56" i="5"/>
  <c r="U56" i="5"/>
  <c r="V56" i="5" s="1"/>
  <c r="T57" i="5"/>
  <c r="U57" i="5"/>
  <c r="V57" i="5" s="1"/>
  <c r="T58" i="5"/>
  <c r="U58" i="5"/>
  <c r="V58" i="5" s="1"/>
  <c r="T59" i="5"/>
  <c r="U59" i="5"/>
  <c r="V59" i="5" s="1"/>
  <c r="T60" i="5"/>
  <c r="U60" i="5"/>
  <c r="V60" i="5" s="1"/>
  <c r="T61" i="5"/>
  <c r="U61" i="5"/>
  <c r="V61" i="5" s="1"/>
  <c r="T62" i="5"/>
  <c r="U62" i="5"/>
  <c r="V62" i="5" s="1"/>
  <c r="T63" i="5"/>
  <c r="U63" i="5"/>
  <c r="V63" i="5" s="1"/>
  <c r="T64" i="5"/>
  <c r="U64" i="5"/>
  <c r="V64" i="5" s="1"/>
  <c r="T65" i="5"/>
  <c r="U65" i="5"/>
  <c r="V65" i="5" s="1"/>
  <c r="T66" i="5"/>
  <c r="U66" i="5"/>
  <c r="V66" i="5" s="1"/>
  <c r="T67" i="5"/>
  <c r="U67" i="5"/>
  <c r="V67" i="5" s="1"/>
  <c r="T68" i="5"/>
  <c r="U68" i="5"/>
  <c r="V68" i="5" s="1"/>
  <c r="T69" i="5"/>
  <c r="U69" i="5"/>
  <c r="V69" i="5" s="1"/>
  <c r="T70" i="5"/>
  <c r="U70" i="5"/>
  <c r="V70" i="5" s="1"/>
  <c r="T71" i="5"/>
  <c r="U71" i="5"/>
  <c r="V71" i="5" s="1"/>
  <c r="T72" i="5"/>
  <c r="U72" i="5"/>
  <c r="V72" i="5" s="1"/>
  <c r="T73" i="5"/>
  <c r="U73" i="5"/>
  <c r="V73" i="5" s="1"/>
  <c r="T74" i="5"/>
  <c r="U74" i="5"/>
  <c r="V74" i="5" s="1"/>
  <c r="T75" i="5"/>
  <c r="U75" i="5"/>
  <c r="V75" i="5" s="1"/>
  <c r="T76" i="5"/>
  <c r="U76" i="5"/>
  <c r="V76" i="5" s="1"/>
  <c r="T77" i="5"/>
  <c r="U77" i="5"/>
  <c r="V77" i="5" s="1"/>
  <c r="T78" i="5"/>
  <c r="U78" i="5"/>
  <c r="V78" i="5" s="1"/>
  <c r="T79" i="5"/>
  <c r="U79" i="5"/>
  <c r="V79" i="5" s="1"/>
  <c r="T80" i="5"/>
  <c r="U80" i="5"/>
  <c r="V80" i="5" s="1"/>
  <c r="T81" i="5"/>
  <c r="U81" i="5"/>
  <c r="V81" i="5" s="1"/>
  <c r="T82" i="5"/>
  <c r="U82" i="5"/>
  <c r="V82" i="5" s="1"/>
  <c r="T83" i="5"/>
  <c r="U83" i="5"/>
  <c r="V83" i="5" s="1"/>
  <c r="T84" i="5"/>
  <c r="U84" i="5"/>
  <c r="V84" i="5" s="1"/>
  <c r="T85" i="5"/>
  <c r="U85" i="5"/>
  <c r="V85" i="5" s="1"/>
  <c r="T86" i="5"/>
  <c r="U86" i="5"/>
  <c r="V86" i="5" s="1"/>
  <c r="T87" i="5"/>
  <c r="U87" i="5"/>
  <c r="V87" i="5" s="1"/>
  <c r="T88" i="5"/>
  <c r="U88" i="5"/>
  <c r="V88" i="5" s="1"/>
  <c r="T89" i="5"/>
  <c r="U89" i="5"/>
  <c r="V89" i="5" s="1"/>
  <c r="T90" i="5"/>
  <c r="U90" i="5"/>
  <c r="V90" i="5" s="1"/>
  <c r="T91" i="5"/>
  <c r="U91" i="5"/>
  <c r="V91" i="5" s="1"/>
  <c r="T92" i="5"/>
  <c r="U92" i="5"/>
  <c r="V92" i="5" s="1"/>
  <c r="T93" i="5"/>
  <c r="U93" i="5"/>
  <c r="V93" i="5" s="1"/>
  <c r="T94" i="5"/>
  <c r="U94" i="5"/>
  <c r="V94" i="5" s="1"/>
  <c r="T95" i="5"/>
  <c r="U95" i="5"/>
  <c r="V95" i="5" s="1"/>
  <c r="T96" i="5"/>
  <c r="U96" i="5"/>
  <c r="V96" i="5" s="1"/>
  <c r="T97" i="5"/>
  <c r="U97" i="5"/>
  <c r="V97" i="5" s="1"/>
  <c r="T98" i="5"/>
  <c r="U98" i="5"/>
  <c r="V98" i="5" s="1"/>
  <c r="T99" i="5"/>
  <c r="U99" i="5"/>
  <c r="V99" i="5" s="1"/>
  <c r="T100" i="5"/>
  <c r="U100" i="5"/>
  <c r="V100" i="5" s="1"/>
  <c r="T101" i="5"/>
  <c r="U101" i="5"/>
  <c r="V101" i="5" s="1"/>
  <c r="T102" i="5"/>
  <c r="U102" i="5"/>
  <c r="V102" i="5" s="1"/>
  <c r="T103" i="5"/>
  <c r="U103" i="5"/>
  <c r="V103" i="5" s="1"/>
  <c r="T104" i="5"/>
  <c r="U104" i="5"/>
  <c r="V104" i="5" s="1"/>
  <c r="T105" i="5"/>
  <c r="U105" i="5"/>
  <c r="V105" i="5" s="1"/>
  <c r="T106" i="5"/>
  <c r="U106" i="5"/>
  <c r="V106" i="5" s="1"/>
  <c r="T107" i="5"/>
  <c r="U107" i="5"/>
  <c r="V107" i="5" s="1"/>
  <c r="T108" i="5"/>
  <c r="U108" i="5"/>
  <c r="V108" i="5" s="1"/>
  <c r="T109" i="5"/>
  <c r="U109" i="5"/>
  <c r="V109" i="5" s="1"/>
  <c r="T110" i="5"/>
  <c r="U110" i="5"/>
  <c r="V110" i="5" s="1"/>
  <c r="T111" i="5"/>
  <c r="U111" i="5"/>
  <c r="V111" i="5" s="1"/>
  <c r="T112" i="5"/>
  <c r="U112" i="5"/>
  <c r="V112" i="5" s="1"/>
  <c r="T113" i="5"/>
  <c r="U113" i="5"/>
  <c r="V113" i="5" s="1"/>
  <c r="T114" i="5"/>
  <c r="U114" i="5"/>
  <c r="V114" i="5" s="1"/>
  <c r="T115" i="5"/>
  <c r="U115" i="5"/>
  <c r="V115" i="5" s="1"/>
  <c r="T116" i="5"/>
  <c r="U116" i="5"/>
  <c r="V116" i="5" s="1"/>
  <c r="T117" i="5"/>
  <c r="U117" i="5"/>
  <c r="V117" i="5" s="1"/>
  <c r="T118" i="5"/>
  <c r="U118" i="5"/>
  <c r="V118" i="5" s="1"/>
  <c r="T119" i="5"/>
  <c r="U119" i="5"/>
  <c r="V119" i="5" s="1"/>
  <c r="T120" i="5"/>
  <c r="U120" i="5"/>
  <c r="V120" i="5" s="1"/>
  <c r="T121" i="5"/>
  <c r="U121" i="5"/>
  <c r="V121" i="5" s="1"/>
  <c r="T122" i="5"/>
  <c r="U122" i="5"/>
  <c r="V122" i="5" s="1"/>
  <c r="T123" i="5"/>
  <c r="U123" i="5"/>
  <c r="V123" i="5" s="1"/>
  <c r="T124" i="5"/>
  <c r="U124" i="5"/>
  <c r="V124" i="5" s="1"/>
  <c r="T125" i="5"/>
  <c r="U125" i="5"/>
  <c r="V125" i="5" s="1"/>
  <c r="T126" i="5"/>
  <c r="U126" i="5"/>
  <c r="V126" i="5" s="1"/>
  <c r="T127" i="5"/>
  <c r="U127" i="5"/>
  <c r="V127" i="5" s="1"/>
  <c r="T128" i="5"/>
  <c r="U128" i="5"/>
  <c r="V128" i="5" s="1"/>
  <c r="T129" i="5"/>
  <c r="U129" i="5"/>
  <c r="V129" i="5" s="1"/>
  <c r="T130" i="5"/>
  <c r="U130" i="5"/>
  <c r="V130" i="5" s="1"/>
  <c r="T131" i="5"/>
  <c r="U131" i="5"/>
  <c r="V131" i="5" s="1"/>
  <c r="T132" i="5"/>
  <c r="U132" i="5"/>
  <c r="V132" i="5" s="1"/>
  <c r="T133" i="5"/>
  <c r="U133" i="5"/>
  <c r="V133" i="5" s="1"/>
  <c r="T134" i="5"/>
  <c r="U134" i="5"/>
  <c r="V134" i="5" s="1"/>
  <c r="T135" i="5"/>
  <c r="U135" i="5"/>
  <c r="V135" i="5" s="1"/>
  <c r="T136" i="5"/>
  <c r="U136" i="5"/>
  <c r="V136" i="5" s="1"/>
  <c r="T137" i="5"/>
  <c r="U137" i="5"/>
  <c r="V137" i="5" s="1"/>
  <c r="T138" i="5"/>
  <c r="U138" i="5"/>
  <c r="V138" i="5" s="1"/>
  <c r="T139" i="5"/>
  <c r="U139" i="5"/>
  <c r="V139" i="5" s="1"/>
  <c r="T140" i="5"/>
  <c r="U140" i="5"/>
  <c r="V140" i="5" s="1"/>
  <c r="T141" i="5"/>
  <c r="U141" i="5"/>
  <c r="V141" i="5" s="1"/>
  <c r="T142" i="5"/>
  <c r="U142" i="5"/>
  <c r="V142" i="5" s="1"/>
  <c r="T143" i="5"/>
  <c r="U143" i="5"/>
  <c r="V143" i="5" s="1"/>
  <c r="T144" i="5"/>
  <c r="U144" i="5"/>
  <c r="V144" i="5" s="1"/>
  <c r="T145" i="5"/>
  <c r="U145" i="5"/>
  <c r="V145" i="5" s="1"/>
  <c r="T146" i="5"/>
  <c r="U146" i="5"/>
  <c r="V146" i="5" s="1"/>
  <c r="T147" i="5"/>
  <c r="U147" i="5"/>
  <c r="V147" i="5" s="1"/>
  <c r="T148" i="5"/>
  <c r="U148" i="5"/>
  <c r="V148" i="5" s="1"/>
  <c r="T149" i="5"/>
  <c r="U149" i="5"/>
  <c r="V149" i="5" s="1"/>
  <c r="T150" i="5"/>
  <c r="U150" i="5"/>
  <c r="V150" i="5" s="1"/>
  <c r="T151" i="5"/>
  <c r="U151" i="5"/>
  <c r="V151" i="5" s="1"/>
  <c r="T152" i="5"/>
  <c r="U152" i="5"/>
  <c r="V152" i="5" s="1"/>
  <c r="T153" i="5"/>
  <c r="U153" i="5"/>
  <c r="V153" i="5" s="1"/>
  <c r="T154" i="5"/>
  <c r="U154" i="5"/>
  <c r="V154" i="5" s="1"/>
  <c r="T155" i="5"/>
  <c r="U155" i="5"/>
  <c r="V155" i="5" s="1"/>
  <c r="T156" i="5"/>
  <c r="U156" i="5"/>
  <c r="V156" i="5" s="1"/>
  <c r="T157" i="5"/>
  <c r="U157" i="5"/>
  <c r="V157" i="5" s="1"/>
  <c r="T158" i="5"/>
  <c r="U158" i="5"/>
  <c r="V158" i="5" s="1"/>
  <c r="T159" i="5"/>
  <c r="U159" i="5"/>
  <c r="V159" i="5" s="1"/>
  <c r="T160" i="5"/>
  <c r="U160" i="5"/>
  <c r="V160" i="5" s="1"/>
  <c r="T161" i="5"/>
  <c r="U161" i="5"/>
  <c r="V161" i="5" s="1"/>
  <c r="T162" i="5"/>
  <c r="U162" i="5"/>
  <c r="V162" i="5" s="1"/>
  <c r="T163" i="5"/>
  <c r="U163" i="5"/>
  <c r="V163" i="5" s="1"/>
  <c r="T164" i="5"/>
  <c r="U164" i="5"/>
  <c r="V164" i="5" s="1"/>
  <c r="T165" i="5"/>
  <c r="U165" i="5"/>
  <c r="V165" i="5" s="1"/>
  <c r="T166" i="5"/>
  <c r="U166" i="5"/>
  <c r="V166" i="5" s="1"/>
  <c r="T167" i="5"/>
  <c r="U167" i="5"/>
  <c r="V167" i="5" s="1"/>
  <c r="T168" i="5"/>
  <c r="U168" i="5"/>
  <c r="V168" i="5" s="1"/>
  <c r="T169" i="5"/>
  <c r="U169" i="5"/>
  <c r="V169" i="5" s="1"/>
  <c r="T170" i="5"/>
  <c r="U170" i="5"/>
  <c r="V170" i="5" s="1"/>
  <c r="T171" i="5"/>
  <c r="U171" i="5"/>
  <c r="V171" i="5" s="1"/>
  <c r="T172" i="5"/>
  <c r="U172" i="5"/>
  <c r="V172" i="5" s="1"/>
  <c r="T173" i="5"/>
  <c r="U173" i="5"/>
  <c r="V173" i="5" s="1"/>
  <c r="T174" i="5"/>
  <c r="U174" i="5"/>
  <c r="V174" i="5" s="1"/>
  <c r="T175" i="5"/>
  <c r="U175" i="5"/>
  <c r="V175" i="5" s="1"/>
  <c r="T176" i="5"/>
  <c r="U176" i="5"/>
  <c r="V176" i="5" s="1"/>
  <c r="T177" i="5"/>
  <c r="U177" i="5"/>
  <c r="V177" i="5" s="1"/>
  <c r="T178" i="5"/>
  <c r="U178" i="5"/>
  <c r="V178" i="5" s="1"/>
  <c r="T179" i="5"/>
  <c r="U179" i="5"/>
  <c r="V179" i="5" s="1"/>
  <c r="T180" i="5"/>
  <c r="U180" i="5"/>
  <c r="V180" i="5" s="1"/>
  <c r="T181" i="5"/>
  <c r="U181" i="5"/>
  <c r="V181" i="5" s="1"/>
  <c r="T182" i="5"/>
  <c r="U182" i="5"/>
  <c r="V182" i="5" s="1"/>
  <c r="T183" i="5"/>
  <c r="U183" i="5"/>
  <c r="V183" i="5" s="1"/>
  <c r="T184" i="5"/>
  <c r="U184" i="5"/>
  <c r="V184" i="5" s="1"/>
  <c r="T185" i="5"/>
  <c r="U185" i="5"/>
  <c r="V185" i="5" s="1"/>
  <c r="T186" i="5"/>
  <c r="U186" i="5"/>
  <c r="V186" i="5" s="1"/>
  <c r="T187" i="5"/>
  <c r="U187" i="5"/>
  <c r="V187" i="5" s="1"/>
  <c r="T188" i="5"/>
  <c r="U188" i="5"/>
  <c r="V188" i="5" s="1"/>
  <c r="T189" i="5"/>
  <c r="U189" i="5"/>
  <c r="V189" i="5" s="1"/>
  <c r="T190" i="5"/>
  <c r="U190" i="5"/>
  <c r="V190" i="5" s="1"/>
  <c r="T191" i="5"/>
  <c r="U191" i="5"/>
  <c r="V191" i="5" s="1"/>
  <c r="T192" i="5"/>
  <c r="U192" i="5"/>
  <c r="V192" i="5" s="1"/>
  <c r="T193" i="5"/>
  <c r="U193" i="5"/>
  <c r="V193" i="5" s="1"/>
  <c r="T194" i="5"/>
  <c r="U194" i="5"/>
  <c r="V194" i="5" s="1"/>
  <c r="T195" i="5"/>
  <c r="U195" i="5"/>
  <c r="V195" i="5" s="1"/>
  <c r="T196" i="5"/>
  <c r="U196" i="5"/>
  <c r="V196" i="5" s="1"/>
  <c r="T197" i="5"/>
  <c r="U197" i="5"/>
  <c r="V197" i="5" s="1"/>
  <c r="T198" i="5"/>
  <c r="U198" i="5"/>
  <c r="V198" i="5" s="1"/>
  <c r="T199" i="5"/>
  <c r="U199" i="5"/>
  <c r="V199" i="5" s="1"/>
  <c r="T200" i="5"/>
  <c r="U200" i="5"/>
  <c r="V200" i="5" s="1"/>
  <c r="T201" i="5"/>
  <c r="U201" i="5"/>
  <c r="V201" i="5" s="1"/>
  <c r="T202" i="5"/>
  <c r="U202" i="5"/>
  <c r="V202" i="5" s="1"/>
  <c r="T203" i="5"/>
  <c r="U203" i="5"/>
  <c r="V203" i="5" s="1"/>
  <c r="T204" i="5"/>
  <c r="U204" i="5"/>
  <c r="V204" i="5" s="1"/>
  <c r="T205" i="5"/>
  <c r="U205" i="5"/>
  <c r="V205" i="5" s="1"/>
  <c r="T206" i="5"/>
  <c r="U206" i="5"/>
  <c r="V206" i="5" s="1"/>
  <c r="T207" i="5"/>
  <c r="U207" i="5"/>
  <c r="V207" i="5" s="1"/>
  <c r="T208" i="5"/>
  <c r="U208" i="5"/>
  <c r="V208" i="5" s="1"/>
  <c r="T209" i="5"/>
  <c r="U209" i="5"/>
  <c r="V209" i="5" s="1"/>
  <c r="T210" i="5"/>
  <c r="U210" i="5"/>
  <c r="V210" i="5" s="1"/>
  <c r="T211" i="5"/>
  <c r="U211" i="5"/>
  <c r="V211" i="5" s="1"/>
  <c r="T212" i="5"/>
  <c r="U212" i="5"/>
  <c r="V212" i="5" s="1"/>
  <c r="T213" i="5"/>
  <c r="U213" i="5"/>
  <c r="V213" i="5" s="1"/>
  <c r="T214" i="5"/>
  <c r="U214" i="5"/>
  <c r="V214" i="5" s="1"/>
  <c r="T215" i="5"/>
  <c r="U215" i="5"/>
  <c r="V215" i="5" s="1"/>
  <c r="T216" i="5"/>
  <c r="U216" i="5"/>
  <c r="V216" i="5" s="1"/>
  <c r="T217" i="5"/>
  <c r="U217" i="5"/>
  <c r="V217" i="5" s="1"/>
  <c r="T218" i="5"/>
  <c r="U218" i="5"/>
  <c r="V218" i="5" s="1"/>
  <c r="T219" i="5"/>
  <c r="U219" i="5"/>
  <c r="V219" i="5" s="1"/>
  <c r="T220" i="5"/>
  <c r="U220" i="5"/>
  <c r="V220" i="5" s="1"/>
  <c r="T221" i="5"/>
  <c r="U221" i="5"/>
  <c r="V221" i="5" s="1"/>
  <c r="T222" i="5"/>
  <c r="U222" i="5"/>
  <c r="V222" i="5" s="1"/>
  <c r="T223" i="5"/>
  <c r="U223" i="5"/>
  <c r="V223" i="5" s="1"/>
  <c r="T224" i="5"/>
  <c r="U224" i="5"/>
  <c r="V224" i="5" s="1"/>
  <c r="T225" i="5"/>
  <c r="U225" i="5"/>
  <c r="V225" i="5" s="1"/>
  <c r="T226" i="5"/>
  <c r="U226" i="5"/>
  <c r="V226" i="5" s="1"/>
  <c r="T227" i="5"/>
  <c r="U227" i="5"/>
  <c r="V227" i="5" s="1"/>
  <c r="T228" i="5"/>
  <c r="U228" i="5"/>
  <c r="V228" i="5" s="1"/>
  <c r="T229" i="5"/>
  <c r="U229" i="5"/>
  <c r="V229" i="5" s="1"/>
  <c r="T230" i="5"/>
  <c r="U230" i="5"/>
  <c r="V230" i="5" s="1"/>
  <c r="T231" i="5"/>
  <c r="U231" i="5"/>
  <c r="V231" i="5" s="1"/>
  <c r="T232" i="5"/>
  <c r="U232" i="5"/>
  <c r="V232" i="5" s="1"/>
  <c r="T233" i="5"/>
  <c r="U233" i="5"/>
  <c r="V233" i="5" s="1"/>
  <c r="T234" i="5"/>
  <c r="U234" i="5"/>
  <c r="V234" i="5" s="1"/>
  <c r="T235" i="5"/>
  <c r="U235" i="5"/>
  <c r="V235" i="5" s="1"/>
  <c r="T236" i="5"/>
  <c r="U236" i="5"/>
  <c r="V236" i="5" s="1"/>
  <c r="T237" i="5"/>
  <c r="U237" i="5"/>
  <c r="V237" i="5" s="1"/>
  <c r="T238" i="5"/>
  <c r="U238" i="5"/>
  <c r="V238" i="5" s="1"/>
  <c r="T239" i="5"/>
  <c r="U239" i="5"/>
  <c r="V239" i="5" s="1"/>
  <c r="T240" i="5"/>
  <c r="U240" i="5"/>
  <c r="V240" i="5" s="1"/>
  <c r="T241" i="5"/>
  <c r="U241" i="5"/>
  <c r="V241" i="5" s="1"/>
  <c r="T242" i="5"/>
  <c r="U242" i="5"/>
  <c r="V242" i="5" s="1"/>
  <c r="T243" i="5"/>
  <c r="U243" i="5"/>
  <c r="V243" i="5" s="1"/>
  <c r="T244" i="5"/>
  <c r="U244" i="5"/>
  <c r="V244" i="5" s="1"/>
  <c r="T245" i="5"/>
  <c r="U245" i="5"/>
  <c r="V245" i="5" s="1"/>
  <c r="T246" i="5"/>
  <c r="U246" i="5"/>
  <c r="V246" i="5" s="1"/>
  <c r="T247" i="5"/>
  <c r="U247" i="5"/>
  <c r="V247" i="5" s="1"/>
  <c r="T248" i="5"/>
  <c r="U248" i="5"/>
  <c r="V248" i="5" s="1"/>
  <c r="T249" i="5"/>
  <c r="U249" i="5"/>
  <c r="V249" i="5" s="1"/>
  <c r="T250" i="5"/>
  <c r="U250" i="5"/>
  <c r="V250" i="5" s="1"/>
  <c r="T251" i="5"/>
  <c r="U251" i="5"/>
  <c r="V251" i="5" s="1"/>
  <c r="T252" i="5"/>
  <c r="U252" i="5"/>
  <c r="V252" i="5" s="1"/>
  <c r="T253" i="5"/>
  <c r="U253" i="5"/>
  <c r="V253" i="5" s="1"/>
  <c r="T254" i="5"/>
  <c r="U254" i="5"/>
  <c r="V254" i="5" s="1"/>
  <c r="T255" i="5"/>
  <c r="U255" i="5"/>
  <c r="V255" i="5" s="1"/>
  <c r="T256" i="5"/>
  <c r="U256" i="5"/>
  <c r="V256" i="5" s="1"/>
  <c r="T257" i="5"/>
  <c r="U257" i="5"/>
  <c r="V257" i="5" s="1"/>
  <c r="T258" i="5"/>
  <c r="U258" i="5"/>
  <c r="V258" i="5" s="1"/>
  <c r="T259" i="5"/>
  <c r="U259" i="5"/>
  <c r="V259" i="5" s="1"/>
  <c r="T260" i="5"/>
  <c r="U260" i="5"/>
  <c r="V260" i="5" s="1"/>
  <c r="T261" i="5"/>
  <c r="U261" i="5"/>
  <c r="V261" i="5" s="1"/>
  <c r="T262" i="5"/>
  <c r="U262" i="5"/>
  <c r="V262" i="5" s="1"/>
  <c r="T263" i="5"/>
  <c r="U263" i="5"/>
  <c r="V263" i="5" s="1"/>
  <c r="T264" i="5"/>
  <c r="U264" i="5"/>
  <c r="V264" i="5" s="1"/>
  <c r="T265" i="5"/>
  <c r="U265" i="5"/>
  <c r="V265" i="5" s="1"/>
  <c r="T266" i="5"/>
  <c r="U266" i="5"/>
  <c r="V266" i="5" s="1"/>
  <c r="T267" i="5"/>
  <c r="U267" i="5"/>
  <c r="V267" i="5" s="1"/>
  <c r="T268" i="5"/>
  <c r="U268" i="5"/>
  <c r="V268" i="5" s="1"/>
  <c r="T269" i="5"/>
  <c r="U269" i="5"/>
  <c r="V269" i="5" s="1"/>
  <c r="T270" i="5"/>
  <c r="U270" i="5"/>
  <c r="V270" i="5" s="1"/>
  <c r="T271" i="5"/>
  <c r="U271" i="5"/>
  <c r="V271" i="5" s="1"/>
  <c r="T272" i="5"/>
  <c r="U272" i="5"/>
  <c r="V272" i="5" s="1"/>
  <c r="T273" i="5"/>
  <c r="U273" i="5"/>
  <c r="V273" i="5" s="1"/>
  <c r="T274" i="5"/>
  <c r="U274" i="5"/>
  <c r="V274" i="5" s="1"/>
  <c r="T275" i="5"/>
  <c r="U275" i="5"/>
  <c r="V275" i="5" s="1"/>
  <c r="T276" i="5"/>
  <c r="U276" i="5"/>
  <c r="V276" i="5" s="1"/>
  <c r="T277" i="5"/>
  <c r="U277" i="5"/>
  <c r="V277" i="5" s="1"/>
  <c r="T278" i="5"/>
  <c r="U278" i="5"/>
  <c r="V278" i="5" s="1"/>
  <c r="T279" i="5"/>
  <c r="U279" i="5"/>
  <c r="V279" i="5" s="1"/>
  <c r="T280" i="5"/>
  <c r="U280" i="5"/>
  <c r="V280" i="5" s="1"/>
  <c r="T281" i="5"/>
  <c r="U281" i="5"/>
  <c r="V281" i="5" s="1"/>
  <c r="T282" i="5"/>
  <c r="U282" i="5"/>
  <c r="V282" i="5" s="1"/>
  <c r="T283" i="5"/>
  <c r="U283" i="5"/>
  <c r="V283" i="5" s="1"/>
  <c r="T284" i="5"/>
  <c r="U284" i="5"/>
  <c r="V284" i="5" s="1"/>
  <c r="T285" i="5"/>
  <c r="U285" i="5"/>
  <c r="V285" i="5" s="1"/>
  <c r="T286" i="5"/>
  <c r="U286" i="5"/>
  <c r="V286" i="5" s="1"/>
  <c r="T287" i="5"/>
  <c r="U287" i="5"/>
  <c r="V287" i="5" s="1"/>
  <c r="T288" i="5"/>
  <c r="U288" i="5"/>
  <c r="V288" i="5" s="1"/>
  <c r="T289" i="5"/>
  <c r="U289" i="5"/>
  <c r="V289" i="5" s="1"/>
  <c r="T290" i="5"/>
  <c r="U290" i="5"/>
  <c r="V290" i="5" s="1"/>
  <c r="T291" i="5"/>
  <c r="U291" i="5"/>
  <c r="V291" i="5" s="1"/>
  <c r="T292" i="5"/>
  <c r="U292" i="5"/>
  <c r="V292" i="5" s="1"/>
  <c r="T293" i="5"/>
  <c r="U293" i="5"/>
  <c r="V293" i="5" s="1"/>
  <c r="T294" i="5"/>
  <c r="U294" i="5"/>
  <c r="V294" i="5" s="1"/>
  <c r="T295" i="5"/>
  <c r="U295" i="5"/>
  <c r="V295" i="5" s="1"/>
  <c r="T296" i="5"/>
  <c r="U296" i="5"/>
  <c r="V296" i="5" s="1"/>
  <c r="T297" i="5"/>
  <c r="U297" i="5"/>
  <c r="V297" i="5" s="1"/>
  <c r="T298" i="5"/>
  <c r="U298" i="5"/>
  <c r="V298" i="5" s="1"/>
  <c r="T299" i="5"/>
  <c r="U299" i="5"/>
  <c r="V299" i="5" s="1"/>
  <c r="T300" i="5"/>
  <c r="U300" i="5"/>
  <c r="V300" i="5" s="1"/>
  <c r="T301" i="5"/>
  <c r="U301" i="5"/>
  <c r="V301" i="5" s="1"/>
  <c r="T302" i="5"/>
  <c r="U302" i="5"/>
  <c r="V302" i="5" s="1"/>
  <c r="T303" i="5"/>
  <c r="U303" i="5"/>
  <c r="V303" i="5" s="1"/>
  <c r="T304" i="5"/>
  <c r="U304" i="5"/>
  <c r="V304" i="5" s="1"/>
  <c r="T305" i="5"/>
  <c r="U305" i="5"/>
  <c r="V305" i="5" s="1"/>
  <c r="T306" i="5"/>
  <c r="U306" i="5"/>
  <c r="V306" i="5" s="1"/>
  <c r="T307" i="5"/>
  <c r="U307" i="5"/>
  <c r="V307" i="5" s="1"/>
  <c r="T308" i="5"/>
  <c r="U308" i="5"/>
  <c r="V308" i="5" s="1"/>
  <c r="T309" i="5"/>
  <c r="U309" i="5"/>
  <c r="V309" i="5" s="1"/>
  <c r="T310" i="5"/>
  <c r="U310" i="5"/>
  <c r="V310" i="5" s="1"/>
  <c r="T311" i="5"/>
  <c r="U311" i="5"/>
  <c r="V311" i="5" s="1"/>
  <c r="T312" i="5"/>
  <c r="U312" i="5"/>
  <c r="V312" i="5" s="1"/>
  <c r="T313" i="5"/>
  <c r="U313" i="5"/>
  <c r="V313" i="5" s="1"/>
  <c r="T314" i="5"/>
  <c r="U314" i="5"/>
  <c r="V314" i="5" s="1"/>
  <c r="T315" i="5"/>
  <c r="U315" i="5"/>
  <c r="V315" i="5" s="1"/>
  <c r="T316" i="5"/>
  <c r="U316" i="5"/>
  <c r="V316" i="5" s="1"/>
  <c r="T317" i="5"/>
  <c r="U317" i="5"/>
  <c r="V317" i="5" s="1"/>
  <c r="T318" i="5"/>
  <c r="U318" i="5"/>
  <c r="V318" i="5" s="1"/>
  <c r="T319" i="5"/>
  <c r="U319" i="5"/>
  <c r="V319" i="5" s="1"/>
  <c r="T320" i="5"/>
  <c r="U320" i="5"/>
  <c r="V320" i="5" s="1"/>
  <c r="T321" i="5"/>
  <c r="U321" i="5"/>
  <c r="V321" i="5" s="1"/>
  <c r="T322" i="5"/>
  <c r="U322" i="5"/>
  <c r="V322" i="5" s="1"/>
  <c r="T323" i="5"/>
  <c r="U323" i="5"/>
  <c r="V323" i="5" s="1"/>
  <c r="T324" i="5"/>
  <c r="U324" i="5"/>
  <c r="V324" i="5" s="1"/>
  <c r="T325" i="5"/>
  <c r="U325" i="5"/>
  <c r="V325" i="5" s="1"/>
  <c r="T326" i="5"/>
  <c r="U326" i="5"/>
  <c r="V326" i="5" s="1"/>
  <c r="T327" i="5"/>
  <c r="U327" i="5"/>
  <c r="V327" i="5" s="1"/>
  <c r="T328" i="5"/>
  <c r="U328" i="5"/>
  <c r="V328" i="5" s="1"/>
  <c r="T329" i="5"/>
  <c r="U329" i="5"/>
  <c r="V329" i="5" s="1"/>
  <c r="T330" i="5"/>
  <c r="U330" i="5"/>
  <c r="V330" i="5" s="1"/>
  <c r="T331" i="5"/>
  <c r="U331" i="5"/>
  <c r="V331" i="5" s="1"/>
  <c r="T332" i="5"/>
  <c r="U332" i="5"/>
  <c r="V332" i="5" s="1"/>
  <c r="T333" i="5"/>
  <c r="U333" i="5"/>
  <c r="V333" i="5" s="1"/>
  <c r="T334" i="5"/>
  <c r="U334" i="5"/>
  <c r="V334" i="5" s="1"/>
  <c r="T335" i="5"/>
  <c r="U335" i="5"/>
  <c r="V335" i="5" s="1"/>
  <c r="T336" i="5"/>
  <c r="U336" i="5"/>
  <c r="V336" i="5" s="1"/>
  <c r="T337" i="5"/>
  <c r="U337" i="5"/>
  <c r="V337" i="5" s="1"/>
  <c r="T338" i="5"/>
  <c r="U338" i="5"/>
  <c r="V338" i="5" s="1"/>
  <c r="T339" i="5"/>
  <c r="U339" i="5"/>
  <c r="V339" i="5" s="1"/>
  <c r="T340" i="5"/>
  <c r="U340" i="5"/>
  <c r="V340" i="5" s="1"/>
  <c r="T341" i="5"/>
  <c r="U341" i="5"/>
  <c r="V341" i="5" s="1"/>
  <c r="T342" i="5"/>
  <c r="U342" i="5"/>
  <c r="V342" i="5" s="1"/>
  <c r="T343" i="5"/>
  <c r="U343" i="5"/>
  <c r="V343" i="5" s="1"/>
  <c r="T344" i="5"/>
  <c r="U344" i="5"/>
  <c r="V344" i="5" s="1"/>
  <c r="T345" i="5"/>
  <c r="U345" i="5"/>
  <c r="V345" i="5" s="1"/>
  <c r="T346" i="5"/>
  <c r="U346" i="5"/>
  <c r="V346" i="5" s="1"/>
  <c r="T347" i="5"/>
  <c r="U347" i="5"/>
  <c r="V347" i="5" s="1"/>
  <c r="T348" i="5"/>
  <c r="U348" i="5"/>
  <c r="V348" i="5" s="1"/>
  <c r="T349" i="5"/>
  <c r="U349" i="5"/>
  <c r="V349" i="5" s="1"/>
  <c r="T350" i="5"/>
  <c r="U350" i="5"/>
  <c r="V350" i="5" s="1"/>
  <c r="T351" i="5"/>
  <c r="U351" i="5"/>
  <c r="V351" i="5" s="1"/>
  <c r="T352" i="5"/>
  <c r="U352" i="5"/>
  <c r="V352" i="5" s="1"/>
  <c r="T353" i="5"/>
  <c r="U353" i="5"/>
  <c r="V353" i="5" s="1"/>
  <c r="T354" i="5"/>
  <c r="U354" i="5"/>
  <c r="V354" i="5" s="1"/>
  <c r="T355" i="5"/>
  <c r="U355" i="5"/>
  <c r="V355" i="5" s="1"/>
  <c r="T356" i="5"/>
  <c r="U356" i="5"/>
  <c r="V356" i="5" s="1"/>
  <c r="T357" i="5"/>
  <c r="U357" i="5"/>
  <c r="V357" i="5" s="1"/>
  <c r="T358" i="5"/>
  <c r="U358" i="5"/>
  <c r="V358" i="5" s="1"/>
  <c r="T359" i="5"/>
  <c r="U359" i="5"/>
  <c r="V359" i="5" s="1"/>
  <c r="T360" i="5"/>
  <c r="U360" i="5"/>
  <c r="V360" i="5" s="1"/>
  <c r="T361" i="5"/>
  <c r="U361" i="5"/>
  <c r="V361" i="5" s="1"/>
  <c r="T362" i="5"/>
  <c r="U362" i="5"/>
  <c r="V362" i="5" s="1"/>
  <c r="T363" i="5"/>
  <c r="U363" i="5"/>
  <c r="V363" i="5" s="1"/>
  <c r="T364" i="5"/>
  <c r="U364" i="5"/>
  <c r="V364" i="5" s="1"/>
  <c r="T365" i="5"/>
  <c r="U365" i="5"/>
  <c r="V365" i="5" s="1"/>
  <c r="T366" i="5"/>
  <c r="U366" i="5"/>
  <c r="V366" i="5" s="1"/>
  <c r="T367" i="5"/>
  <c r="U367" i="5"/>
  <c r="V367" i="5" s="1"/>
  <c r="T368" i="5"/>
  <c r="U368" i="5"/>
  <c r="V368" i="5" s="1"/>
  <c r="T369" i="5"/>
  <c r="U369" i="5"/>
  <c r="V369" i="5" s="1"/>
  <c r="T370" i="5"/>
  <c r="U370" i="5"/>
  <c r="V370" i="5" s="1"/>
  <c r="T371" i="5"/>
  <c r="U371" i="5"/>
  <c r="V371" i="5" s="1"/>
  <c r="T372" i="5"/>
  <c r="U372" i="5"/>
  <c r="V372" i="5" s="1"/>
  <c r="T373" i="5"/>
  <c r="U373" i="5"/>
  <c r="V373" i="5" s="1"/>
  <c r="T374" i="5"/>
  <c r="U374" i="5"/>
  <c r="V374" i="5" s="1"/>
  <c r="T375" i="5"/>
  <c r="U375" i="5"/>
  <c r="V375" i="5" s="1"/>
  <c r="T376" i="5"/>
  <c r="U376" i="5"/>
  <c r="V376" i="5" s="1"/>
  <c r="T377" i="5"/>
  <c r="U377" i="5"/>
  <c r="V377" i="5" s="1"/>
  <c r="T378" i="5"/>
  <c r="U378" i="5"/>
  <c r="V378" i="5" s="1"/>
  <c r="T379" i="5"/>
  <c r="U379" i="5"/>
  <c r="V379" i="5" s="1"/>
  <c r="T380" i="5"/>
  <c r="U380" i="5"/>
  <c r="V380" i="5" s="1"/>
  <c r="T381" i="5"/>
  <c r="U381" i="5"/>
  <c r="V381" i="5" s="1"/>
  <c r="T382" i="5"/>
  <c r="U382" i="5"/>
  <c r="V382" i="5" s="1"/>
  <c r="T383" i="5"/>
  <c r="U383" i="5"/>
  <c r="V383" i="5" s="1"/>
  <c r="T384" i="5"/>
  <c r="U384" i="5"/>
  <c r="V384" i="5" s="1"/>
  <c r="T385" i="5"/>
  <c r="U385" i="5"/>
  <c r="V385" i="5" s="1"/>
  <c r="T386" i="5"/>
  <c r="U386" i="5"/>
  <c r="V386" i="5" s="1"/>
  <c r="T387" i="5"/>
  <c r="U387" i="5"/>
  <c r="V387" i="5" s="1"/>
  <c r="T388" i="5"/>
  <c r="U388" i="5"/>
  <c r="V388" i="5" s="1"/>
  <c r="T389" i="5"/>
  <c r="U389" i="5"/>
  <c r="V389" i="5" s="1"/>
  <c r="T390" i="5"/>
  <c r="U390" i="5"/>
  <c r="V390" i="5" s="1"/>
  <c r="T391" i="5"/>
  <c r="U391" i="5"/>
  <c r="V391" i="5" s="1"/>
  <c r="T392" i="5"/>
  <c r="U392" i="5"/>
  <c r="V392" i="5" s="1"/>
  <c r="T393" i="5"/>
  <c r="U393" i="5"/>
  <c r="V393" i="5" s="1"/>
  <c r="T394" i="5"/>
  <c r="U394" i="5"/>
  <c r="V394" i="5" s="1"/>
  <c r="T395" i="5"/>
  <c r="U395" i="5"/>
  <c r="V395" i="5" s="1"/>
  <c r="T396" i="5"/>
  <c r="U396" i="5"/>
  <c r="V396" i="5" s="1"/>
  <c r="T397" i="5"/>
  <c r="U397" i="5"/>
  <c r="V397" i="5" s="1"/>
  <c r="T398" i="5"/>
  <c r="U398" i="5"/>
  <c r="V398" i="5" s="1"/>
  <c r="T399" i="5"/>
  <c r="U399" i="5"/>
  <c r="V399" i="5" s="1"/>
  <c r="T400" i="5"/>
  <c r="U400" i="5"/>
  <c r="V400" i="5" s="1"/>
  <c r="T401" i="5"/>
  <c r="U401" i="5"/>
  <c r="V401" i="5" s="1"/>
  <c r="T402" i="5"/>
  <c r="U402" i="5"/>
  <c r="V402" i="5" s="1"/>
  <c r="T403" i="5"/>
  <c r="U403" i="5"/>
  <c r="V403" i="5" s="1"/>
  <c r="T404" i="5"/>
  <c r="U404" i="5"/>
  <c r="V404" i="5" s="1"/>
  <c r="T405" i="5"/>
  <c r="U405" i="5"/>
  <c r="V405" i="5" s="1"/>
  <c r="T406" i="5"/>
  <c r="U406" i="5"/>
  <c r="V406" i="5" s="1"/>
  <c r="T407" i="5"/>
  <c r="U407" i="5"/>
  <c r="V407" i="5" s="1"/>
  <c r="T408" i="5"/>
  <c r="U408" i="5"/>
  <c r="V408" i="5" s="1"/>
  <c r="T409" i="5"/>
  <c r="U409" i="5"/>
  <c r="V409" i="5" s="1"/>
  <c r="T410" i="5"/>
  <c r="U410" i="5"/>
  <c r="V410" i="5" s="1"/>
  <c r="T411" i="5"/>
  <c r="U411" i="5"/>
  <c r="V411" i="5" s="1"/>
  <c r="T412" i="5"/>
  <c r="U412" i="5"/>
  <c r="V412" i="5" s="1"/>
  <c r="T413" i="5"/>
  <c r="U413" i="5"/>
  <c r="V413" i="5" s="1"/>
  <c r="T414" i="5"/>
  <c r="U414" i="5"/>
  <c r="V414" i="5" s="1"/>
  <c r="T415" i="5"/>
  <c r="U415" i="5"/>
  <c r="V415" i="5" s="1"/>
  <c r="T416" i="5"/>
  <c r="U416" i="5"/>
  <c r="V416" i="5" s="1"/>
  <c r="T417" i="5"/>
  <c r="U417" i="5"/>
  <c r="V417" i="5" s="1"/>
  <c r="T418" i="5"/>
  <c r="U418" i="5"/>
  <c r="V418" i="5" s="1"/>
  <c r="T419" i="5"/>
  <c r="U419" i="5"/>
  <c r="V419" i="5" s="1"/>
  <c r="T420" i="5"/>
  <c r="U420" i="5"/>
  <c r="V420" i="5" s="1"/>
  <c r="T421" i="5"/>
  <c r="U421" i="5"/>
  <c r="V421" i="5" s="1"/>
  <c r="T422" i="5"/>
  <c r="U422" i="5"/>
  <c r="V422" i="5" s="1"/>
  <c r="T423" i="5"/>
  <c r="U423" i="5"/>
  <c r="V423" i="5" s="1"/>
  <c r="T424" i="5"/>
  <c r="U424" i="5"/>
  <c r="V424" i="5" s="1"/>
  <c r="T425" i="5"/>
  <c r="U425" i="5"/>
  <c r="V425" i="5" s="1"/>
  <c r="T426" i="5"/>
  <c r="U426" i="5"/>
  <c r="V426" i="5" s="1"/>
  <c r="T427" i="5"/>
  <c r="U427" i="5"/>
  <c r="V427" i="5" s="1"/>
  <c r="T428" i="5"/>
  <c r="U428" i="5"/>
  <c r="V428" i="5" s="1"/>
  <c r="T429" i="5"/>
  <c r="U429" i="5"/>
  <c r="V429" i="5" s="1"/>
  <c r="T430" i="5"/>
  <c r="U430" i="5"/>
  <c r="V430" i="5" s="1"/>
  <c r="T431" i="5"/>
  <c r="U431" i="5"/>
  <c r="V431" i="5" s="1"/>
  <c r="T432" i="5"/>
  <c r="U432" i="5"/>
  <c r="V432" i="5" s="1"/>
  <c r="T433" i="5"/>
  <c r="U433" i="5"/>
  <c r="V433" i="5" s="1"/>
  <c r="T434" i="5"/>
  <c r="U434" i="5"/>
  <c r="V434" i="5" s="1"/>
  <c r="T435" i="5"/>
  <c r="U435" i="5"/>
  <c r="V435" i="5" s="1"/>
  <c r="T436" i="5"/>
  <c r="U436" i="5"/>
  <c r="V436" i="5" s="1"/>
  <c r="T437" i="5"/>
  <c r="U437" i="5"/>
  <c r="V437" i="5" s="1"/>
  <c r="T438" i="5"/>
  <c r="U438" i="5"/>
  <c r="V438" i="5" s="1"/>
  <c r="T439" i="5"/>
  <c r="U439" i="5"/>
  <c r="V439" i="5" s="1"/>
  <c r="T440" i="5"/>
  <c r="U440" i="5"/>
  <c r="V440" i="5" s="1"/>
  <c r="T441" i="5"/>
  <c r="U441" i="5"/>
  <c r="V441" i="5" s="1"/>
  <c r="T442" i="5"/>
  <c r="U442" i="5"/>
  <c r="V442" i="5" s="1"/>
  <c r="T443" i="5"/>
  <c r="U443" i="5"/>
  <c r="V443" i="5" s="1"/>
  <c r="T444" i="5"/>
  <c r="U444" i="5"/>
  <c r="V444" i="5" s="1"/>
  <c r="T445" i="5"/>
  <c r="U445" i="5"/>
  <c r="V445" i="5" s="1"/>
  <c r="T446" i="5"/>
  <c r="U446" i="5"/>
  <c r="V446" i="5" s="1"/>
  <c r="T447" i="5"/>
  <c r="U447" i="5"/>
  <c r="V447" i="5" s="1"/>
  <c r="T448" i="5"/>
  <c r="U448" i="5"/>
  <c r="V448" i="5" s="1"/>
  <c r="T449" i="5"/>
  <c r="U449" i="5"/>
  <c r="V449" i="5" s="1"/>
  <c r="T450" i="5"/>
  <c r="U450" i="5"/>
  <c r="V450" i="5" s="1"/>
  <c r="T451" i="5"/>
  <c r="U451" i="5"/>
  <c r="V451" i="5" s="1"/>
  <c r="T452" i="5"/>
  <c r="U452" i="5"/>
  <c r="V452" i="5" s="1"/>
  <c r="T453" i="5"/>
  <c r="U453" i="5"/>
  <c r="V453" i="5" s="1"/>
  <c r="T454" i="5"/>
  <c r="U454" i="5"/>
  <c r="V454" i="5" s="1"/>
  <c r="T455" i="5"/>
  <c r="U455" i="5"/>
  <c r="V455" i="5" s="1"/>
  <c r="T456" i="5"/>
  <c r="U456" i="5"/>
  <c r="V456" i="5" s="1"/>
  <c r="T457" i="5"/>
  <c r="U457" i="5"/>
  <c r="V457" i="5" s="1"/>
  <c r="T458" i="5"/>
  <c r="U458" i="5"/>
  <c r="V458" i="5" s="1"/>
  <c r="T459" i="5"/>
  <c r="U459" i="5"/>
  <c r="V459" i="5" s="1"/>
  <c r="T460" i="5"/>
  <c r="U460" i="5"/>
  <c r="V460" i="5" s="1"/>
  <c r="T461" i="5"/>
  <c r="U461" i="5"/>
  <c r="V461" i="5" s="1"/>
  <c r="T462" i="5"/>
  <c r="U462" i="5"/>
  <c r="V462" i="5" s="1"/>
  <c r="T463" i="5"/>
  <c r="U463" i="5"/>
  <c r="V463" i="5" s="1"/>
  <c r="T464" i="5"/>
  <c r="U464" i="5"/>
  <c r="V464" i="5" s="1"/>
  <c r="T465" i="5"/>
  <c r="U465" i="5"/>
  <c r="V465" i="5" s="1"/>
  <c r="T466" i="5"/>
  <c r="U466" i="5"/>
  <c r="V466" i="5" s="1"/>
  <c r="T467" i="5"/>
  <c r="U467" i="5"/>
  <c r="V467" i="5" s="1"/>
  <c r="T468" i="5"/>
  <c r="U468" i="5"/>
  <c r="V468" i="5" s="1"/>
  <c r="T469" i="5"/>
  <c r="U469" i="5"/>
  <c r="V469" i="5" s="1"/>
  <c r="T470" i="5"/>
  <c r="U470" i="5"/>
  <c r="V470" i="5" s="1"/>
  <c r="T471" i="5"/>
  <c r="U471" i="5"/>
  <c r="V471" i="5" s="1"/>
  <c r="T472" i="5"/>
  <c r="U472" i="5"/>
  <c r="V472" i="5" s="1"/>
  <c r="T473" i="5"/>
  <c r="U473" i="5"/>
  <c r="V473" i="5" s="1"/>
  <c r="T474" i="5"/>
  <c r="U474" i="5"/>
  <c r="V474" i="5" s="1"/>
  <c r="T475" i="5"/>
  <c r="U475" i="5"/>
  <c r="V475" i="5" s="1"/>
  <c r="T476" i="5"/>
  <c r="U476" i="5"/>
  <c r="V476" i="5" s="1"/>
  <c r="T477" i="5"/>
  <c r="U477" i="5"/>
  <c r="V477" i="5" s="1"/>
  <c r="T478" i="5"/>
  <c r="U478" i="5"/>
  <c r="V478" i="5" s="1"/>
  <c r="T479" i="5"/>
  <c r="U479" i="5"/>
  <c r="V479" i="5" s="1"/>
  <c r="T480" i="5"/>
  <c r="U480" i="5"/>
  <c r="V480" i="5" s="1"/>
  <c r="T481" i="5"/>
  <c r="U481" i="5"/>
  <c r="V481" i="5" s="1"/>
  <c r="T482" i="5"/>
  <c r="U482" i="5"/>
  <c r="V482" i="5" s="1"/>
  <c r="T483" i="5"/>
  <c r="U483" i="5"/>
  <c r="V483" i="5" s="1"/>
  <c r="T484" i="5"/>
  <c r="U484" i="5"/>
  <c r="V484" i="5" s="1"/>
  <c r="T485" i="5"/>
  <c r="U485" i="5"/>
  <c r="V485" i="5" s="1"/>
  <c r="T486" i="5"/>
  <c r="U486" i="5"/>
  <c r="V486" i="5" s="1"/>
  <c r="T487" i="5"/>
  <c r="U487" i="5"/>
  <c r="V487" i="5" s="1"/>
  <c r="T488" i="5"/>
  <c r="U488" i="5"/>
  <c r="V488" i="5" s="1"/>
  <c r="T489" i="5"/>
  <c r="U489" i="5"/>
  <c r="V489" i="5" s="1"/>
  <c r="T490" i="5"/>
  <c r="U490" i="5"/>
  <c r="V490" i="5" s="1"/>
  <c r="T491" i="5"/>
  <c r="U491" i="5"/>
  <c r="V491" i="5" s="1"/>
  <c r="T492" i="5"/>
  <c r="U492" i="5"/>
  <c r="V492" i="5" s="1"/>
  <c r="T493" i="5"/>
  <c r="U493" i="5"/>
  <c r="V493" i="5" s="1"/>
  <c r="T494" i="5"/>
  <c r="U494" i="5"/>
  <c r="V494" i="5" s="1"/>
  <c r="T495" i="5"/>
  <c r="U495" i="5"/>
  <c r="V495" i="5" s="1"/>
  <c r="T496" i="5"/>
  <c r="U496" i="5"/>
  <c r="V496" i="5" s="1"/>
  <c r="T497" i="5"/>
  <c r="U497" i="5"/>
  <c r="V497" i="5" s="1"/>
  <c r="T498" i="5"/>
  <c r="U498" i="5"/>
  <c r="V498" i="5" s="1"/>
  <c r="T499" i="5"/>
  <c r="U499" i="5"/>
  <c r="V499" i="5" s="1"/>
  <c r="T500" i="5"/>
  <c r="U500" i="5"/>
  <c r="V500" i="5" s="1"/>
  <c r="T501" i="5"/>
  <c r="U501" i="5"/>
  <c r="V501" i="5" s="1"/>
  <c r="T502" i="5"/>
  <c r="U502" i="5"/>
  <c r="V502" i="5" s="1"/>
  <c r="T503" i="5"/>
  <c r="U503" i="5"/>
  <c r="V503" i="5" s="1"/>
  <c r="T504" i="5"/>
  <c r="U504" i="5"/>
  <c r="V504" i="5" s="1"/>
  <c r="T505" i="5"/>
  <c r="U505" i="5"/>
  <c r="V505" i="5" s="1"/>
  <c r="T506" i="5"/>
  <c r="U506" i="5"/>
  <c r="V506" i="5" s="1"/>
  <c r="T507" i="5"/>
  <c r="U507" i="5"/>
  <c r="V507" i="5" s="1"/>
  <c r="T508" i="5"/>
  <c r="U508" i="5"/>
  <c r="V508" i="5" s="1"/>
  <c r="T509" i="5"/>
  <c r="U509" i="5"/>
  <c r="V509" i="5" s="1"/>
  <c r="T510" i="5"/>
  <c r="U510" i="5"/>
  <c r="V510" i="5" s="1"/>
  <c r="T511" i="5"/>
  <c r="U511" i="5"/>
  <c r="V511" i="5" s="1"/>
  <c r="T512" i="5"/>
  <c r="U512" i="5"/>
  <c r="V512" i="5" s="1"/>
  <c r="T513" i="5"/>
  <c r="U513" i="5"/>
  <c r="V513" i="5" s="1"/>
  <c r="T514" i="5"/>
  <c r="U514" i="5"/>
  <c r="V514" i="5" s="1"/>
  <c r="T515" i="5"/>
  <c r="U515" i="5"/>
  <c r="V515" i="5" s="1"/>
  <c r="T516" i="5"/>
  <c r="U516" i="5"/>
  <c r="V516" i="5" s="1"/>
  <c r="T517" i="5"/>
  <c r="U517" i="5"/>
  <c r="V517" i="5" s="1"/>
  <c r="T518" i="5"/>
  <c r="U518" i="5"/>
  <c r="V518" i="5" s="1"/>
  <c r="T519" i="5"/>
  <c r="U519" i="5"/>
  <c r="V519" i="5" s="1"/>
  <c r="T520" i="5"/>
  <c r="U520" i="5"/>
  <c r="V520" i="5" s="1"/>
  <c r="T521" i="5"/>
  <c r="U521" i="5"/>
  <c r="V521" i="5" s="1"/>
  <c r="T522" i="5"/>
  <c r="U522" i="5"/>
  <c r="V522" i="5" s="1"/>
  <c r="T523" i="5"/>
  <c r="U523" i="5"/>
  <c r="V523" i="5" s="1"/>
  <c r="T524" i="5"/>
  <c r="U524" i="5"/>
  <c r="V524" i="5" s="1"/>
  <c r="T525" i="5"/>
  <c r="U525" i="5"/>
  <c r="V525" i="5" s="1"/>
  <c r="T526" i="5"/>
  <c r="U526" i="5"/>
  <c r="V526" i="5" s="1"/>
  <c r="T527" i="5"/>
  <c r="U527" i="5"/>
  <c r="V527" i="5" s="1"/>
  <c r="T528" i="5"/>
  <c r="U528" i="5"/>
  <c r="V528" i="5" s="1"/>
  <c r="T529" i="5"/>
  <c r="U529" i="5"/>
  <c r="V529" i="5" s="1"/>
  <c r="T530" i="5"/>
  <c r="U530" i="5"/>
  <c r="V530" i="5" s="1"/>
  <c r="T531" i="5"/>
  <c r="U531" i="5"/>
  <c r="V531" i="5" s="1"/>
  <c r="T532" i="5"/>
  <c r="U532" i="5"/>
  <c r="V532" i="5" s="1"/>
  <c r="T533" i="5"/>
  <c r="U533" i="5"/>
  <c r="V533" i="5" s="1"/>
  <c r="T534" i="5"/>
  <c r="U534" i="5"/>
  <c r="V534" i="5" s="1"/>
  <c r="T535" i="5"/>
  <c r="U535" i="5"/>
  <c r="V535" i="5" s="1"/>
  <c r="T536" i="5"/>
  <c r="U536" i="5"/>
  <c r="V536" i="5" s="1"/>
  <c r="T537" i="5"/>
  <c r="U537" i="5"/>
  <c r="V537" i="5" s="1"/>
  <c r="T538" i="5"/>
  <c r="U538" i="5"/>
  <c r="V538" i="5" s="1"/>
  <c r="T539" i="5"/>
  <c r="U539" i="5"/>
  <c r="V539" i="5" s="1"/>
  <c r="T540" i="5"/>
  <c r="U540" i="5"/>
  <c r="V540" i="5" s="1"/>
  <c r="T541" i="5"/>
  <c r="U541" i="5"/>
  <c r="V541" i="5" s="1"/>
  <c r="T542" i="5"/>
  <c r="U542" i="5"/>
  <c r="V542" i="5" s="1"/>
  <c r="T543" i="5"/>
  <c r="U543" i="5"/>
  <c r="V543" i="5" s="1"/>
  <c r="T544" i="5"/>
  <c r="U544" i="5"/>
  <c r="V544" i="5" s="1"/>
  <c r="T545" i="5"/>
  <c r="U545" i="5"/>
  <c r="V545" i="5" s="1"/>
  <c r="T546" i="5"/>
  <c r="U546" i="5"/>
  <c r="V546" i="5" s="1"/>
  <c r="T547" i="5"/>
  <c r="U547" i="5"/>
  <c r="V547" i="5" s="1"/>
  <c r="T548" i="5"/>
  <c r="U548" i="5"/>
  <c r="V548" i="5" s="1"/>
  <c r="T549" i="5"/>
  <c r="U549" i="5"/>
  <c r="V549" i="5" s="1"/>
  <c r="T550" i="5"/>
  <c r="U550" i="5"/>
  <c r="V550" i="5" s="1"/>
  <c r="T551" i="5"/>
  <c r="U551" i="5"/>
  <c r="V551" i="5" s="1"/>
  <c r="T552" i="5"/>
  <c r="U552" i="5"/>
  <c r="V552" i="5" s="1"/>
  <c r="T553" i="5"/>
  <c r="U553" i="5"/>
  <c r="V553" i="5" s="1"/>
  <c r="T554" i="5"/>
  <c r="U554" i="5"/>
  <c r="V554" i="5" s="1"/>
  <c r="T555" i="5"/>
  <c r="U555" i="5"/>
  <c r="V555" i="5" s="1"/>
  <c r="T556" i="5"/>
  <c r="U556" i="5"/>
  <c r="V556" i="5" s="1"/>
  <c r="T557" i="5"/>
  <c r="U557" i="5"/>
  <c r="V557" i="5" s="1"/>
  <c r="T558" i="5"/>
  <c r="U558" i="5"/>
  <c r="V558" i="5" s="1"/>
  <c r="T559" i="5"/>
  <c r="U559" i="5"/>
  <c r="V559" i="5" s="1"/>
  <c r="T560" i="5"/>
  <c r="U560" i="5"/>
  <c r="V560" i="5" s="1"/>
  <c r="T561" i="5"/>
  <c r="U561" i="5"/>
  <c r="V561" i="5" s="1"/>
  <c r="T562" i="5"/>
  <c r="U562" i="5"/>
  <c r="V562" i="5" s="1"/>
  <c r="T563" i="5"/>
  <c r="U563" i="5"/>
  <c r="V563" i="5" s="1"/>
  <c r="T564" i="5"/>
  <c r="U564" i="5"/>
  <c r="V564" i="5" s="1"/>
  <c r="T565" i="5"/>
  <c r="U565" i="5"/>
  <c r="V565" i="5" s="1"/>
  <c r="T566" i="5"/>
  <c r="U566" i="5"/>
  <c r="V566" i="5" s="1"/>
  <c r="T567" i="5"/>
  <c r="U567" i="5"/>
  <c r="V567" i="5" s="1"/>
  <c r="T568" i="5"/>
  <c r="U568" i="5"/>
  <c r="V568" i="5" s="1"/>
  <c r="T569" i="5"/>
  <c r="U569" i="5"/>
  <c r="V569" i="5" s="1"/>
  <c r="T570" i="5"/>
  <c r="U570" i="5"/>
  <c r="V570" i="5" s="1"/>
  <c r="T571" i="5"/>
  <c r="U571" i="5"/>
  <c r="V571" i="5" s="1"/>
  <c r="T572" i="5"/>
  <c r="U572" i="5"/>
  <c r="V572" i="5" s="1"/>
  <c r="T573" i="5"/>
  <c r="U573" i="5"/>
  <c r="V573" i="5" s="1"/>
  <c r="T574" i="5"/>
  <c r="U574" i="5"/>
  <c r="V574" i="5" s="1"/>
  <c r="T575" i="5"/>
  <c r="U575" i="5"/>
  <c r="V575" i="5" s="1"/>
  <c r="T576" i="5"/>
  <c r="U576" i="5"/>
  <c r="V576" i="5" s="1"/>
  <c r="T577" i="5"/>
  <c r="U577" i="5"/>
  <c r="V577" i="5" s="1"/>
  <c r="T578" i="5"/>
  <c r="U578" i="5"/>
  <c r="V578" i="5" s="1"/>
  <c r="T579" i="5"/>
  <c r="U579" i="5"/>
  <c r="V579" i="5" s="1"/>
  <c r="T580" i="5"/>
  <c r="U580" i="5"/>
  <c r="V580" i="5" s="1"/>
  <c r="T581" i="5"/>
  <c r="U581" i="5"/>
  <c r="V581" i="5" s="1"/>
  <c r="T582" i="5"/>
  <c r="U582" i="5"/>
  <c r="V582" i="5" s="1"/>
  <c r="T583" i="5"/>
  <c r="U583" i="5"/>
  <c r="V583" i="5" s="1"/>
  <c r="T584" i="5"/>
  <c r="U584" i="5"/>
  <c r="V584" i="5" s="1"/>
  <c r="T585" i="5"/>
  <c r="U585" i="5"/>
  <c r="V585" i="5" s="1"/>
  <c r="T586" i="5"/>
  <c r="U586" i="5"/>
  <c r="V586" i="5" s="1"/>
  <c r="T587" i="5"/>
  <c r="U587" i="5"/>
  <c r="V587" i="5" s="1"/>
  <c r="T588" i="5"/>
  <c r="U588" i="5"/>
  <c r="V588" i="5" s="1"/>
  <c r="T589" i="5"/>
  <c r="U589" i="5"/>
  <c r="V589" i="5" s="1"/>
  <c r="T590" i="5"/>
  <c r="U590" i="5"/>
  <c r="V590" i="5" s="1"/>
  <c r="T591" i="5"/>
  <c r="U591" i="5"/>
  <c r="V591" i="5" s="1"/>
  <c r="T592" i="5"/>
  <c r="U592" i="5"/>
  <c r="V592" i="5" s="1"/>
  <c r="T593" i="5"/>
  <c r="U593" i="5"/>
  <c r="V593" i="5" s="1"/>
  <c r="T594" i="5"/>
  <c r="U594" i="5"/>
  <c r="V594" i="5" s="1"/>
  <c r="T595" i="5"/>
  <c r="U595" i="5"/>
  <c r="V595" i="5" s="1"/>
  <c r="T596" i="5"/>
  <c r="U596" i="5"/>
  <c r="V596" i="5" s="1"/>
  <c r="T597" i="5"/>
  <c r="U597" i="5"/>
  <c r="V597" i="5" s="1"/>
  <c r="T598" i="5"/>
  <c r="U598" i="5"/>
  <c r="V598" i="5" s="1"/>
  <c r="T599" i="5"/>
  <c r="U599" i="5"/>
  <c r="V599" i="5" s="1"/>
  <c r="T600" i="5"/>
  <c r="U600" i="5"/>
  <c r="V600" i="5" s="1"/>
  <c r="T601" i="5"/>
  <c r="U601" i="5"/>
  <c r="V601" i="5" s="1"/>
  <c r="T602" i="5"/>
  <c r="U602" i="5"/>
  <c r="V602" i="5" s="1"/>
  <c r="T603" i="5"/>
  <c r="U603" i="5"/>
  <c r="V603" i="5" s="1"/>
  <c r="T604" i="5"/>
  <c r="U604" i="5"/>
  <c r="V604" i="5" s="1"/>
  <c r="T605" i="5"/>
  <c r="U605" i="5"/>
  <c r="V605" i="5" s="1"/>
  <c r="T606" i="5"/>
  <c r="U606" i="5"/>
  <c r="V606" i="5" s="1"/>
  <c r="T607" i="5"/>
  <c r="U607" i="5"/>
  <c r="V607" i="5" s="1"/>
  <c r="T608" i="5"/>
  <c r="U608" i="5"/>
  <c r="V608" i="5" s="1"/>
  <c r="T609" i="5"/>
  <c r="U609" i="5"/>
  <c r="V609" i="5" s="1"/>
  <c r="T610" i="5"/>
  <c r="U610" i="5"/>
  <c r="V610" i="5" s="1"/>
  <c r="T611" i="5"/>
  <c r="U611" i="5"/>
  <c r="V611" i="5" s="1"/>
  <c r="T612" i="5"/>
  <c r="U612" i="5"/>
  <c r="V612" i="5" s="1"/>
  <c r="T613" i="5"/>
  <c r="U613" i="5"/>
  <c r="V613" i="5" s="1"/>
  <c r="T614" i="5"/>
  <c r="U614" i="5"/>
  <c r="V614" i="5" s="1"/>
  <c r="T615" i="5"/>
  <c r="U615" i="5"/>
  <c r="V615" i="5" s="1"/>
  <c r="T616" i="5"/>
  <c r="U616" i="5"/>
  <c r="V616" i="5" s="1"/>
  <c r="T617" i="5"/>
  <c r="U617" i="5"/>
  <c r="V617" i="5" s="1"/>
  <c r="T618" i="5"/>
  <c r="U618" i="5"/>
  <c r="V618" i="5" s="1"/>
  <c r="T619" i="5"/>
  <c r="U619" i="5"/>
  <c r="V619" i="5" s="1"/>
  <c r="T620" i="5"/>
  <c r="U620" i="5"/>
  <c r="V620" i="5" s="1"/>
  <c r="T621" i="5"/>
  <c r="U621" i="5"/>
  <c r="V621" i="5" s="1"/>
  <c r="T622" i="5"/>
  <c r="U622" i="5"/>
  <c r="V622" i="5" s="1"/>
  <c r="T623" i="5"/>
  <c r="U623" i="5"/>
  <c r="V623" i="5" s="1"/>
  <c r="T624" i="5"/>
  <c r="U624" i="5"/>
  <c r="V624" i="5" s="1"/>
  <c r="T625" i="5"/>
  <c r="U625" i="5"/>
  <c r="V625" i="5" s="1"/>
  <c r="T626" i="5"/>
  <c r="U626" i="5"/>
  <c r="V626" i="5" s="1"/>
  <c r="T627" i="5"/>
  <c r="U627" i="5"/>
  <c r="V627" i="5" s="1"/>
  <c r="T628" i="5"/>
  <c r="U628" i="5"/>
  <c r="V628" i="5" s="1"/>
  <c r="T629" i="5"/>
  <c r="U629" i="5"/>
  <c r="V629" i="5" s="1"/>
  <c r="T630" i="5"/>
  <c r="U630" i="5"/>
  <c r="V630" i="5" s="1"/>
  <c r="T631" i="5"/>
  <c r="U631" i="5"/>
  <c r="V631" i="5" s="1"/>
  <c r="T632" i="5"/>
  <c r="U632" i="5"/>
  <c r="V632" i="5" s="1"/>
  <c r="T633" i="5"/>
  <c r="U633" i="5"/>
  <c r="V633" i="5" s="1"/>
  <c r="T634" i="5"/>
  <c r="U634" i="5"/>
  <c r="V634" i="5" s="1"/>
  <c r="T635" i="5"/>
  <c r="U635" i="5"/>
  <c r="V635" i="5" s="1"/>
  <c r="T636" i="5"/>
  <c r="U636" i="5"/>
  <c r="V636" i="5" s="1"/>
  <c r="T637" i="5"/>
  <c r="U637" i="5"/>
  <c r="V637" i="5" s="1"/>
  <c r="T638" i="5"/>
  <c r="U638" i="5"/>
  <c r="V638" i="5" s="1"/>
  <c r="T639" i="5"/>
  <c r="U639" i="5"/>
  <c r="V639" i="5" s="1"/>
  <c r="T640" i="5"/>
  <c r="U640" i="5"/>
  <c r="V640" i="5" s="1"/>
  <c r="T641" i="5"/>
  <c r="U641" i="5"/>
  <c r="V641" i="5" s="1"/>
  <c r="T642" i="5"/>
  <c r="U642" i="5"/>
  <c r="V642" i="5" s="1"/>
  <c r="T643" i="5"/>
  <c r="U643" i="5"/>
  <c r="V643" i="5" s="1"/>
  <c r="T644" i="5"/>
  <c r="U644" i="5"/>
  <c r="V644" i="5" s="1"/>
  <c r="T645" i="5"/>
  <c r="U645" i="5"/>
  <c r="V645" i="5" s="1"/>
  <c r="T646" i="5"/>
  <c r="U646" i="5"/>
  <c r="V646" i="5" s="1"/>
  <c r="T647" i="5"/>
  <c r="U647" i="5"/>
  <c r="V647" i="5" s="1"/>
  <c r="T648" i="5"/>
  <c r="U648" i="5"/>
  <c r="V648" i="5" s="1"/>
  <c r="T649" i="5"/>
  <c r="U649" i="5"/>
  <c r="V649" i="5" s="1"/>
  <c r="T650" i="5"/>
  <c r="U650" i="5"/>
  <c r="V650" i="5" s="1"/>
  <c r="T651" i="5"/>
  <c r="U651" i="5"/>
  <c r="V651" i="5" s="1"/>
  <c r="T652" i="5"/>
  <c r="U652" i="5"/>
  <c r="V652" i="5" s="1"/>
  <c r="T653" i="5"/>
  <c r="U653" i="5"/>
  <c r="V653" i="5" s="1"/>
  <c r="T654" i="5"/>
  <c r="U654" i="5"/>
  <c r="V654" i="5" s="1"/>
  <c r="T655" i="5"/>
  <c r="U655" i="5"/>
  <c r="V655" i="5" s="1"/>
  <c r="T656" i="5"/>
  <c r="U656" i="5"/>
  <c r="V656" i="5" s="1"/>
  <c r="T657" i="5"/>
  <c r="U657" i="5"/>
  <c r="V657" i="5" s="1"/>
  <c r="T658" i="5"/>
  <c r="U658" i="5"/>
  <c r="V658" i="5" s="1"/>
  <c r="T659" i="5"/>
  <c r="U659" i="5"/>
  <c r="V659" i="5" s="1"/>
  <c r="T660" i="5"/>
  <c r="U660" i="5"/>
  <c r="V660" i="5" s="1"/>
  <c r="T661" i="5"/>
  <c r="U661" i="5"/>
  <c r="V661" i="5" s="1"/>
  <c r="T662" i="5"/>
  <c r="U662" i="5"/>
  <c r="V662" i="5" s="1"/>
  <c r="T663" i="5"/>
  <c r="U663" i="5"/>
  <c r="V663" i="5" s="1"/>
  <c r="T664" i="5"/>
  <c r="U664" i="5"/>
  <c r="V664" i="5" s="1"/>
  <c r="T665" i="5"/>
  <c r="U665" i="5"/>
  <c r="V665" i="5" s="1"/>
  <c r="T666" i="5"/>
  <c r="U666" i="5"/>
  <c r="V666" i="5" s="1"/>
  <c r="T667" i="5"/>
  <c r="U667" i="5"/>
  <c r="V667" i="5" s="1"/>
  <c r="T668" i="5"/>
  <c r="U668" i="5"/>
  <c r="V668" i="5" s="1"/>
  <c r="T669" i="5"/>
  <c r="U669" i="5"/>
  <c r="V669" i="5" s="1"/>
  <c r="T670" i="5"/>
  <c r="U670" i="5"/>
  <c r="V670" i="5" s="1"/>
  <c r="T671" i="5"/>
  <c r="U671" i="5"/>
  <c r="V671" i="5" s="1"/>
  <c r="T672" i="5"/>
  <c r="U672" i="5"/>
  <c r="V672" i="5" s="1"/>
  <c r="T673" i="5"/>
  <c r="U673" i="5"/>
  <c r="V673" i="5" s="1"/>
  <c r="T674" i="5"/>
  <c r="U674" i="5"/>
  <c r="V674" i="5" s="1"/>
  <c r="T675" i="5"/>
  <c r="U675" i="5"/>
  <c r="V675" i="5" s="1"/>
  <c r="T676" i="5"/>
  <c r="U676" i="5"/>
  <c r="V676" i="5" s="1"/>
  <c r="T677" i="5"/>
  <c r="U677" i="5"/>
  <c r="V677" i="5" s="1"/>
  <c r="T678" i="5"/>
  <c r="U678" i="5"/>
  <c r="V678" i="5" s="1"/>
  <c r="T679" i="5"/>
  <c r="U679" i="5"/>
  <c r="V679" i="5" s="1"/>
  <c r="T680" i="5"/>
  <c r="U680" i="5"/>
  <c r="V680" i="5" s="1"/>
  <c r="T681" i="5"/>
  <c r="U681" i="5"/>
  <c r="V681" i="5" s="1"/>
  <c r="T682" i="5"/>
  <c r="U682" i="5"/>
  <c r="V682" i="5" s="1"/>
  <c r="T683" i="5"/>
  <c r="U683" i="5"/>
  <c r="V683" i="5" s="1"/>
  <c r="T684" i="5"/>
  <c r="U684" i="5"/>
  <c r="V684" i="5" s="1"/>
  <c r="T685" i="5"/>
  <c r="U685" i="5"/>
  <c r="V685" i="5" s="1"/>
  <c r="T686" i="5"/>
  <c r="U686" i="5"/>
  <c r="V686" i="5" s="1"/>
  <c r="T687" i="5"/>
  <c r="U687" i="5"/>
  <c r="V687" i="5" s="1"/>
  <c r="T688" i="5"/>
  <c r="U688" i="5"/>
  <c r="V688" i="5" s="1"/>
  <c r="T689" i="5"/>
  <c r="U689" i="5"/>
  <c r="V689" i="5" s="1"/>
  <c r="T690" i="5"/>
  <c r="U690" i="5"/>
  <c r="V690" i="5" s="1"/>
  <c r="T691" i="5"/>
  <c r="U691" i="5"/>
  <c r="V691" i="5" s="1"/>
  <c r="T692" i="5"/>
  <c r="U692" i="5"/>
  <c r="V692" i="5" s="1"/>
  <c r="T693" i="5"/>
  <c r="U693" i="5"/>
  <c r="V693" i="5" s="1"/>
  <c r="T694" i="5"/>
  <c r="U694" i="5"/>
  <c r="V694" i="5" s="1"/>
  <c r="T695" i="5"/>
  <c r="U695" i="5"/>
  <c r="V695" i="5" s="1"/>
  <c r="T696" i="5"/>
  <c r="U696" i="5"/>
  <c r="V696" i="5" s="1"/>
  <c r="T697" i="5"/>
  <c r="U697" i="5"/>
  <c r="V697" i="5" s="1"/>
  <c r="T698" i="5"/>
  <c r="U698" i="5"/>
  <c r="V698" i="5" s="1"/>
  <c r="T699" i="5"/>
  <c r="U699" i="5"/>
  <c r="V699" i="5" s="1"/>
  <c r="T700" i="5"/>
  <c r="U700" i="5"/>
  <c r="V700" i="5" s="1"/>
  <c r="T701" i="5"/>
  <c r="U701" i="5"/>
  <c r="V701" i="5" s="1"/>
  <c r="T702" i="5"/>
  <c r="U702" i="5"/>
  <c r="V702" i="5" s="1"/>
  <c r="T703" i="5"/>
  <c r="U703" i="5"/>
  <c r="V703" i="5" s="1"/>
  <c r="T704" i="5"/>
  <c r="U704" i="5"/>
  <c r="V704" i="5" s="1"/>
  <c r="T705" i="5"/>
  <c r="U705" i="5"/>
  <c r="V705" i="5" s="1"/>
  <c r="T706" i="5"/>
  <c r="U706" i="5"/>
  <c r="V706" i="5" s="1"/>
  <c r="T707" i="5"/>
  <c r="U707" i="5"/>
  <c r="V707" i="5" s="1"/>
  <c r="T708" i="5"/>
  <c r="U708" i="5"/>
  <c r="V708" i="5" s="1"/>
  <c r="T709" i="5"/>
  <c r="U709" i="5"/>
  <c r="V709" i="5" s="1"/>
  <c r="T710" i="5"/>
  <c r="U710" i="5"/>
  <c r="V710" i="5" s="1"/>
  <c r="T711" i="5"/>
  <c r="U711" i="5"/>
  <c r="V711" i="5" s="1"/>
  <c r="T712" i="5"/>
  <c r="U712" i="5"/>
  <c r="V712" i="5" s="1"/>
  <c r="T713" i="5"/>
  <c r="U713" i="5"/>
  <c r="V713" i="5" s="1"/>
  <c r="T714" i="5"/>
  <c r="U714" i="5"/>
  <c r="V714" i="5" s="1"/>
  <c r="T715" i="5"/>
  <c r="U715" i="5"/>
  <c r="V715" i="5" s="1"/>
  <c r="T716" i="5"/>
  <c r="U716" i="5"/>
  <c r="V716" i="5" s="1"/>
  <c r="T717" i="5"/>
  <c r="U717" i="5"/>
  <c r="V717" i="5" s="1"/>
  <c r="T718" i="5"/>
  <c r="U718" i="5"/>
  <c r="V718" i="5" s="1"/>
  <c r="T719" i="5"/>
  <c r="U719" i="5"/>
  <c r="V719" i="5" s="1"/>
  <c r="T720" i="5"/>
  <c r="U720" i="5"/>
  <c r="V720" i="5" s="1"/>
  <c r="T721" i="5"/>
  <c r="U721" i="5"/>
  <c r="V721" i="5" s="1"/>
  <c r="T722" i="5"/>
  <c r="U722" i="5"/>
  <c r="V722" i="5" s="1"/>
  <c r="T723" i="5"/>
  <c r="U723" i="5"/>
  <c r="V723" i="5" s="1"/>
  <c r="T724" i="5"/>
  <c r="U724" i="5"/>
  <c r="V724" i="5" s="1"/>
  <c r="T725" i="5"/>
  <c r="U725" i="5"/>
  <c r="V725" i="5" s="1"/>
  <c r="T726" i="5"/>
  <c r="U726" i="5"/>
  <c r="V726" i="5" s="1"/>
  <c r="T727" i="5"/>
  <c r="U727" i="5"/>
  <c r="V727" i="5" s="1"/>
  <c r="T728" i="5"/>
  <c r="U728" i="5"/>
  <c r="V728" i="5" s="1"/>
  <c r="T729" i="5"/>
  <c r="U729" i="5"/>
  <c r="V729" i="5" s="1"/>
  <c r="T730" i="5"/>
  <c r="U730" i="5"/>
  <c r="V730" i="5" s="1"/>
  <c r="T731" i="5"/>
  <c r="U731" i="5"/>
  <c r="V731" i="5" s="1"/>
  <c r="T732" i="5"/>
  <c r="U732" i="5"/>
  <c r="T733" i="5"/>
  <c r="U733" i="5"/>
  <c r="V733" i="5" s="1"/>
  <c r="T734" i="5"/>
  <c r="U734" i="5"/>
  <c r="V734" i="5" s="1"/>
  <c r="T735" i="5"/>
  <c r="U735" i="5"/>
  <c r="V735" i="5" s="1"/>
  <c r="T736" i="5"/>
  <c r="U736" i="5"/>
  <c r="V736" i="5" s="1"/>
  <c r="T737" i="5"/>
  <c r="U737" i="5"/>
  <c r="V737" i="5" s="1"/>
  <c r="T738" i="5"/>
  <c r="U738" i="5"/>
  <c r="V738" i="5" s="1"/>
  <c r="T739" i="5"/>
  <c r="U739" i="5"/>
  <c r="V739" i="5" s="1"/>
  <c r="T740" i="5"/>
  <c r="U740" i="5"/>
  <c r="V740" i="5" s="1"/>
  <c r="T741" i="5"/>
  <c r="U741" i="5"/>
  <c r="V741" i="5" s="1"/>
  <c r="T742" i="5"/>
  <c r="U742" i="5"/>
  <c r="V742" i="5" s="1"/>
  <c r="T743" i="5"/>
  <c r="U743" i="5"/>
  <c r="V743" i="5" s="1"/>
  <c r="T744" i="5"/>
  <c r="U744" i="5"/>
  <c r="V744" i="5" s="1"/>
  <c r="T745" i="5"/>
  <c r="U745" i="5"/>
  <c r="V745" i="5" s="1"/>
  <c r="T746" i="5"/>
  <c r="U746" i="5"/>
  <c r="V746" i="5" s="1"/>
  <c r="T747" i="5"/>
  <c r="U747" i="5"/>
  <c r="V747" i="5" s="1"/>
  <c r="T748" i="5"/>
  <c r="U748" i="5"/>
  <c r="V748" i="5" s="1"/>
  <c r="T749" i="5"/>
  <c r="U749" i="5"/>
  <c r="V749" i="5" s="1"/>
  <c r="T750" i="5"/>
  <c r="U750" i="5"/>
  <c r="V750" i="5" s="1"/>
  <c r="T751" i="5"/>
  <c r="U751" i="5"/>
  <c r="V751" i="5" s="1"/>
  <c r="T752" i="5"/>
  <c r="U752" i="5"/>
  <c r="V752" i="5" s="1"/>
  <c r="T753" i="5"/>
  <c r="U753" i="5"/>
  <c r="V753" i="5" s="1"/>
  <c r="T754" i="5"/>
  <c r="U754" i="5"/>
  <c r="V754" i="5" s="1"/>
  <c r="T755" i="5"/>
  <c r="U755" i="5"/>
  <c r="V755" i="5" s="1"/>
  <c r="T756" i="5"/>
  <c r="U756" i="5"/>
  <c r="V756" i="5" s="1"/>
  <c r="T757" i="5"/>
  <c r="U757" i="5"/>
  <c r="V757" i="5" s="1"/>
  <c r="T758" i="5"/>
  <c r="U758" i="5"/>
  <c r="V758" i="5" s="1"/>
  <c r="T759" i="5"/>
  <c r="U759" i="5"/>
  <c r="V759" i="5" s="1"/>
  <c r="T760" i="5"/>
  <c r="U760" i="5"/>
  <c r="V760" i="5" s="1"/>
  <c r="T761" i="5"/>
  <c r="U761" i="5"/>
  <c r="V761" i="5" s="1"/>
  <c r="T762" i="5"/>
  <c r="U762" i="5"/>
  <c r="V762" i="5" s="1"/>
  <c r="T763" i="5"/>
  <c r="U763" i="5"/>
  <c r="V763" i="5" s="1"/>
  <c r="T764" i="5"/>
  <c r="U764" i="5"/>
  <c r="V764" i="5" s="1"/>
  <c r="T765" i="5"/>
  <c r="U765" i="5"/>
  <c r="V765" i="5" s="1"/>
  <c r="T766" i="5"/>
  <c r="U766" i="5"/>
  <c r="V766" i="5" s="1"/>
  <c r="T767" i="5"/>
  <c r="U767" i="5"/>
  <c r="V767" i="5" s="1"/>
  <c r="T768" i="5"/>
  <c r="U768" i="5"/>
  <c r="V768" i="5" s="1"/>
  <c r="T769" i="5"/>
  <c r="U769" i="5"/>
  <c r="V769" i="5" s="1"/>
  <c r="T770" i="5"/>
  <c r="U770" i="5"/>
  <c r="V770" i="5" s="1"/>
  <c r="T771" i="5"/>
  <c r="U771" i="5"/>
  <c r="V771" i="5" s="1"/>
  <c r="T772" i="5"/>
  <c r="U772" i="5"/>
  <c r="V772" i="5" s="1"/>
  <c r="T773" i="5"/>
  <c r="U773" i="5"/>
  <c r="V773" i="5" s="1"/>
  <c r="T774" i="5"/>
  <c r="U774" i="5"/>
  <c r="V774" i="5" s="1"/>
  <c r="T775" i="5"/>
  <c r="U775" i="5"/>
  <c r="V775" i="5" s="1"/>
  <c r="T776" i="5"/>
  <c r="U776" i="5"/>
  <c r="V776" i="5" s="1"/>
  <c r="T777" i="5"/>
  <c r="U777" i="5"/>
  <c r="V777" i="5" s="1"/>
  <c r="T778" i="5"/>
  <c r="U778" i="5"/>
  <c r="V778" i="5" s="1"/>
  <c r="T779" i="5"/>
  <c r="U779" i="5"/>
  <c r="V779" i="5" s="1"/>
  <c r="T780" i="5"/>
  <c r="U780" i="5"/>
  <c r="V780" i="5" s="1"/>
  <c r="T781" i="5"/>
  <c r="U781" i="5"/>
  <c r="V781" i="5" s="1"/>
  <c r="T782" i="5"/>
  <c r="U782" i="5"/>
  <c r="V782" i="5" s="1"/>
  <c r="T783" i="5"/>
  <c r="U783" i="5"/>
  <c r="V783" i="5" s="1"/>
  <c r="AP510" i="5" a="1"/>
  <c r="AQ511" i="5" s="1"/>
  <c r="AG745" i="5"/>
  <c r="AG744" i="5"/>
  <c r="AG739" i="5"/>
  <c r="AG733" i="5"/>
  <c r="AG731" i="5"/>
  <c r="AE744" i="5"/>
  <c r="AM744" i="5" s="1"/>
  <c r="AE745" i="5"/>
  <c r="AM745" i="5" s="1"/>
  <c r="AN731" i="5"/>
  <c r="AE731" i="5"/>
  <c r="AE733" i="5"/>
  <c r="AC744" i="5"/>
  <c r="AJ744" i="5" s="1"/>
  <c r="AJ733" i="5"/>
  <c r="AJ616" i="5"/>
  <c r="AJ604" i="5"/>
  <c r="AJ602" i="5"/>
  <c r="AC602" i="5"/>
  <c r="AJ600" i="5"/>
  <c r="AJ599" i="5"/>
  <c r="AJ596" i="5"/>
  <c r="AC409" i="5"/>
  <c r="X332" i="5"/>
  <c r="X333" i="5" s="1"/>
  <c r="X334" i="5" s="1"/>
  <c r="X335" i="5" s="1"/>
  <c r="X330" i="5"/>
  <c r="X294" i="5"/>
  <c r="X293" i="5"/>
  <c r="X292" i="5"/>
  <c r="X291" i="5"/>
  <c r="X290" i="5"/>
  <c r="X277" i="5"/>
  <c r="X276" i="5"/>
  <c r="X275" i="5"/>
  <c r="X274" i="5"/>
  <c r="AL421" i="5"/>
  <c r="AL417" i="5"/>
  <c r="AO369" i="5"/>
  <c r="AO379" i="5"/>
  <c r="AL387" i="5"/>
  <c r="AO363" i="5"/>
  <c r="AO367" i="5"/>
  <c r="AL399" i="5"/>
  <c r="AO445" i="5"/>
  <c r="AO453" i="5"/>
  <c r="AO361" i="5"/>
  <c r="AL379" i="5"/>
  <c r="AL381" i="5"/>
  <c r="AL477" i="5"/>
  <c r="U8" i="5"/>
  <c r="V8" i="5" s="1"/>
  <c r="T8" i="5"/>
  <c r="M8" i="10"/>
  <c r="M12" i="10"/>
  <c r="M44" i="10"/>
  <c r="M47" i="10"/>
  <c r="M48" i="10"/>
  <c r="M60" i="10"/>
  <c r="M63" i="10"/>
  <c r="M64" i="10"/>
  <c r="M72" i="10"/>
  <c r="M75" i="10"/>
  <c r="M76" i="10"/>
  <c r="M79" i="10"/>
  <c r="M80" i="10"/>
  <c r="M81" i="10"/>
  <c r="M5" i="10"/>
  <c r="M6" i="10"/>
  <c r="M7" i="10"/>
  <c r="M9" i="10"/>
  <c r="M10" i="10"/>
  <c r="M11" i="10"/>
  <c r="M13" i="10"/>
  <c r="M15" i="10"/>
  <c r="M16" i="10"/>
  <c r="M17" i="10"/>
  <c r="M18" i="10"/>
  <c r="M19" i="10"/>
  <c r="M20" i="10"/>
  <c r="M21" i="10"/>
  <c r="M22" i="10"/>
  <c r="M23" i="10"/>
  <c r="M24" i="10"/>
  <c r="M25" i="10"/>
  <c r="M26" i="10"/>
  <c r="M27" i="10"/>
  <c r="M28" i="10"/>
  <c r="M29" i="10"/>
  <c r="M30" i="10"/>
  <c r="M34" i="10"/>
  <c r="M35" i="10"/>
  <c r="M37" i="10"/>
  <c r="M38" i="10"/>
  <c r="M39" i="10"/>
  <c r="M40" i="10"/>
  <c r="M42" i="10"/>
  <c r="M45" i="10"/>
  <c r="M46" i="10"/>
  <c r="M49" i="10"/>
  <c r="M52" i="10"/>
  <c r="M53" i="10"/>
  <c r="M54" i="10"/>
  <c r="M55" i="10"/>
  <c r="M56" i="10"/>
  <c r="M57" i="10"/>
  <c r="M61" i="10"/>
  <c r="M62" i="10"/>
  <c r="M67" i="10"/>
  <c r="M68" i="10"/>
  <c r="M69" i="10"/>
  <c r="M70" i="10"/>
  <c r="M73" i="10"/>
  <c r="M74" i="10"/>
  <c r="M77" i="10"/>
  <c r="M78" i="10"/>
  <c r="M71" i="10"/>
  <c r="M59" i="10"/>
  <c r="M58" i="10"/>
  <c r="M51" i="10"/>
  <c r="M50" i="10"/>
  <c r="M43" i="10"/>
  <c r="M41" i="10"/>
  <c r="M36" i="10"/>
  <c r="M33" i="10"/>
  <c r="M32" i="10"/>
  <c r="M31" i="10"/>
  <c r="M66" i="10"/>
  <c r="M65" i="10"/>
  <c r="M14" i="10"/>
  <c r="M4" i="10"/>
  <c r="AO413" i="5" l="1"/>
  <c r="AO411" i="5"/>
  <c r="AO375" i="5"/>
  <c r="AL371" i="5"/>
  <c r="AL575" i="5"/>
  <c r="AO525" i="5"/>
  <c r="AO519" i="5"/>
  <c r="AO503" i="5"/>
  <c r="AL499" i="5"/>
  <c r="AL487" i="5"/>
  <c r="AO479" i="5"/>
  <c r="AO473" i="5"/>
  <c r="AL471" i="5"/>
  <c r="AO465" i="5"/>
  <c r="AO455" i="5"/>
  <c r="AL453" i="5"/>
  <c r="AO449" i="5"/>
  <c r="AL441" i="5"/>
  <c r="AO439" i="5"/>
  <c r="AO431" i="5"/>
  <c r="AO429" i="5"/>
  <c r="AO427" i="5"/>
  <c r="AO421" i="5"/>
  <c r="AO403" i="5"/>
  <c r="AO401" i="5"/>
  <c r="AM397" i="5"/>
  <c r="AO395" i="5"/>
  <c r="AO393" i="5"/>
  <c r="AO391" i="5"/>
  <c r="AO389" i="5"/>
  <c r="AO387" i="5"/>
  <c r="AP385" i="5"/>
  <c r="AO383" i="5"/>
  <c r="AO371" i="5"/>
  <c r="AO441" i="5"/>
  <c r="AL473" i="5"/>
  <c r="AL395" i="5"/>
  <c r="AL431" i="5"/>
  <c r="AO419" i="5"/>
  <c r="AL377" i="5"/>
  <c r="AL385" i="5"/>
  <c r="AL389" i="5"/>
  <c r="AL511" i="5"/>
  <c r="AO491" i="5"/>
  <c r="AO477" i="5"/>
  <c r="AL475" i="5"/>
  <c r="AJ471" i="5"/>
  <c r="AL423" i="5"/>
  <c r="AL583" i="5"/>
  <c r="AL529" i="5"/>
  <c r="AO513" i="5"/>
  <c r="AL493" i="5"/>
  <c r="AO481" i="5"/>
  <c r="AO459" i="5"/>
  <c r="AO671" i="5"/>
  <c r="AL593" i="5"/>
  <c r="AO529" i="5"/>
  <c r="AL591" i="5"/>
  <c r="AJ563" i="5"/>
  <c r="AL617" i="5"/>
  <c r="AL701" i="5"/>
  <c r="AL595" i="5"/>
  <c r="AL589" i="5"/>
  <c r="AL585" i="5"/>
  <c r="AL581" i="5"/>
  <c r="AL541" i="5"/>
  <c r="AL531" i="5"/>
  <c r="AO517" i="5"/>
  <c r="AO499" i="5"/>
  <c r="AL489" i="5"/>
  <c r="AO467" i="5"/>
  <c r="AO447" i="5"/>
  <c r="AO435" i="5"/>
  <c r="AO423" i="5"/>
  <c r="AL403" i="5"/>
  <c r="AL401" i="5"/>
  <c r="AO399" i="5"/>
  <c r="AO397" i="5"/>
  <c r="AO385" i="5"/>
  <c r="AL383" i="5"/>
  <c r="AO381" i="5"/>
  <c r="AO377" i="5"/>
  <c r="AL375" i="5"/>
  <c r="AL365" i="5"/>
  <c r="AO365" i="5"/>
  <c r="AJ569" i="5"/>
  <c r="AO523" i="5"/>
  <c r="AO521" i="5"/>
  <c r="AO493" i="5"/>
  <c r="AL467" i="5"/>
  <c r="AL459" i="5"/>
  <c r="AL419" i="5"/>
  <c r="AL413" i="5"/>
  <c r="AO645" i="5"/>
  <c r="AO599" i="5"/>
  <c r="AL561" i="5"/>
  <c r="AL545" i="5"/>
  <c r="AL533" i="5"/>
  <c r="AO527" i="5"/>
  <c r="AL521" i="5"/>
  <c r="AO511" i="5"/>
  <c r="AO509" i="5"/>
  <c r="AL495" i="5"/>
  <c r="AO489" i="5"/>
  <c r="AO485" i="5"/>
  <c r="AL481" i="5"/>
  <c r="AO471" i="5"/>
  <c r="AL465" i="5"/>
  <c r="AL705" i="5"/>
  <c r="AO636" i="5"/>
  <c r="AL753" i="5"/>
  <c r="AL749" i="5"/>
  <c r="AO673" i="5"/>
  <c r="AL621" i="5"/>
  <c r="AL587" i="5"/>
  <c r="AL577" i="5"/>
  <c r="AL573" i="5"/>
  <c r="AL567" i="5"/>
  <c r="AJ565" i="5"/>
  <c r="AL537" i="5"/>
  <c r="AO531" i="5"/>
  <c r="AL525" i="5"/>
  <c r="AL519" i="5"/>
  <c r="AL517" i="5"/>
  <c r="AO515" i="5"/>
  <c r="AO495" i="5"/>
  <c r="AL491" i="5"/>
  <c r="AO487" i="5"/>
  <c r="AO483" i="5"/>
  <c r="AL479" i="5"/>
  <c r="AO475" i="5"/>
  <c r="AO463" i="5"/>
  <c r="AL461" i="5"/>
  <c r="AO457" i="5"/>
  <c r="AO451" i="5"/>
  <c r="AL445" i="5"/>
  <c r="AL443" i="5"/>
  <c r="AO433" i="5"/>
  <c r="AL425" i="5"/>
  <c r="AE397" i="5"/>
  <c r="AL393" i="5"/>
  <c r="AO461" i="5"/>
  <c r="AO443" i="5"/>
  <c r="AO425" i="5"/>
  <c r="AJ567" i="5"/>
  <c r="AL565" i="5"/>
  <c r="AM563" i="5"/>
  <c r="AL547" i="5"/>
  <c r="AL515" i="5"/>
  <c r="AL397" i="5"/>
  <c r="AO373" i="5"/>
  <c r="AL361" i="5"/>
  <c r="AI241" i="5"/>
  <c r="AL704" i="5"/>
  <c r="AL680" i="5"/>
  <c r="AL580" i="5"/>
  <c r="AL536" i="5"/>
  <c r="AO482" i="5"/>
  <c r="AL543" i="5"/>
  <c r="AL710" i="5"/>
  <c r="AL708" i="5"/>
  <c r="AL706" i="5"/>
  <c r="AL700" i="5"/>
  <c r="AO686" i="5"/>
  <c r="AO672" i="5"/>
  <c r="AL556" i="5"/>
  <c r="AL552" i="5"/>
  <c r="AL544" i="5"/>
  <c r="AL540" i="5"/>
  <c r="AO494" i="5"/>
  <c r="AO462" i="5"/>
  <c r="AL483" i="5"/>
  <c r="AL409" i="5"/>
  <c r="AL618" i="5"/>
  <c r="AL616" i="5"/>
  <c r="AL622" i="5"/>
  <c r="AL620" i="5"/>
  <c r="AO437" i="5"/>
  <c r="AO415" i="5"/>
  <c r="AO417" i="5"/>
  <c r="AL415" i="5"/>
  <c r="AO409" i="5"/>
  <c r="AL411" i="5"/>
  <c r="AP375" i="5"/>
  <c r="AO466" i="5"/>
  <c r="AL460" i="5"/>
  <c r="AL456" i="5"/>
  <c r="AL452" i="5"/>
  <c r="AL378" i="5"/>
  <c r="AO240" i="5"/>
  <c r="AL594" i="5"/>
  <c r="AL592" i="5"/>
  <c r="AL586" i="5"/>
  <c r="AJ570" i="5"/>
  <c r="AL568" i="5"/>
  <c r="AL566" i="5"/>
  <c r="AL564" i="5"/>
  <c r="AJ564" i="5"/>
  <c r="AO532" i="5"/>
  <c r="AL532" i="5"/>
  <c r="AL528" i="5"/>
  <c r="AO528" i="5"/>
  <c r="AL524" i="5"/>
  <c r="AO524" i="5"/>
  <c r="AO516" i="5"/>
  <c r="AL516" i="5"/>
  <c r="AO514" i="5"/>
  <c r="AO504" i="5"/>
  <c r="AO502" i="5"/>
  <c r="AO496" i="5"/>
  <c r="AL496" i="5"/>
  <c r="AL492" i="5"/>
  <c r="AO492" i="5"/>
  <c r="AL490" i="5"/>
  <c r="AL488" i="5"/>
  <c r="AO488" i="5"/>
  <c r="AL484" i="5"/>
  <c r="AL482" i="5"/>
  <c r="AL480" i="5"/>
  <c r="AL478" i="5"/>
  <c r="AL476" i="5"/>
  <c r="AL474" i="5"/>
  <c r="AO470" i="5"/>
  <c r="AL464" i="5"/>
  <c r="AO464" i="5"/>
  <c r="AO458" i="5"/>
  <c r="AO454" i="5"/>
  <c r="AO450" i="5"/>
  <c r="AL444" i="5"/>
  <c r="AO442" i="5"/>
  <c r="AO440" i="5"/>
  <c r="AO438" i="5"/>
  <c r="AO434" i="5"/>
  <c r="AO428" i="5"/>
  <c r="AO420" i="5"/>
  <c r="AO416" i="5"/>
  <c r="AO412" i="5"/>
  <c r="AL412" i="5"/>
  <c r="AL404" i="5"/>
  <c r="AO404" i="5"/>
  <c r="AL400" i="5"/>
  <c r="AO400" i="5"/>
  <c r="AO386" i="5"/>
  <c r="AL376" i="5"/>
  <c r="AL372" i="5"/>
  <c r="AL370" i="5"/>
  <c r="AO364" i="5"/>
  <c r="AO674" i="5"/>
  <c r="AL570" i="5"/>
  <c r="AJ562" i="5"/>
  <c r="AO484" i="5"/>
  <c r="AO476" i="5"/>
  <c r="AO498" i="5"/>
  <c r="AO520" i="5"/>
  <c r="AJ566" i="5"/>
  <c r="AO448" i="5"/>
  <c r="AL574" i="5"/>
  <c r="AJ568" i="5"/>
  <c r="AO486" i="5"/>
  <c r="AO478" i="5"/>
  <c r="AL498" i="5"/>
  <c r="AL520" i="5"/>
  <c r="AO432" i="5"/>
  <c r="AO424" i="5"/>
  <c r="AL578" i="5"/>
  <c r="AO480" i="5"/>
  <c r="AO490" i="5"/>
  <c r="AL590" i="5"/>
  <c r="AO474" i="5"/>
  <c r="AL514" i="5"/>
  <c r="AO422" i="5"/>
  <c r="AO394" i="5"/>
  <c r="AO657" i="5"/>
  <c r="AO651" i="5"/>
  <c r="AO641" i="5"/>
  <c r="AL623" i="5"/>
  <c r="AL579" i="5"/>
  <c r="AL559" i="5"/>
  <c r="AO533" i="5"/>
  <c r="AO650" i="5"/>
  <c r="AO460" i="5"/>
  <c r="AL436" i="5"/>
  <c r="AL422" i="5"/>
  <c r="AO644" i="5"/>
  <c r="AL527" i="5"/>
  <c r="AL509" i="5"/>
  <c r="AL505" i="5"/>
  <c r="AO497" i="5"/>
  <c r="AL485" i="5"/>
  <c r="AL457" i="5"/>
  <c r="AL451" i="5"/>
  <c r="AL447" i="5"/>
  <c r="AL439" i="5"/>
  <c r="AL437" i="5"/>
  <c r="AL435" i="5"/>
  <c r="AL433" i="5"/>
  <c r="AL429" i="5"/>
  <c r="AP561" i="5"/>
  <c r="AL535" i="5"/>
  <c r="AL569" i="5"/>
  <c r="AL513" i="5"/>
  <c r="AL563" i="5"/>
  <c r="AO505" i="5"/>
  <c r="AL523" i="5"/>
  <c r="AL455" i="5"/>
  <c r="AL427" i="5"/>
  <c r="AL463" i="5"/>
  <c r="AL449" i="5"/>
  <c r="AL539" i="5"/>
  <c r="AO569" i="5"/>
  <c r="AM567" i="5"/>
  <c r="AL364" i="5"/>
  <c r="AL582" i="5"/>
  <c r="AL450" i="5"/>
  <c r="AI342" i="5"/>
  <c r="AL472" i="5"/>
  <c r="AO472" i="5"/>
  <c r="AL466" i="5"/>
  <c r="AL448" i="5"/>
  <c r="AO444" i="5"/>
  <c r="AL440" i="5"/>
  <c r="AO436" i="5"/>
  <c r="AL432" i="5"/>
  <c r="AL426" i="5"/>
  <c r="AO426" i="5"/>
  <c r="AO418" i="5"/>
  <c r="AL418" i="5"/>
  <c r="AL396" i="5"/>
  <c r="AO392" i="5"/>
  <c r="AO388" i="5"/>
  <c r="AO372" i="5"/>
  <c r="AO368" i="5"/>
  <c r="AL362" i="5"/>
  <c r="AL726" i="5"/>
  <c r="AM710" i="5"/>
  <c r="AM708" i="5"/>
  <c r="AO690" i="5"/>
  <c r="AO684" i="5"/>
  <c r="AO670" i="5"/>
  <c r="AO668" i="5"/>
  <c r="AO666" i="5"/>
  <c r="AO642" i="5"/>
  <c r="AO638" i="5"/>
  <c r="AO628" i="5"/>
  <c r="AI612" i="5"/>
  <c r="AL602" i="5"/>
  <c r="AL600" i="5"/>
  <c r="AL598" i="5"/>
  <c r="AL596" i="5"/>
  <c r="AO578" i="5"/>
  <c r="AO566" i="5"/>
  <c r="AO564" i="5"/>
  <c r="AO560" i="5"/>
  <c r="AL534" i="5"/>
  <c r="AI516" i="5"/>
  <c r="AL512" i="5"/>
  <c r="AI468" i="5"/>
  <c r="AL458" i="5"/>
  <c r="AI454" i="5"/>
  <c r="AI450" i="5"/>
  <c r="AI424" i="5"/>
  <c r="AL420" i="5"/>
  <c r="AI416" i="5"/>
  <c r="AI404" i="5"/>
  <c r="AE396" i="5"/>
  <c r="AI390" i="5"/>
  <c r="AI360" i="5"/>
  <c r="AI318" i="5"/>
  <c r="AI304" i="5"/>
  <c r="AI288" i="5"/>
  <c r="AI286" i="5"/>
  <c r="AI270" i="5"/>
  <c r="AI260" i="5"/>
  <c r="AI250" i="5"/>
  <c r="AI244" i="5"/>
  <c r="AI240" i="5"/>
  <c r="AI238" i="5"/>
  <c r="AI234" i="5"/>
  <c r="AI224" i="5"/>
  <c r="AO390" i="5"/>
  <c r="AI399" i="5"/>
  <c r="AL747" i="5"/>
  <c r="AI218" i="5"/>
  <c r="AI214" i="5"/>
  <c r="AI212" i="5"/>
  <c r="AI210" i="5"/>
  <c r="AM703" i="5"/>
  <c r="AO679" i="5"/>
  <c r="AO669" i="5"/>
  <c r="AO665" i="5"/>
  <c r="AO655" i="5"/>
  <c r="AO631" i="5"/>
  <c r="AO629" i="5"/>
  <c r="AO627" i="5"/>
  <c r="AL609" i="5"/>
  <c r="AL607" i="5"/>
  <c r="AL603" i="5"/>
  <c r="AL601" i="5"/>
  <c r="AL599" i="5"/>
  <c r="AL597" i="5"/>
  <c r="AM585" i="5"/>
  <c r="AO583" i="5"/>
  <c r="AO581" i="5"/>
  <c r="AO577" i="5"/>
  <c r="AO575" i="5"/>
  <c r="AO573" i="5"/>
  <c r="AM569" i="5"/>
  <c r="AO567" i="5"/>
  <c r="AO565" i="5"/>
  <c r="AO563" i="5"/>
  <c r="AI533" i="5"/>
  <c r="AI531" i="5"/>
  <c r="AI529" i="5"/>
  <c r="AI523" i="5"/>
  <c r="AI517" i="5"/>
  <c r="AI513" i="5"/>
  <c r="AI473" i="5"/>
  <c r="AI427" i="5"/>
  <c r="AI425" i="5"/>
  <c r="AI411" i="5"/>
  <c r="AI405" i="5"/>
  <c r="AI379" i="5"/>
  <c r="AI377" i="5"/>
  <c r="AI375" i="5"/>
  <c r="AI357" i="5"/>
  <c r="AI355" i="5"/>
  <c r="AI353" i="5"/>
  <c r="AI349" i="5"/>
  <c r="AI329" i="5"/>
  <c r="AI311" i="5"/>
  <c r="AI297" i="5"/>
  <c r="AI279" i="5"/>
  <c r="AI275" i="5"/>
  <c r="AI273" i="5"/>
  <c r="AI265" i="5"/>
  <c r="AI259" i="5"/>
  <c r="AI257" i="5"/>
  <c r="AI249" i="5"/>
  <c r="AI245" i="5"/>
  <c r="AI243" i="5"/>
  <c r="AI237" i="5"/>
  <c r="AI233" i="5"/>
  <c r="AI225" i="5"/>
  <c r="AI221" i="5"/>
  <c r="AI217" i="5"/>
  <c r="AL522" i="5"/>
  <c r="AO572" i="5"/>
  <c r="AO508" i="5"/>
  <c r="AI472" i="5"/>
  <c r="AJ472" i="5"/>
  <c r="AI466" i="5"/>
  <c r="AI456" i="5"/>
  <c r="AO456" i="5"/>
  <c r="AI452" i="5"/>
  <c r="AO452" i="5"/>
  <c r="AI442" i="5"/>
  <c r="AL442" i="5"/>
  <c r="AL438" i="5"/>
  <c r="AI434" i="5"/>
  <c r="AL434" i="5"/>
  <c r="AI428" i="5"/>
  <c r="AL428" i="5"/>
  <c r="AL572" i="5"/>
  <c r="AO402" i="5"/>
  <c r="AL402" i="5"/>
  <c r="AO362" i="5"/>
  <c r="AO384" i="5"/>
  <c r="AL703" i="5"/>
  <c r="AL424" i="5"/>
  <c r="AL416" i="5"/>
  <c r="AO410" i="5"/>
  <c r="AL388" i="5"/>
  <c r="AO376" i="5"/>
  <c r="AL394" i="5"/>
  <c r="AO396" i="5"/>
  <c r="AO380" i="5"/>
  <c r="AM565" i="5"/>
  <c r="AL576" i="5"/>
  <c r="AL530" i="5"/>
  <c r="AL748" i="5"/>
  <c r="AO688" i="5"/>
  <c r="AO648" i="5"/>
  <c r="AI388" i="5"/>
  <c r="AL546" i="5"/>
  <c r="AL604" i="5"/>
  <c r="AL742" i="5"/>
  <c r="AO698" i="5"/>
  <c r="AL608" i="5"/>
  <c r="AO586" i="5"/>
  <c r="AM586" i="5"/>
  <c r="AO584" i="5"/>
  <c r="AM584" i="5"/>
  <c r="AM570" i="5"/>
  <c r="AO570" i="5"/>
  <c r="AO568" i="5"/>
  <c r="AM568" i="5"/>
  <c r="AP562" i="5"/>
  <c r="AO562" i="5"/>
  <c r="AI556" i="5"/>
  <c r="AO556" i="5"/>
  <c r="AO546" i="5"/>
  <c r="AO536" i="5"/>
  <c r="AO534" i="5"/>
  <c r="AI470" i="5"/>
  <c r="AI436" i="5"/>
  <c r="AL410" i="5"/>
  <c r="AM394" i="5"/>
  <c r="AE394" i="5"/>
  <c r="AI386" i="5"/>
  <c r="AO378" i="5"/>
  <c r="AO370" i="5"/>
  <c r="AL750" i="5"/>
  <c r="AL584" i="5"/>
  <c r="AO530" i="5"/>
  <c r="AO522" i="5"/>
  <c r="AO518" i="5"/>
  <c r="AL454" i="5"/>
  <c r="AO680" i="5"/>
  <c r="AO632" i="5"/>
  <c r="AO580" i="5"/>
  <c r="AL392" i="5"/>
  <c r="AL560" i="5"/>
  <c r="AL746" i="5"/>
  <c r="AM396" i="5"/>
  <c r="AM566" i="5"/>
  <c r="AO678" i="5"/>
  <c r="AO630" i="5"/>
  <c r="AP556" i="5"/>
  <c r="AO576" i="5"/>
  <c r="AL734" i="5"/>
  <c r="AI410" i="5"/>
  <c r="AL562" i="5"/>
  <c r="AL538" i="5"/>
  <c r="AO512" i="5"/>
  <c r="AL518" i="5"/>
  <c r="AM472" i="5"/>
  <c r="AM562" i="5"/>
  <c r="AL612" i="5"/>
  <c r="AP384" i="5"/>
  <c r="AO538" i="5"/>
  <c r="AL736" i="5"/>
  <c r="AI418" i="5"/>
  <c r="AL728" i="5"/>
  <c r="AO676" i="5"/>
  <c r="AI666" i="5"/>
  <c r="AO662" i="5"/>
  <c r="AP648" i="5"/>
  <c r="AO640" i="5"/>
  <c r="AO634" i="5"/>
  <c r="AI628" i="5"/>
  <c r="AO626" i="5"/>
  <c r="AI592" i="5"/>
  <c r="AI588" i="5"/>
  <c r="AI584" i="5"/>
  <c r="AO582" i="5"/>
  <c r="AO574" i="5"/>
  <c r="AI572" i="5"/>
  <c r="AI310" i="5"/>
  <c r="AI302" i="5"/>
  <c r="AI284" i="5"/>
  <c r="AI264" i="5"/>
  <c r="AI258" i="5"/>
  <c r="AI254" i="5"/>
  <c r="AI252" i="5"/>
  <c r="AI228" i="5"/>
  <c r="AI222" i="5"/>
  <c r="AO585" i="5"/>
  <c r="AO677" i="5"/>
  <c r="AO689" i="5"/>
  <c r="AO637" i="5"/>
  <c r="AI759" i="5"/>
  <c r="AO687" i="5"/>
  <c r="AO667" i="5"/>
  <c r="AO635" i="5"/>
  <c r="AO579" i="5"/>
  <c r="AI525" i="5"/>
  <c r="AI521" i="5"/>
  <c r="AI515" i="5"/>
  <c r="AI509" i="5"/>
  <c r="AI507" i="5"/>
  <c r="AI505" i="5"/>
  <c r="AI501" i="5"/>
  <c r="AI499" i="5"/>
  <c r="AI497" i="5"/>
  <c r="AI495" i="5"/>
  <c r="AI493" i="5"/>
  <c r="AI491" i="5"/>
  <c r="AI489" i="5"/>
  <c r="AI487" i="5"/>
  <c r="AI479" i="5"/>
  <c r="AI475" i="5"/>
  <c r="AI469" i="5"/>
  <c r="AI407" i="5"/>
  <c r="AI393" i="5"/>
  <c r="AI389" i="5"/>
  <c r="AI387" i="5"/>
  <c r="AI337" i="5"/>
  <c r="AI323" i="5"/>
  <c r="AI319" i="5"/>
  <c r="AI301" i="5"/>
  <c r="AI269" i="5"/>
  <c r="AI261" i="5"/>
  <c r="AI229" i="5"/>
  <c r="AI211" i="5"/>
  <c r="AI552" i="5"/>
  <c r="AO561" i="5"/>
  <c r="AI432" i="5"/>
  <c r="AI426" i="5"/>
  <c r="AI422" i="5"/>
  <c r="AI420" i="5"/>
  <c r="AI412" i="5"/>
  <c r="AI408" i="5"/>
  <c r="AI352" i="5"/>
  <c r="AI346" i="5"/>
  <c r="AL754" i="5"/>
  <c r="AL738" i="5"/>
  <c r="AL720" i="5"/>
  <c r="AL730" i="5"/>
  <c r="AL740" i="5"/>
  <c r="AL744" i="5"/>
  <c r="AL724" i="5"/>
  <c r="AI626" i="5"/>
  <c r="AI620" i="5"/>
  <c r="AI616" i="5"/>
  <c r="AI608" i="5"/>
  <c r="AI604" i="5"/>
  <c r="AI596" i="5"/>
  <c r="AI580" i="5"/>
  <c r="AI576" i="5"/>
  <c r="AI568" i="5"/>
  <c r="AI564" i="5"/>
  <c r="AI560" i="5"/>
  <c r="AI548" i="5"/>
  <c r="AI544" i="5"/>
  <c r="AI540" i="5"/>
  <c r="AI538" i="5"/>
  <c r="AI536" i="5"/>
  <c r="AI448" i="5"/>
  <c r="AI444" i="5"/>
  <c r="AI440" i="5"/>
  <c r="AO685" i="5"/>
  <c r="AI683" i="5"/>
  <c r="AI679" i="5"/>
  <c r="AI671" i="5"/>
  <c r="AI663" i="5"/>
  <c r="AO661" i="5"/>
  <c r="AI657" i="5"/>
  <c r="AI655" i="5"/>
  <c r="AI653" i="5"/>
  <c r="AO649" i="5"/>
  <c r="AI647" i="5"/>
  <c r="AI645" i="5"/>
  <c r="AO643" i="5"/>
  <c r="AI641" i="5"/>
  <c r="AI637" i="5"/>
  <c r="AI635" i="5"/>
  <c r="AI633" i="5"/>
  <c r="AI631" i="5"/>
  <c r="AO625" i="5"/>
  <c r="AI535" i="5"/>
  <c r="AI519" i="5"/>
  <c r="AI320" i="5"/>
  <c r="AI756" i="5"/>
  <c r="AI503" i="5"/>
  <c r="AI617" i="5"/>
  <c r="AI603" i="5"/>
  <c r="AI601" i="5"/>
  <c r="AI599" i="5"/>
  <c r="AI597" i="5"/>
  <c r="AI593" i="5"/>
  <c r="AI591" i="5"/>
  <c r="AI589" i="5"/>
  <c r="AI585" i="5"/>
  <c r="AI583" i="5"/>
  <c r="AI581" i="5"/>
  <c r="AI579" i="5"/>
  <c r="AI577" i="5"/>
  <c r="AI573" i="5"/>
  <c r="AI569" i="5"/>
  <c r="AI567" i="5"/>
  <c r="AI565" i="5"/>
  <c r="AI561" i="5"/>
  <c r="AI559" i="5"/>
  <c r="AI557" i="5"/>
  <c r="AI555" i="5"/>
  <c r="AI553" i="5"/>
  <c r="AI551" i="5"/>
  <c r="AI549" i="5"/>
  <c r="AI547" i="5"/>
  <c r="AI545" i="5"/>
  <c r="AI541" i="5"/>
  <c r="AI539" i="5"/>
  <c r="AI537" i="5"/>
  <c r="AI532" i="5"/>
  <c r="AI530" i="5"/>
  <c r="AI528" i="5"/>
  <c r="AI524" i="5"/>
  <c r="AI522" i="5"/>
  <c r="AI520" i="5"/>
  <c r="AI514" i="5"/>
  <c r="AI500" i="5"/>
  <c r="AI498" i="5"/>
  <c r="AI496" i="5"/>
  <c r="AI492" i="5"/>
  <c r="AI490" i="5"/>
  <c r="AI488" i="5"/>
  <c r="AI486" i="5"/>
  <c r="AI484" i="5"/>
  <c r="AI482" i="5"/>
  <c r="AI480" i="5"/>
  <c r="AI476" i="5"/>
  <c r="AI474" i="5"/>
  <c r="AI467" i="5"/>
  <c r="AI465" i="5"/>
  <c r="AI463" i="5"/>
  <c r="AI461" i="5"/>
  <c r="AI459" i="5"/>
  <c r="AI457" i="5"/>
  <c r="AI455" i="5"/>
  <c r="AI453" i="5"/>
  <c r="AI451" i="5"/>
  <c r="AI449" i="5"/>
  <c r="AI447" i="5"/>
  <c r="AI445" i="5"/>
  <c r="AI443" i="5"/>
  <c r="AI441" i="5"/>
  <c r="AI435" i="5"/>
  <c r="AI421" i="5"/>
  <c r="AI419" i="5"/>
  <c r="AI417" i="5"/>
  <c r="AI415" i="5"/>
  <c r="AI413" i="5"/>
  <c r="AI409" i="5"/>
  <c r="AI403" i="5"/>
  <c r="AI401" i="5"/>
  <c r="AI397" i="5"/>
  <c r="AI395" i="5"/>
  <c r="AI391" i="5"/>
  <c r="AI385" i="5"/>
  <c r="AI383" i="5"/>
  <c r="AI381" i="5"/>
  <c r="AI343" i="5"/>
  <c r="AI327" i="5"/>
  <c r="AI321" i="5"/>
  <c r="AI317" i="5"/>
  <c r="AI277" i="5"/>
  <c r="AI253" i="5"/>
  <c r="AI247" i="5"/>
  <c r="AI779" i="5"/>
  <c r="AI374" i="5"/>
  <c r="AO374" i="5"/>
  <c r="AL374" i="5"/>
  <c r="AO653" i="5"/>
  <c r="AI751" i="5"/>
  <c r="AO727" i="5"/>
  <c r="AL723" i="5"/>
  <c r="AI695" i="5"/>
  <c r="AI308" i="5"/>
  <c r="AI300" i="5"/>
  <c r="AI298" i="5"/>
  <c r="AI296" i="5"/>
  <c r="AI294" i="5"/>
  <c r="AI282" i="5"/>
  <c r="AI280" i="5"/>
  <c r="AI215" i="5"/>
  <c r="AI213" i="5"/>
  <c r="AI740" i="5"/>
  <c r="AI708" i="5"/>
  <c r="AI384" i="5"/>
  <c r="AI376" i="5"/>
  <c r="AI373" i="5"/>
  <c r="AI371" i="5"/>
  <c r="AI369" i="5"/>
  <c r="AI367" i="5"/>
  <c r="AI365" i="5"/>
  <c r="AI361" i="5"/>
  <c r="AI359" i="5"/>
  <c r="AI345" i="5"/>
  <c r="AI305" i="5"/>
  <c r="AI295" i="5"/>
  <c r="AI293" i="5"/>
  <c r="AI291" i="5"/>
  <c r="AI289" i="5"/>
  <c r="AI287" i="5"/>
  <c r="AI285" i="5"/>
  <c r="AI283" i="5"/>
  <c r="AI281" i="5"/>
  <c r="AI649" i="5"/>
  <c r="AI439" i="5"/>
  <c r="AI368" i="5"/>
  <c r="AI364" i="5"/>
  <c r="AI358" i="5"/>
  <c r="AI350" i="5"/>
  <c r="AI348" i="5"/>
  <c r="AI344" i="5"/>
  <c r="AI326" i="5"/>
  <c r="AI316" i="5"/>
  <c r="AI314" i="5"/>
  <c r="AI312" i="5"/>
  <c r="AI263" i="5"/>
  <c r="AI255" i="5"/>
  <c r="AI251" i="5"/>
  <c r="AI231" i="5"/>
  <c r="AI227" i="5"/>
  <c r="AI223" i="5"/>
  <c r="AI219" i="5"/>
  <c r="AI719" i="5"/>
  <c r="AO719" i="5"/>
  <c r="AL755" i="5"/>
  <c r="AL758" i="5"/>
  <c r="AL766" i="5"/>
  <c r="AL772" i="5"/>
  <c r="AL719" i="5"/>
  <c r="V732" i="5"/>
  <c r="AG732" i="5"/>
  <c r="AO633" i="5"/>
  <c r="AL729" i="5"/>
  <c r="AI341" i="5"/>
  <c r="AI339" i="5"/>
  <c r="AI335" i="5"/>
  <c r="AI325" i="5"/>
  <c r="AI313" i="5"/>
  <c r="AI278" i="5"/>
  <c r="AI272" i="5"/>
  <c r="AI266" i="5"/>
  <c r="AI262" i="5"/>
  <c r="AI256" i="5"/>
  <c r="AI248" i="5"/>
  <c r="AI246" i="5"/>
  <c r="AI242" i="5"/>
  <c r="AI236" i="5"/>
  <c r="AI232" i="5"/>
  <c r="AI230" i="5"/>
  <c r="AI226" i="5"/>
  <c r="AI220" i="5"/>
  <c r="AI216" i="5"/>
  <c r="AL735" i="5"/>
  <c r="AL743" i="5"/>
  <c r="AL756" i="5"/>
  <c r="AL760" i="5"/>
  <c r="AL776" i="5"/>
  <c r="AI699" i="5"/>
  <c r="AI693" i="5"/>
  <c r="AI512" i="5"/>
  <c r="AI508" i="5"/>
  <c r="AI506" i="5"/>
  <c r="AI504" i="5"/>
  <c r="AI406" i="5"/>
  <c r="AI402" i="5"/>
  <c r="AI392" i="5"/>
  <c r="AI380" i="5"/>
  <c r="AI378" i="5"/>
  <c r="AI400" i="5"/>
  <c r="AI396" i="5"/>
  <c r="AI394" i="5"/>
  <c r="AI276" i="5"/>
  <c r="AI274" i="5"/>
  <c r="AI268" i="5"/>
  <c r="AI691" i="5"/>
  <c r="AI687" i="5"/>
  <c r="AI629" i="5"/>
  <c r="AI625" i="5"/>
  <c r="AI623" i="5"/>
  <c r="AI621" i="5"/>
  <c r="AI613" i="5"/>
  <c r="AI609" i="5"/>
  <c r="AI605" i="5"/>
  <c r="AI438" i="5"/>
  <c r="AI437" i="5"/>
  <c r="AI433" i="5"/>
  <c r="AI431" i="5"/>
  <c r="AI429" i="5"/>
  <c r="AI423" i="5"/>
  <c r="AI372" i="5"/>
  <c r="AI309" i="5"/>
  <c r="AI307" i="5"/>
  <c r="AI747" i="5"/>
  <c r="AI743" i="5"/>
  <c r="AL722" i="5"/>
  <c r="AI642" i="5"/>
  <c r="AI640" i="5"/>
  <c r="AI634" i="5"/>
  <c r="AI632" i="5"/>
  <c r="AI574" i="5"/>
  <c r="AI485" i="5"/>
  <c r="AI483" i="5"/>
  <c r="AI481" i="5"/>
  <c r="AI477" i="5"/>
  <c r="AI471" i="5"/>
  <c r="AI464" i="5"/>
  <c r="AI460" i="5"/>
  <c r="AI458" i="5"/>
  <c r="AI351" i="5"/>
  <c r="AI336" i="5"/>
  <c r="AI334" i="5"/>
  <c r="AI332" i="5"/>
  <c r="AI330" i="5"/>
  <c r="AI328" i="5"/>
  <c r="AI783" i="5"/>
  <c r="AI727" i="5"/>
  <c r="AL727" i="5"/>
  <c r="AI723" i="5"/>
  <c r="AO723" i="5"/>
  <c r="AI735" i="5"/>
  <c r="AI669" i="5"/>
  <c r="AI665" i="5"/>
  <c r="AI661" i="5"/>
  <c r="AI659" i="5"/>
  <c r="AI651" i="5"/>
  <c r="AI362" i="5"/>
  <c r="AI333" i="5"/>
  <c r="AI271" i="5"/>
  <c r="AI267" i="5"/>
  <c r="AI676" i="5"/>
  <c r="AI668" i="5"/>
  <c r="AI639" i="5"/>
  <c r="AI772" i="5"/>
  <c r="AI767" i="5"/>
  <c r="AI749" i="5"/>
  <c r="AI703" i="5"/>
  <c r="AI685" i="5"/>
  <c r="AI658" i="5"/>
  <c r="AI650" i="5"/>
  <c r="AI644" i="5"/>
  <c r="AI607" i="5"/>
  <c r="AI600" i="5"/>
  <c r="AI356" i="5"/>
  <c r="AI303" i="5"/>
  <c r="AI299" i="5"/>
  <c r="AI292" i="5"/>
  <c r="AI239" i="5"/>
  <c r="AI235" i="5"/>
  <c r="AI739" i="5"/>
  <c r="AL739" i="5"/>
  <c r="AI731" i="5"/>
  <c r="AL731" i="5"/>
  <c r="AJ731" i="5"/>
  <c r="AM731" i="5" s="1"/>
  <c r="AI675" i="5"/>
  <c r="AI587" i="5"/>
  <c r="AO587" i="5"/>
  <c r="AI571" i="5"/>
  <c r="AL571" i="5"/>
  <c r="AO571" i="5"/>
  <c r="AM571" i="5"/>
  <c r="AI510" i="5"/>
  <c r="AL446" i="5"/>
  <c r="AO446" i="5"/>
  <c r="AI446" i="5"/>
  <c r="AI382" i="5"/>
  <c r="AO382" i="5"/>
  <c r="AO675" i="5"/>
  <c r="AL510" i="5"/>
  <c r="AI624" i="5"/>
  <c r="AI494" i="5"/>
  <c r="AL430" i="5"/>
  <c r="AO430" i="5"/>
  <c r="AI430" i="5"/>
  <c r="AL366" i="5"/>
  <c r="AO366" i="5"/>
  <c r="AI366" i="5"/>
  <c r="AO510" i="5"/>
  <c r="AI763" i="5"/>
  <c r="AL763" i="5"/>
  <c r="AL707" i="5"/>
  <c r="AI707" i="5"/>
  <c r="AL542" i="5"/>
  <c r="AI542" i="5"/>
  <c r="AI478" i="5"/>
  <c r="AL414" i="5"/>
  <c r="AI414" i="5"/>
  <c r="AO414" i="5"/>
  <c r="AL382" i="5"/>
  <c r="AJ571" i="5"/>
  <c r="AI619" i="5"/>
  <c r="AL619" i="5"/>
  <c r="AI611" i="5"/>
  <c r="AL611" i="5"/>
  <c r="AI526" i="5"/>
  <c r="AO526" i="5"/>
  <c r="AL526" i="5"/>
  <c r="AI462" i="5"/>
  <c r="AI398" i="5"/>
  <c r="AM398" i="5"/>
  <c r="AO398" i="5"/>
  <c r="AE398" i="5"/>
  <c r="AL398" i="5"/>
  <c r="AI780" i="5"/>
  <c r="AI748" i="5"/>
  <c r="AI701" i="5"/>
  <c r="AI684" i="5"/>
  <c r="AI667" i="5"/>
  <c r="AI615" i="5"/>
  <c r="AI543" i="5"/>
  <c r="AI511" i="5"/>
  <c r="AI370" i="5"/>
  <c r="AI363" i="5"/>
  <c r="AI340" i="5"/>
  <c r="AI338" i="5"/>
  <c r="AI331" i="5"/>
  <c r="AI306" i="5"/>
  <c r="AI627" i="5"/>
  <c r="AI709" i="5"/>
  <c r="AI692" i="5"/>
  <c r="AI677" i="5"/>
  <c r="AI660" i="5"/>
  <c r="AI606" i="5"/>
  <c r="AI575" i="5"/>
  <c r="AI527" i="5"/>
  <c r="AI354" i="5"/>
  <c r="AI347" i="5"/>
  <c r="AI324" i="5"/>
  <c r="AI322" i="5"/>
  <c r="AI315" i="5"/>
  <c r="AI290" i="5"/>
  <c r="AI771" i="5"/>
  <c r="AI755" i="5"/>
  <c r="AI768" i="5"/>
  <c r="AI752" i="5"/>
  <c r="AI736" i="5"/>
  <c r="AI704" i="5"/>
  <c r="AI697" i="5"/>
  <c r="AI688" i="5"/>
  <c r="AI681" i="5"/>
  <c r="AI672" i="5"/>
  <c r="AI630" i="5"/>
  <c r="AI618" i="5"/>
  <c r="AI598" i="5"/>
  <c r="AI566" i="5"/>
  <c r="AI776" i="5"/>
  <c r="AI760" i="5"/>
  <c r="AI753" i="5"/>
  <c r="AI744" i="5"/>
  <c r="AI705" i="5"/>
  <c r="AI696" i="5"/>
  <c r="AI689" i="5"/>
  <c r="AI680" i="5"/>
  <c r="AI673" i="5"/>
  <c r="AI664" i="5"/>
  <c r="AI648" i="5"/>
  <c r="AI636" i="5"/>
  <c r="AI622" i="5"/>
  <c r="AI610" i="5"/>
  <c r="AI595" i="5"/>
  <c r="AI586" i="5"/>
  <c r="AI582" i="5"/>
  <c r="AI563" i="5"/>
  <c r="AI554" i="5"/>
  <c r="AI550" i="5"/>
  <c r="AI534" i="5"/>
  <c r="AI518" i="5"/>
  <c r="AI502" i="5"/>
  <c r="AI777" i="5"/>
  <c r="AI761" i="5"/>
  <c r="AL745" i="5"/>
  <c r="AI745" i="5"/>
  <c r="AI729" i="5"/>
  <c r="AJ729" i="5"/>
  <c r="AI656" i="5"/>
  <c r="AO656" i="5"/>
  <c r="AI773" i="5"/>
  <c r="AI757" i="5"/>
  <c r="AI741" i="5"/>
  <c r="AL741" i="5"/>
  <c r="AO725" i="5"/>
  <c r="AI725" i="5"/>
  <c r="AL725" i="5"/>
  <c r="AI652" i="5"/>
  <c r="AO652" i="5"/>
  <c r="AI769" i="5"/>
  <c r="AL769" i="5"/>
  <c r="AI737" i="5"/>
  <c r="AL737" i="5"/>
  <c r="AI721" i="5"/>
  <c r="AO721" i="5"/>
  <c r="AL721" i="5"/>
  <c r="AI733" i="5"/>
  <c r="AI717" i="5"/>
  <c r="AO717" i="5"/>
  <c r="AI775" i="5"/>
  <c r="AI746" i="5"/>
  <c r="AI738" i="5"/>
  <c r="AI730" i="5"/>
  <c r="AI706" i="5"/>
  <c r="AI698" i="5"/>
  <c r="AI690" i="5"/>
  <c r="AI682" i="5"/>
  <c r="AI674" i="5"/>
  <c r="AI590" i="5"/>
  <c r="AI570" i="5"/>
  <c r="AI782" i="5"/>
  <c r="AI781" i="5"/>
  <c r="AI766" i="5"/>
  <c r="AI765" i="5"/>
  <c r="AI758" i="5"/>
  <c r="AI750" i="5"/>
  <c r="AI742" i="5"/>
  <c r="AI734" i="5"/>
  <c r="AI710" i="5"/>
  <c r="AI702" i="5"/>
  <c r="AI694" i="5"/>
  <c r="AI686" i="5"/>
  <c r="AI678" i="5"/>
  <c r="AI670" i="5"/>
  <c r="AI662" i="5"/>
  <c r="AI654" i="5"/>
  <c r="AI646" i="5"/>
  <c r="AI638" i="5"/>
  <c r="AI602" i="5"/>
  <c r="AI558" i="5"/>
  <c r="AI643" i="5"/>
  <c r="AI614" i="5"/>
  <c r="AI594" i="5"/>
  <c r="AI578" i="5"/>
  <c r="AI562" i="5"/>
  <c r="AI546" i="5"/>
  <c r="AI774" i="5"/>
  <c r="AO726" i="5"/>
  <c r="AI726" i="5"/>
  <c r="AI718" i="5"/>
  <c r="AO718" i="5"/>
  <c r="AI764" i="5"/>
  <c r="AO724" i="5"/>
  <c r="AI724" i="5"/>
  <c r="AI778" i="5"/>
  <c r="AI770" i="5"/>
  <c r="AI762" i="5"/>
  <c r="AI754" i="5"/>
  <c r="AO722" i="5"/>
  <c r="AI722" i="5"/>
  <c r="AI728" i="5"/>
  <c r="AO728" i="5"/>
  <c r="AI720" i="5"/>
  <c r="AO720" i="5"/>
  <c r="AQ510" i="5"/>
  <c r="AP510" i="5"/>
  <c r="AP511" i="5"/>
  <c r="AI732" i="5" l="1"/>
  <c r="AL7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Arrechea Banguera</author>
    <author>Sonia Esperanza Casas Merchan</author>
    <author>Capacitacion</author>
    <author>Usuario de Windows</author>
  </authors>
  <commentList>
    <comment ref="S175" authorId="0" shapeId="0" xr:uid="{0D8E68EE-8860-42B1-8BE7-C495A710EB8F}">
      <text>
        <r>
          <rPr>
            <sz val="9"/>
            <color indexed="81"/>
            <rFont val="Tahoma"/>
            <family val="2"/>
          </rPr>
          <t xml:space="preserve">Estaba para el 30/04/2018
</t>
        </r>
      </text>
    </comment>
    <comment ref="S176" authorId="0" shapeId="0" xr:uid="{30A04D62-6003-4845-8397-31F9EF06291F}">
      <text>
        <r>
          <rPr>
            <b/>
            <sz val="9"/>
            <color indexed="81"/>
            <rFont val="Tahoma"/>
            <family val="2"/>
          </rPr>
          <t>Estaba para el 31/05/2018</t>
        </r>
        <r>
          <rPr>
            <sz val="9"/>
            <color indexed="81"/>
            <rFont val="Tahoma"/>
            <family val="2"/>
          </rPr>
          <t xml:space="preserve">
</t>
        </r>
      </text>
    </comment>
    <comment ref="J194" authorId="0" shapeId="0" xr:uid="{5DA11BF5-DE94-439D-A324-EDC3E0FF84AA}">
      <text>
        <r>
          <rPr>
            <b/>
            <sz val="9"/>
            <color indexed="81"/>
            <rFont val="Tahoma"/>
            <family val="2"/>
          </rPr>
          <t>Pendiente por presentar los avances a la Ministra, para solicitar el ajustes en la fecha final.</t>
        </r>
        <r>
          <rPr>
            <sz val="9"/>
            <color indexed="81"/>
            <rFont val="Tahoma"/>
            <family val="2"/>
          </rPr>
          <t xml:space="preserve">
</t>
        </r>
      </text>
    </comment>
    <comment ref="Q214" authorId="0" shapeId="0" xr:uid="{9A147E1E-E79F-46C3-A270-E541A5C67AC4}">
      <text>
        <r>
          <rPr>
            <b/>
            <sz val="9"/>
            <color indexed="81"/>
            <rFont val="Tahoma"/>
            <family val="2"/>
          </rPr>
          <t>actividad nueva</t>
        </r>
      </text>
    </comment>
    <comment ref="N225" authorId="0" shapeId="0" xr:uid="{8C3D5D3E-13F5-48C2-BFE5-20152DAAEBAD}">
      <text>
        <r>
          <rPr>
            <sz val="9"/>
            <color indexed="81"/>
            <rFont val="Tahoma"/>
            <family val="2"/>
          </rPr>
          <t xml:space="preserve">La meta era: 3
</t>
        </r>
      </text>
    </comment>
    <comment ref="S237" authorId="0" shapeId="0" xr:uid="{505E98A2-BF09-4ED2-8392-85A29646F0D2}">
      <text>
        <r>
          <rPr>
            <b/>
            <sz val="9"/>
            <color indexed="81"/>
            <rFont val="Tahoma"/>
            <family val="2"/>
          </rPr>
          <t>31/07/2018</t>
        </r>
        <r>
          <rPr>
            <sz val="9"/>
            <color indexed="81"/>
            <rFont val="Tahoma"/>
            <family val="2"/>
          </rPr>
          <t xml:space="preserve">
</t>
        </r>
      </text>
    </comment>
    <comment ref="S251" authorId="0" shapeId="0" xr:uid="{F4CCDD3A-8D0D-4049-9B0B-E22F1F523626}">
      <text>
        <r>
          <rPr>
            <b/>
            <sz val="9"/>
            <color indexed="81"/>
            <rFont val="Tahoma"/>
            <family val="2"/>
          </rPr>
          <t>15/02/2018</t>
        </r>
        <r>
          <rPr>
            <sz val="9"/>
            <color indexed="81"/>
            <rFont val="Tahoma"/>
            <family val="2"/>
          </rPr>
          <t xml:space="preserve">
</t>
        </r>
      </text>
    </comment>
    <comment ref="Q275" authorId="0" shapeId="0" xr:uid="{99B89431-38C4-4CEB-8776-C270722479D9}">
      <text>
        <r>
          <rPr>
            <b/>
            <sz val="9"/>
            <color indexed="81"/>
            <rFont val="Tahoma"/>
            <family val="2"/>
          </rPr>
          <t>Dar inicio a la atención de  sedes(Inicial)</t>
        </r>
      </text>
    </comment>
    <comment ref="R275" authorId="0" shapeId="0" xr:uid="{0AAC7728-4C52-4A77-B64E-CCA2BF198CD2}">
      <text>
        <r>
          <rPr>
            <b/>
            <sz val="9"/>
            <color indexed="81"/>
            <rFont val="Tahoma"/>
            <family val="2"/>
          </rPr>
          <t>24/05/2018</t>
        </r>
        <r>
          <rPr>
            <sz val="9"/>
            <color indexed="81"/>
            <rFont val="Tahoma"/>
            <family val="2"/>
          </rPr>
          <t xml:space="preserve">
</t>
        </r>
      </text>
    </comment>
    <comment ref="S275" authorId="0" shapeId="0" xr:uid="{0BF59126-4BE1-4CEC-B88A-47F854826B6A}">
      <text>
        <r>
          <rPr>
            <b/>
            <sz val="9"/>
            <color indexed="81"/>
            <rFont val="Tahoma"/>
            <family val="2"/>
          </rPr>
          <t>28/06/2018</t>
        </r>
        <r>
          <rPr>
            <sz val="9"/>
            <color indexed="81"/>
            <rFont val="Tahoma"/>
            <family val="2"/>
          </rPr>
          <t xml:space="preserve">
</t>
        </r>
      </text>
    </comment>
    <comment ref="R276" authorId="0" shapeId="0" xr:uid="{F08F0332-7D14-4046-8A80-088C138707E5}">
      <text>
        <r>
          <rPr>
            <sz val="9"/>
            <color indexed="81"/>
            <rFont val="Tahoma"/>
            <family val="2"/>
          </rPr>
          <t xml:space="preserve">1/09/2018
</t>
        </r>
      </text>
    </comment>
    <comment ref="S276" authorId="0" shapeId="0" xr:uid="{AC0DF5F2-B35B-428E-A6FC-55E281165558}">
      <text>
        <r>
          <rPr>
            <b/>
            <sz val="9"/>
            <color indexed="81"/>
            <rFont val="Tahoma"/>
            <family val="2"/>
          </rPr>
          <t>15/12/2018</t>
        </r>
      </text>
    </comment>
    <comment ref="S277" authorId="0" shapeId="0" xr:uid="{5DE6ABCE-5F47-4110-986E-4556B4B1C249}">
      <text>
        <r>
          <rPr>
            <b/>
            <sz val="9"/>
            <color indexed="81"/>
            <rFont val="Tahoma"/>
            <family val="2"/>
          </rPr>
          <t>15/12/2018</t>
        </r>
      </text>
    </comment>
    <comment ref="N286" authorId="0" shapeId="0" xr:uid="{8038E016-0EA0-43E9-8511-71E7E2E8D46F}">
      <text>
        <r>
          <rPr>
            <b/>
            <sz val="9"/>
            <color indexed="81"/>
            <rFont val="Tahoma"/>
            <family val="2"/>
          </rPr>
          <t>Solicitan bajarla a 548</t>
        </r>
        <r>
          <rPr>
            <sz val="9"/>
            <color indexed="81"/>
            <rFont val="Tahoma"/>
            <family val="2"/>
          </rPr>
          <t xml:space="preserve">
</t>
        </r>
      </text>
    </comment>
    <comment ref="J323" authorId="1" shapeId="0" xr:uid="{79ECAC1D-C259-47D5-B530-CCB2A7DFEC97}">
      <text>
        <r>
          <rPr>
            <b/>
            <sz val="9"/>
            <color indexed="81"/>
            <rFont val="Tahoma"/>
            <family val="2"/>
          </rPr>
          <t>La fórmula del indicador debe estar basada en el cumplimiento del indicador y no de la actvidad</t>
        </r>
      </text>
    </comment>
    <comment ref="Q421" authorId="0" shapeId="0" xr:uid="{1F8030F9-DD28-41D8-807E-62213CF0DB4F}">
      <text>
        <r>
          <rPr>
            <b/>
            <sz val="9"/>
            <color indexed="81"/>
            <rFont val="Tahoma"/>
            <family val="2"/>
          </rPr>
          <t>Esta actividad se solicitan se inactiven debido a que se estan reportando en el indicador del Convocatorias del Programa Colombia Científicas.</t>
        </r>
      </text>
    </comment>
    <comment ref="Q463" authorId="0" shapeId="0" xr:uid="{00000000-0006-0000-0000-000001000000}">
      <text>
        <r>
          <rPr>
            <b/>
            <sz val="9"/>
            <color indexed="81"/>
            <rFont val="Tahoma"/>
            <family val="2"/>
          </rPr>
          <t>Solicitan ajustar la redacción de la actividad: Expedir el Decreto Reglamentario-
Ajustar propuesta de Decreto Reglamentario.</t>
        </r>
        <r>
          <rPr>
            <sz val="9"/>
            <color indexed="81"/>
            <rFont val="Tahoma"/>
            <family val="2"/>
          </rPr>
          <t xml:space="preserve">
</t>
        </r>
      </text>
    </comment>
    <comment ref="S464" authorId="0" shapeId="0" xr:uid="{00000000-0006-0000-0000-000002000000}">
      <text>
        <r>
          <rPr>
            <b/>
            <sz val="9"/>
            <color indexed="81"/>
            <rFont val="Tahoma"/>
            <family val="2"/>
          </rPr>
          <t>31/07/2018</t>
        </r>
        <r>
          <rPr>
            <sz val="9"/>
            <color indexed="81"/>
            <rFont val="Tahoma"/>
            <family val="2"/>
          </rPr>
          <t xml:space="preserve">
</t>
        </r>
      </text>
    </comment>
    <comment ref="J477" authorId="0" shapeId="0" xr:uid="{54B70049-1144-4D3B-8585-D24ACB978CA8}">
      <text>
        <r>
          <rPr>
            <b/>
            <sz val="9"/>
            <color indexed="81"/>
            <rFont val="Tahoma"/>
            <family val="2"/>
          </rPr>
          <t>Se inactivan las cuatros actividades, dado que se reportan en el indicador modificación decreto 1279.</t>
        </r>
      </text>
    </comment>
    <comment ref="J478" authorId="0" shapeId="0" xr:uid="{FBFD8595-8F2A-4284-95B4-74E607171E4D}">
      <text>
        <r>
          <rPr>
            <b/>
            <sz val="9"/>
            <color indexed="81"/>
            <rFont val="Tahoma"/>
            <family val="2"/>
          </rPr>
          <t>Se inactivan las cuatros actividades, dado que se reportan en el indicador modificación decreto 1279.</t>
        </r>
      </text>
    </comment>
    <comment ref="J479" authorId="0" shapeId="0" xr:uid="{A1C0DB43-618A-4EB0-9EFE-3C9EC907C19C}">
      <text>
        <r>
          <rPr>
            <b/>
            <sz val="9"/>
            <color indexed="81"/>
            <rFont val="Tahoma"/>
            <family val="2"/>
          </rPr>
          <t>Se inactivan las cuatros actividades, dado que se reportan en el indicador modificación decreto 1279.</t>
        </r>
        <r>
          <rPr>
            <sz val="9"/>
            <color indexed="81"/>
            <rFont val="Tahoma"/>
            <family val="2"/>
          </rPr>
          <t xml:space="preserve">
</t>
        </r>
      </text>
    </comment>
    <comment ref="J480" authorId="0" shapeId="0" xr:uid="{FF7BC0C9-9981-4629-B199-A0D5727D54C4}">
      <text>
        <r>
          <rPr>
            <b/>
            <sz val="9"/>
            <color indexed="81"/>
            <rFont val="Tahoma"/>
            <family val="2"/>
          </rPr>
          <t>Se inactivan las cuatros actividades, dado que se reportan en el indicador modificación decreto 1279.</t>
        </r>
        <r>
          <rPr>
            <sz val="9"/>
            <color indexed="81"/>
            <rFont val="Tahoma"/>
            <family val="2"/>
          </rPr>
          <t xml:space="preserve">
</t>
        </r>
      </text>
    </comment>
    <comment ref="N494" authorId="0" shapeId="0" xr:uid="{7D19EEAF-4677-47D6-B7D2-9CFD9A2C91DE}">
      <text>
        <r>
          <rPr>
            <b/>
            <sz val="9"/>
            <color indexed="81"/>
            <rFont val="Tahoma"/>
            <family val="2"/>
          </rPr>
          <t>Decía 12</t>
        </r>
        <r>
          <rPr>
            <sz val="9"/>
            <color indexed="81"/>
            <rFont val="Tahoma"/>
            <family val="2"/>
          </rPr>
          <t xml:space="preserve">
</t>
        </r>
      </text>
    </comment>
    <comment ref="N502" authorId="0" shapeId="0" xr:uid="{0C7F7643-7A85-4DBA-92A9-5891C13B0152}">
      <text>
        <r>
          <rPr>
            <b/>
            <sz val="9"/>
            <color indexed="81"/>
            <rFont val="Tahoma"/>
            <family val="2"/>
          </rPr>
          <t>decía 4</t>
        </r>
      </text>
    </comment>
    <comment ref="N504" authorId="0" shapeId="0" xr:uid="{00000000-0006-0000-0000-000008000000}">
      <text>
        <r>
          <rPr>
            <b/>
            <sz val="9"/>
            <color indexed="81"/>
            <rFont val="Tahoma"/>
            <family val="2"/>
          </rPr>
          <t>1 documento dice el área</t>
        </r>
        <r>
          <rPr>
            <sz val="9"/>
            <color indexed="81"/>
            <rFont val="Tahoma"/>
            <family val="2"/>
          </rPr>
          <t xml:space="preserve">
</t>
        </r>
      </text>
    </comment>
    <comment ref="S513" authorId="0" shapeId="0" xr:uid="{3CFB9366-F7A4-4949-9F2A-D573EC5C0491}">
      <text>
        <r>
          <rPr>
            <b/>
            <sz val="9"/>
            <color indexed="81"/>
            <rFont val="Tahoma"/>
            <family val="2"/>
          </rPr>
          <t>Se acepta el cambio por el comité de la Ministra: 12 de marzo.</t>
        </r>
        <r>
          <rPr>
            <sz val="9"/>
            <color indexed="81"/>
            <rFont val="Tahoma"/>
            <family val="2"/>
          </rPr>
          <t xml:space="preserve">
</t>
        </r>
      </text>
    </comment>
    <comment ref="Q514" authorId="0" shapeId="0" xr:uid="{00000000-0006-0000-0000-00000B000000}">
      <text>
        <r>
          <rPr>
            <b/>
            <sz val="9"/>
            <color indexed="81"/>
            <rFont val="Tahoma"/>
            <family val="2"/>
          </rPr>
          <t>Actividad Inicial: Realizar la convocatoria de fomento a la acreditación institucional y de programas</t>
        </r>
        <r>
          <rPr>
            <sz val="9"/>
            <color indexed="81"/>
            <rFont val="Tahoma"/>
            <family val="2"/>
          </rPr>
          <t xml:space="preserve">
</t>
        </r>
      </text>
    </comment>
    <comment ref="X533" authorId="2" shapeId="0" xr:uid="{00000000-0006-0000-0000-00000D000000}">
      <text>
        <r>
          <rPr>
            <b/>
            <sz val="9"/>
            <color indexed="81"/>
            <rFont val="Tahoma"/>
            <family val="2"/>
          </rPr>
          <t>Capacitación:</t>
        </r>
        <r>
          <rPr>
            <sz val="9"/>
            <color indexed="81"/>
            <rFont val="Tahoma"/>
            <family val="2"/>
          </rPr>
          <t xml:space="preserve">
Human Factor, People Voice, Contratista, logística para conferencias, ciclo coordinadores, ambiente áreas y SDO planeación Ministra
</t>
        </r>
      </text>
    </comment>
    <comment ref="Q562" authorId="3" shapeId="0" xr:uid="{00000000-0006-0000-0000-00000F000000}">
      <text>
        <r>
          <rPr>
            <b/>
            <sz val="9"/>
            <color indexed="81"/>
            <rFont val="Tahoma"/>
            <family val="2"/>
          </rPr>
          <t>Usuario de Windows:</t>
        </r>
        <r>
          <rPr>
            <sz val="9"/>
            <color indexed="81"/>
            <rFont val="Tahoma"/>
            <family val="2"/>
          </rPr>
          <t xml:space="preserve">
No es importante que se vuelva a escribir la meta dentro de esta casilla solo con las dos actividades que evidencian queda claro. Hacer las actividades y aumentar la participacion de los servidores de planta </t>
        </r>
      </text>
    </comment>
    <comment ref="J613" authorId="0" shapeId="0" xr:uid="{980A3813-AD72-43FA-9FBC-152ACE526F07}">
      <text>
        <r>
          <rPr>
            <b/>
            <sz val="9"/>
            <color indexed="81"/>
            <rFont val="Tahoma"/>
            <family val="2"/>
          </rPr>
          <t>Indicador nuevo, con tres actividades</t>
        </r>
      </text>
    </comment>
    <comment ref="Q636" authorId="0" shapeId="0" xr:uid="{00000000-0006-0000-0000-000012000000}">
      <text>
        <r>
          <rPr>
            <b/>
            <sz val="9"/>
            <color indexed="81"/>
            <rFont val="Tahoma"/>
            <family val="2"/>
          </rPr>
          <t xml:space="preserve">uly Maria Caro Camelo:
</t>
        </r>
        <r>
          <rPr>
            <sz val="9"/>
            <color indexed="81"/>
            <rFont val="Tahoma"/>
            <family val="2"/>
          </rPr>
          <t>Se modifica la fecha de cumplimiento del indicador en razón a que se logró el envío del comunicado a los entes de control informando los resultados finales para el proceso vigencia 2016 en el mes de enero de 2018.</t>
        </r>
      </text>
    </comment>
    <comment ref="L707" authorId="0" shapeId="0" xr:uid="{00000000-0006-0000-0000-000015000000}">
      <text>
        <r>
          <rPr>
            <sz val="9"/>
            <color indexed="81"/>
            <rFont val="Tahoma"/>
            <family val="2"/>
          </rPr>
          <t xml:space="preserve">disminución del peso, eran 20%
</t>
        </r>
      </text>
    </comment>
    <comment ref="AC731" authorId="0" shapeId="0" xr:uid="{5882AAC8-CCC0-4FF8-9AC1-138A74F6CCDA}">
      <text>
        <r>
          <rPr>
            <b/>
            <sz val="9"/>
            <color indexed="81"/>
            <rFont val="Tahoma"/>
            <family val="2"/>
          </rPr>
          <t>10%</t>
        </r>
      </text>
    </comment>
    <comment ref="J753" authorId="0" shapeId="0" xr:uid="{593A5048-6A9B-4E9A-AF28-2252095F796B}">
      <text>
        <r>
          <rPr>
            <sz val="9"/>
            <color indexed="81"/>
            <rFont val="Tahoma"/>
            <family val="2"/>
          </rPr>
          <t xml:space="preserve">Estrategia de Alianzas con énfasis en posconflicto. (Antes)
</t>
        </r>
      </text>
    </comment>
    <comment ref="R753" authorId="0" shapeId="0" xr:uid="{A9FB4609-33CA-4554-83F2-AEF38A73378B}">
      <text>
        <r>
          <rPr>
            <b/>
            <sz val="9"/>
            <color indexed="81"/>
            <rFont val="Tahoma"/>
            <family val="2"/>
          </rPr>
          <t>1/01/2018</t>
        </r>
        <r>
          <rPr>
            <sz val="9"/>
            <color indexed="81"/>
            <rFont val="Tahoma"/>
            <family val="2"/>
          </rPr>
          <t xml:space="preserve">
</t>
        </r>
      </text>
    </comment>
    <comment ref="S753" authorId="0" shapeId="0" xr:uid="{EB2FCB04-7D0B-4532-8E08-F108B29683B8}">
      <text>
        <r>
          <rPr>
            <b/>
            <sz val="9"/>
            <color indexed="81"/>
            <rFont val="Tahoma"/>
            <family val="2"/>
          </rPr>
          <t>31/12/2018</t>
        </r>
        <r>
          <rPr>
            <sz val="9"/>
            <color indexed="81"/>
            <rFont val="Tahoma"/>
            <family val="2"/>
          </rPr>
          <t xml:space="preserve">
</t>
        </r>
      </text>
    </comment>
  </commentList>
</comments>
</file>

<file path=xl/sharedStrings.xml><?xml version="1.0" encoding="utf-8"?>
<sst xmlns="http://schemas.openxmlformats.org/spreadsheetml/2006/main" count="15122" uniqueCount="4549">
  <si>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</si>
  <si>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</si>
  <si>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</si>
  <si>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</si>
  <si>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</si>
  <si>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</si>
  <si>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</si>
  <si>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</si>
  <si>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</si>
  <si>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</si>
  <si>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</si>
  <si>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</si>
  <si>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Aprobó: Helga Milena Hernández Reyes - Jefe Oficina Asesora de Planeación</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</si>
  <si>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</si>
  <si>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</si>
  <si>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</si>
  <si>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</si>
  <si>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</si>
  <si>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</si>
  <si>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</si>
  <si>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</si>
  <si>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</si>
  <si>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</si>
  <si>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</si>
  <si>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</si>
  <si>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</si>
  <si>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</si>
  <si>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</si>
  <si>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</si>
  <si>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</si>
  <si>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</si>
  <si>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</si>
  <si>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</si>
  <si>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</si>
  <si>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</si>
  <si>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</si>
  <si>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</si>
  <si>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</si>
  <si>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</si>
  <si>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</si>
  <si>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</si>
  <si>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</si>
  <si>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</si>
  <si>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</si>
  <si>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</si>
  <si>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</si>
  <si>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</si>
  <si>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</si>
  <si>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</si>
  <si>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</si>
  <si>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</si>
  <si>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</si>
  <si>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</si>
  <si>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</si>
  <si>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</si>
  <si>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</si>
  <si>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</si>
  <si>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</si>
  <si>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</si>
  <si>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ID</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</si>
  <si>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</si>
  <si>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</si>
  <si>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</si>
  <si>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</si>
  <si>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</si>
  <si>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</si>
  <si>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Presentó modificación</t>
  </si>
  <si>
    <t>Fecha de modificación</t>
  </si>
  <si>
    <t>Avance Cualitativo</t>
  </si>
  <si>
    <t>Avance Cuantitativo</t>
  </si>
  <si>
    <t>Enero</t>
  </si>
  <si>
    <t>Febrero</t>
  </si>
  <si>
    <t xml:space="preserve">%
Proyectado </t>
  </si>
  <si>
    <t xml:space="preserve">%
Ejecutado </t>
  </si>
  <si>
    <t>Marzo</t>
  </si>
  <si>
    <t>Abril</t>
  </si>
  <si>
    <t>Mayo</t>
  </si>
  <si>
    <t>Junio</t>
  </si>
  <si>
    <t>Agosto</t>
  </si>
  <si>
    <t>Septiembre</t>
  </si>
  <si>
    <t>Octubre</t>
  </si>
  <si>
    <t>Noviembre</t>
  </si>
  <si>
    <t>Diciembre</t>
  </si>
  <si>
    <t>Julio</t>
  </si>
  <si>
    <t>Seguimiento Acumulado a Meta del Indicador</t>
  </si>
  <si>
    <t>Cronograma de Ejecución de Actividades Acumulado (medido en tiempo)</t>
  </si>
  <si>
    <t>Seguimiento</t>
  </si>
  <si>
    <t>Dimensión o Eje Transversal
(Ver lista desplegable)</t>
  </si>
  <si>
    <t>Objetivo Estratégico</t>
  </si>
  <si>
    <t>Línea Estratégica</t>
  </si>
  <si>
    <t>Programa</t>
  </si>
  <si>
    <t>Responsable</t>
  </si>
  <si>
    <t>Área</t>
  </si>
  <si>
    <t>Pertenece al Tablero Estratégico (de la Ministra)</t>
  </si>
  <si>
    <t>Indicador de Producto</t>
  </si>
  <si>
    <t>Peso del Indicador dentro del Programa</t>
  </si>
  <si>
    <t>Unidad de Medida</t>
  </si>
  <si>
    <t>Meta</t>
  </si>
  <si>
    <t>Modificaciones
(ver detalle en hoja de modificaciones)</t>
  </si>
  <si>
    <t>Actividades</t>
  </si>
  <si>
    <t>Fecha de Ejecución</t>
  </si>
  <si>
    <t>Inicio
DD/MM/AAAA</t>
  </si>
  <si>
    <t>Final DD/MM/AAAA</t>
  </si>
  <si>
    <t>Presupuesto Asignado Funcionamiento (pesos)</t>
  </si>
  <si>
    <t>Recursos Requeridos</t>
  </si>
  <si>
    <t>Plan Institucional/Sectorial</t>
  </si>
  <si>
    <t>Presupuesto Asignado Inversión (pesos)</t>
  </si>
  <si>
    <t>Presupuesto Asignado por otras fuentes o por financiar (pesos)</t>
  </si>
  <si>
    <t>Físicos y Humanos</t>
  </si>
  <si>
    <t>Si es inversión, nombre el Proyecto al que pertenece</t>
  </si>
  <si>
    <t>Un módulo de formulación</t>
  </si>
  <si>
    <t>Un módulo de seguimiento</t>
  </si>
  <si>
    <t>A continuación se explica el diligenciamiento de cada uno de ellos</t>
  </si>
  <si>
    <t>El plan de Acción está conformado por dos módulos:</t>
  </si>
  <si>
    <t>Módulo Formulación</t>
  </si>
  <si>
    <t>Código suministrado por el Sistema (no aplica para entidades Adscritas y Vinculadas)</t>
  </si>
  <si>
    <t>El plan institucional hace referencia al del Ministerio. El plan sectorial hace referencia a las demás entidades del sector educativo. Para este último caso, cada entidad, diligencia el nombre respectivo de su entidad</t>
  </si>
  <si>
    <t>Lista desplegable.  Se elige el objetivo al que pertenece cada programa.</t>
  </si>
  <si>
    <t>Nombre de cada uno de los programas</t>
  </si>
  <si>
    <t>Nombre del responsable del programa</t>
  </si>
  <si>
    <t>Nombre del indicador del producto (este debe ser corto y expresar de forma clara la  medición que quiere realizar</t>
  </si>
  <si>
    <t>Colocar el peso del indicador dentro del programa.  La suma de los diferentes indicadores de cada programa debe sumar 100%</t>
  </si>
  <si>
    <t>Modificaciones</t>
  </si>
  <si>
    <t>Colocar la fecha de modificación así: DD/MM/AAAA</t>
  </si>
  <si>
    <t>Nombre de la actividad</t>
  </si>
  <si>
    <t>Fecha Inicio</t>
  </si>
  <si>
    <t>Fecha Final</t>
  </si>
  <si>
    <t>Indicar la fecha de inicio de la actividad así: DD/MM/AAAA</t>
  </si>
  <si>
    <t>Indicar la fecha final de la actividad así: DD/MM/AAAA</t>
  </si>
  <si>
    <t>Indicar el valor en pesos</t>
  </si>
  <si>
    <t>Módulo Seguimiento</t>
  </si>
  <si>
    <t>% Proyectado : Se debe indicar la programación de cumplimiento de la actividad con respecto al tiempo en forma porcentual, hasta llegar al 100%.  Esto se hace en el momento de la  formulación. Se utilizan dos decimales y el signo (,) para su diligenciamiento</t>
  </si>
  <si>
    <t>Avance Cualitativo: Se debe mencionar de forma puntual las acciones implementadas, así como indicar los obstáculos presentados y la acción para lograr una solución, en caso de haberse presentando alguna novedad que impidió o retrasó el avance en la consecución de la meta, de acuerdo a la periodicidad (trimestral o mensual)</t>
  </si>
  <si>
    <t>Avance Cualitativo: Se debe mencionar de forma puntual las acciones implementadas, así como indicar los obstáculos presentados y la acción para lograr una solución, en caso de haberse presentando alguna novedad que impidió o retrasó el avance en la actividad programada, de acuerdo a la periodicidad (trimestral o mensual)</t>
  </si>
  <si>
    <t>Lista desplegable.  Se elige la dimensión o eje al que pertenece cada programa.</t>
  </si>
  <si>
    <t>Nombre del área al que pertenece (Dirección, Subdirección, Oficina, Otro)</t>
  </si>
  <si>
    <t>Indicar la unidad de medida (Unidad, Porcentaje, etc.)</t>
  </si>
  <si>
    <t>Indicar la meta numérica</t>
  </si>
  <si>
    <t>Seleccionar (SI o NO)  en caso de alguna modificación a las variables del plan de acción formulado inicialmente</t>
  </si>
  <si>
    <t>Indicar el recurso físico y/o humano requerido.  Ej.: Recurso Humano: 3 profesionales por prestación de servicios.  Recurso Físico: 1 servidor</t>
  </si>
  <si>
    <t>Avance Cuantitativo: Se debe indicar el valor numérico acumulado alcanzado con respecto a la meta, de acuerdo a la periodicidad (trimestral o mensual)</t>
  </si>
  <si>
    <t>% Ejecutado: Se debe colocar el avance numérico alcanzado de acuerdo a la periodicidad (trimestral o mensual)</t>
  </si>
  <si>
    <t>Otro</t>
  </si>
  <si>
    <t>Seleccionar la línea a la que pertenece. No aplica para las entidades Adscritas</t>
  </si>
  <si>
    <t>Seleccionar si pertenece (o no) al tablero estratégico de la Ministra. No aplica para las entidades Adscritas</t>
  </si>
  <si>
    <t>Fórmula del Indicador</t>
  </si>
  <si>
    <t>Período</t>
  </si>
  <si>
    <t>Días</t>
  </si>
  <si>
    <t>Default</t>
  </si>
  <si>
    <t>Días Ejecutados</t>
  </si>
  <si>
    <t>Entregables</t>
  </si>
  <si>
    <t>Mes Inicio</t>
  </si>
  <si>
    <t>En esta casilla se hace referencia al soporte que avala el cumplimiento de la actividad.  Tenga en cuenta que este será solicitado por Control Interno para la evaluación de los funcionarios.</t>
  </si>
  <si>
    <t>Entregable</t>
  </si>
  <si>
    <t>Este dato es automático, una vez se ha incluido la fecha inicial y final.</t>
  </si>
  <si>
    <t>Casilla Homologación</t>
  </si>
  <si>
    <t>0-30</t>
  </si>
  <si>
    <t>Casilla de Homologación</t>
  </si>
  <si>
    <t>Es una variable control, no se necesita diligenciar. Permite calcular la proyección de las metas de las actividades de forma creciente. Es decir, los primeros meses tienen un menor peso y los últimos, el peso mayor hasta llegar al 100%.</t>
  </si>
  <si>
    <t>30-61</t>
  </si>
  <si>
    <t>Fecha Inicial</t>
  </si>
  <si>
    <t>61-91</t>
  </si>
  <si>
    <t>152-183</t>
  </si>
  <si>
    <t>213-244</t>
  </si>
  <si>
    <t>305-333</t>
  </si>
  <si>
    <t>Rango</t>
  </si>
  <si>
    <t>333-365</t>
  </si>
  <si>
    <t>183-213</t>
  </si>
  <si>
    <t>244-274</t>
  </si>
  <si>
    <t>274-305</t>
  </si>
  <si>
    <t>91-122</t>
  </si>
  <si>
    <t>122-152</t>
  </si>
  <si>
    <t>Mes Inicial</t>
  </si>
  <si>
    <t>Mes corriente</t>
  </si>
  <si>
    <t xml:space="preserve">Es una variable control, no se necesita diligenciar. </t>
  </si>
  <si>
    <t>No. Días
Rango Superior</t>
  </si>
  <si>
    <t>Mes Días</t>
  </si>
  <si>
    <t>Formula del indicador</t>
  </si>
  <si>
    <t>Determinar la fórmula matemática para el cálculo del indicador</t>
  </si>
  <si>
    <t>Dependencia</t>
  </si>
  <si>
    <t>I</t>
  </si>
  <si>
    <t>DESPACHO</t>
  </si>
  <si>
    <t>01</t>
  </si>
  <si>
    <t>02</t>
  </si>
  <si>
    <t>04</t>
  </si>
  <si>
    <t>05</t>
  </si>
  <si>
    <t>06</t>
  </si>
  <si>
    <t>07</t>
  </si>
  <si>
    <t>08</t>
  </si>
  <si>
    <t>09</t>
  </si>
  <si>
    <t>Cite los soportes que evidencian el cumplimiento de la actividad y serán entregados a Control Interno</t>
  </si>
  <si>
    <r>
      <t>Código:</t>
    </r>
    <r>
      <rPr>
        <sz val="14"/>
        <color theme="1"/>
        <rFont val="Calibri"/>
        <family val="2"/>
        <scheme val="minor"/>
      </rPr>
      <t xml:space="preserve"> D-FM-PL-SI-03-01</t>
    </r>
    <r>
      <rPr>
        <b/>
        <sz val="14"/>
        <color theme="1"/>
        <rFont val="Calibri"/>
        <family val="2"/>
        <scheme val="minor"/>
      </rPr>
      <t xml:space="preserve">
Versión:</t>
    </r>
    <r>
      <rPr>
        <sz val="14"/>
        <color theme="1"/>
        <rFont val="Calibri"/>
        <family val="2"/>
        <scheme val="minor"/>
      </rPr>
      <t xml:space="preserve"> 4
</t>
    </r>
    <r>
      <rPr>
        <sz val="7"/>
        <color theme="1"/>
        <rFont val="Calibri"/>
        <family val="2"/>
        <scheme val="minor"/>
      </rPr>
      <t>Rige a partir de su publicación en el SIG</t>
    </r>
  </si>
  <si>
    <t xml:space="preserve">Plan Institucional </t>
  </si>
  <si>
    <t>SI</t>
  </si>
  <si>
    <t>Número</t>
  </si>
  <si>
    <t>Plan Institucional</t>
  </si>
  <si>
    <t>N/A</t>
  </si>
  <si>
    <t>Dirección de Calidad para la Educación Preescolar, Básica y Media</t>
  </si>
  <si>
    <t>Monica Ramírez Peñuela</t>
  </si>
  <si>
    <t>NO</t>
  </si>
  <si>
    <t>Mediadores formados con competencias comunicativas</t>
  </si>
  <si>
    <t>Formar mediadores en estrategias pedagógicas que promuevan la lectura, la escritura y la oralidad en estudiantes de PBM</t>
  </si>
  <si>
    <t>Secretarías de Educación que implementan la ruta para la gestión educativa por medio del SIGCE</t>
  </si>
  <si>
    <t xml:space="preserve">1. Socializar de la nueva versión del aplicativo SIGCE
</t>
  </si>
  <si>
    <t xml:space="preserve">2. Publicar y socialización de la nueva versión de la guía para gestión educativa 
</t>
  </si>
  <si>
    <t xml:space="preserve">3. Prestar asistencias técnicas a SE para la implementación de la ruta para la gestión educativa por medio del SIGCE 
</t>
  </si>
  <si>
    <t>4. Formar a rectores de 20 secretarías de educación para la implementación de la ruta para la gestión educativa</t>
  </si>
  <si>
    <t xml:space="preserve">5. Hacer seguimiento a la implementación de la ruta para la gestión educativa por medio del SIGCE y el análisis de informes pertinentes. </t>
  </si>
  <si>
    <t xml:space="preserve">Educación Inclusiva </t>
  </si>
  <si>
    <t>Documento de orientaciones para la articulación entre el PIAR, el PMI y el índice de inclusión desarrollado</t>
  </si>
  <si>
    <t xml:space="preserve">1. Elaborar del marco conceptual y metodológico del documento
</t>
  </si>
  <si>
    <t xml:space="preserve">2. Articular con las dimensiones de la ruta para la gestión educativa 
</t>
  </si>
  <si>
    <t xml:space="preserve">3. Validar internamente el documento
</t>
  </si>
  <si>
    <t>4. Hacer la exploración de ajustes con secretarías de educación</t>
  </si>
  <si>
    <t xml:space="preserve">5. Publicar en el edusitio Gestión de Ambientes de Aprendizaje Inclusivos  </t>
  </si>
  <si>
    <t xml:space="preserve">6. Formar a las SE para el uso del documento a través de la ruta pedagógica integrada. </t>
  </si>
  <si>
    <t>Documento que contiene un programa intersectorial dirigido a familias de estudiantes con discapacidad desarrollado</t>
  </si>
  <si>
    <t xml:space="preserve">1. Hacer reuniones intersectoriales (Salud, protección-ICBF, cultura, presidencia, interior) 
</t>
  </si>
  <si>
    <t xml:space="preserve">2. Consolidar  la ruta articulada a la política nacional de familias
 </t>
  </si>
  <si>
    <t xml:space="preserve">3. Validar de la ruta con organizaciones de familias de estudiantes con discapacidad
</t>
  </si>
  <si>
    <t xml:space="preserve">4. Hacer la  diagramación de la ruta y publicación en el sitio web para difusión en las secretarías de educación, establecimientos educativos, entidades de la ruta y otras entidades. 
</t>
  </si>
  <si>
    <t>5. Formar a las SE para el uso del documento a través de la ruta pedagógica integrada.</t>
  </si>
  <si>
    <t>Documento de actualización de las orientaciones para los planes territoriales de formación docente, sobre la formación en educación inclusiva, desarrollado</t>
  </si>
  <si>
    <t xml:space="preserve">1. Revisar documental del enfoque de diseño universal 
</t>
  </si>
  <si>
    <t xml:space="preserve">2. Incorporar en los diferentes componente de la guía para la construcción de planes territoriales para la formación docente 
</t>
  </si>
  <si>
    <t xml:space="preserve">3. Consultar para comentarios con grupos de interés (ENS, IES, EE, SE)
</t>
  </si>
  <si>
    <t xml:space="preserve">4. Publicar en el sitio Web 
</t>
  </si>
  <si>
    <t xml:space="preserve">5. Formar a las SE para el uso del documento a través de la ruta pedagógica integrada. </t>
  </si>
  <si>
    <t>Servicio de asistencia técnica presencial a Secretarías de Educación, para la articulación del PIAR (Plan Individual de Ajustes Razonables) y PMI (Planes de Mejoramiento Institucional)</t>
  </si>
  <si>
    <t xml:space="preserve">1. Diseñar el protocolo de asistencias técnicas
</t>
  </si>
  <si>
    <t xml:space="preserve">2. Coordinar la logística de las estrategias para la asistencia técnica
</t>
  </si>
  <si>
    <t xml:space="preserve">3. Prestar de las asistencias técnicas
</t>
  </si>
  <si>
    <t xml:space="preserve">4. Evaluar asistencias técnicas 
</t>
  </si>
  <si>
    <t xml:space="preserve">5. Presentar de plan de acción para mejoramiento de asistencias técnicas 2019. </t>
  </si>
  <si>
    <t>Redes de familias conformadas  en los establecimientos educativos</t>
  </si>
  <si>
    <t xml:space="preserve">1. Elaborar términos de referencia y desarrollo del proceso contractual
</t>
  </si>
  <si>
    <t xml:space="preserve">2. Focalizar de secretarías de educación e instituciones educativas para la conformación de las redes de familia
</t>
  </si>
  <si>
    <t xml:space="preserve">3. Desarrollar  el proyecto de conformación de redes de familia 
</t>
  </si>
  <si>
    <t xml:space="preserve">4. Hacer seguimiento a las redes de familias establecidas en las SE. </t>
  </si>
  <si>
    <t>Plan Especial de Educación Rural</t>
  </si>
  <si>
    <t>Estudiantes beneficiados por cursos de nivelación en competencias básicas, socioemocionales y con orientación socio  ocupacional</t>
  </si>
  <si>
    <t>Publicar convocatoria pública a IES en pág. web del Ministerio (concurso de mérito)</t>
  </si>
  <si>
    <t>Elegir  propuestas de IES</t>
  </si>
  <si>
    <t>Verificar estudiantes (SIMAT, DUE)</t>
  </si>
  <si>
    <t>Hacer el curso Matemáticas, Lenguaje y Ciencias</t>
  </si>
  <si>
    <t>Hacer el cursos en comp. socioemocionales y ciudadanas</t>
  </si>
  <si>
    <t>Hacer la orientación socio-ocupacional</t>
  </si>
  <si>
    <t xml:space="preserve">Docentes capacitados de media técnica en municipios de postconflicto </t>
  </si>
  <si>
    <t>Publicar Convocatoria Pública a IES en pág. web del Ministerio</t>
  </si>
  <si>
    <t>Elegir propuestas de IES</t>
  </si>
  <si>
    <t>Revisar los lineamientos curriculares: guía docente, guía estudiantes, lineamientos, guía para la formulación, etc.</t>
  </si>
  <si>
    <t>Entregar documentos revisados</t>
  </si>
  <si>
    <t>Socializar y ajustar de acuerdo a socializaciones</t>
  </si>
  <si>
    <t>Hacer la entrega final de documentos e implementación en EE</t>
  </si>
  <si>
    <t>Capacitar docente en currículos exploratorios, y acompañamiento en la implementación de los currículos</t>
  </si>
  <si>
    <t>ETCs con Planes de Permanencia para Media, para focalizar instituciones educativas, y estudiantes beneficiarios de la estrategia.</t>
  </si>
  <si>
    <t>Identificar las Secretarías más críticas</t>
  </si>
  <si>
    <t xml:space="preserve">Diseñar de protocolos para talleres en SE sobre planes de permanencia como parte de la Ruta Pedagógica Integrada. </t>
  </si>
  <si>
    <t>Hacer los talleres para que 15 ETCs más críticas construyan su plan</t>
  </si>
  <si>
    <t>Hacer Seguimiento a planes de las ETC</t>
  </si>
  <si>
    <t>Hacer la evaluación a planes de las ETC</t>
  </si>
  <si>
    <t>Campaña de comunicaciones que permiten disminuir deserción a través de  focalización de las estrategias de calidad</t>
  </si>
  <si>
    <t>Hacer la impresión Volantes y realización video que permiten es disminuir deserción a través de  focalizar las estrategias de calidad</t>
  </si>
  <si>
    <t>Secretarias de Educación acompañadas</t>
  </si>
  <si>
    <t>Hacer el diseño e implementación de la ruta de acompañamiento pedagógico a las SE</t>
  </si>
  <si>
    <t>Encuentros de formación a líderes de JU, PTA, bilingüismo y otros programas</t>
  </si>
  <si>
    <t>Hacer el diseño e implementación de los encuentros de formación a líderes de JU</t>
  </si>
  <si>
    <t>Temática del foro diseñada</t>
  </si>
  <si>
    <t>Hacer el documento orientaciones conceptuales y metodológicas del Foro Educativo Nacional 2018.</t>
  </si>
  <si>
    <t>Componente comunicaciones y Edusitio de Foro en Portal Colombia Aprende realizados</t>
  </si>
  <si>
    <t>Hacer el diseño edusitio - Imagen Foro -Aplicativo inscripciones - Cargue experiencias significativas.</t>
  </si>
  <si>
    <t xml:space="preserve">Acompañamiento Foros Educativos Territoriales </t>
  </si>
  <si>
    <t>Acompañar a las S.E para selección experiencias significativas</t>
  </si>
  <si>
    <t>Definición operador logístico Foro Educativo Nacional</t>
  </si>
  <si>
    <t>Hacer el proceso de selección operador logístico - Definición servicios de tiquetes, transporte y alojamiento. - Lugar y Vestido Foro Educativo. Piezas y elementos comunicativos Foro</t>
  </si>
  <si>
    <t>Evento Central Foro Educativo Nacional realizado</t>
  </si>
  <si>
    <t>Realizar la agenda - Conferencistas nacionales e internacionales. - Presentación experiencias significativas - - Mesas, talleres y conversatorios - Distribución espacios físicos.</t>
  </si>
  <si>
    <t xml:space="preserve">Educación para la Paz - Formación para la Ciudadanía </t>
  </si>
  <si>
    <t>Establecimientos educativos  oficiales que implementan estrategias  de formación para la ciudadanía (promoción de la convivencia pacífica, la participación democrática y la valoración de la diversidad).</t>
  </si>
  <si>
    <t xml:space="preserve">Implementar modelos de formación y acompañamiento para el desarrollo de competencias ciudadanas y derechos humanos 
</t>
  </si>
  <si>
    <t xml:space="preserve">Fortalecer Sistema Nacional de Convivencia Escolar 
</t>
  </si>
  <si>
    <t xml:space="preserve">Implementar campamentos Generación PAZcífica 
</t>
  </si>
  <si>
    <t>Implementar la estrategia de familias en convenio con ICBF</t>
  </si>
  <si>
    <t xml:space="preserve">Implementar compromisos de Ley de Victimas y Memoria Histórica </t>
  </si>
  <si>
    <t xml:space="preserve">Establecimientos educativos de municipios focalizados que implementan acciones de educación para la sexualidad y la construcción de ciudadanía.  </t>
  </si>
  <si>
    <t>Porcentaje</t>
  </si>
  <si>
    <t>Secretarías de educación  certificadas beneficiadas con acciones del programa de educación para la sexualidad y  construcción de ciudadanía.</t>
  </si>
  <si>
    <t xml:space="preserve">Realizar el Encuentro Nacional de Comités Territoriales de Convivencia Escolar </t>
  </si>
  <si>
    <t>1)Informe de ejecución mes a mes del proyecto ¡Pásate a la biblioteca escolar! Y Campaña Cuento Contigo.
2) Listados de asistencia de 1000 mediadores formados.
3) Documento con evaluación del piloto ¡Pásate a la BE!</t>
  </si>
  <si>
    <t>El equipo del PNLE realizó el anexo técnico para el proceso competititvo de contratación. Actualmente está en la segunda etapa del proceso, a cargo del equipo de apoyo a la supervisión de la Dirección de Calidad, antes de subirlo a NEON.</t>
  </si>
  <si>
    <t xml:space="preserve">Posible cooperación con un aliado por definir </t>
  </si>
  <si>
    <t xml:space="preserve">3 profesionales de planta </t>
  </si>
  <si>
    <t>Lista de asistencia</t>
  </si>
  <si>
    <t>Se realizaron 4 encuentros de socialización en las ciudadades de Cali, Medellín, Bogotá, y Barranquilla. El quinto encuentro que estaba proyectado para realizarse en Bucaramanga, se fusionó con el encuentro de Medellín.</t>
  </si>
  <si>
    <t>Documento publicado y listas de asistencia</t>
  </si>
  <si>
    <t>El documento ya cuenta con los ajustes sugeridos. Se tiene previsto presentar la nueva guía a finales del mes de febrero.</t>
  </si>
  <si>
    <t>Actas de asistencia técnica y listas de asistencia</t>
  </si>
  <si>
    <t xml:space="preserve">Para el desarrollo de las asistencias técnicas ya se cuenta con el listado de las 20 secretarías de educación que serán priorizadas y se realizó la división de las mismas entre los profesionales a cargo. 
</t>
  </si>
  <si>
    <t>Listas de asistencia</t>
  </si>
  <si>
    <t>Actualmente se cuenta con el anexo técnico para iniciar el proceso de contratación que permita la formación a rectores de 20 secretarías.
 Se solicitará ajuste a la Oficina de Planeación mediante oficio para el cambio de fecha ya que esta actividad no culmina en el mes de enero. </t>
  </si>
  <si>
    <t>Actualmente se cuenta con el anexo técnico para iniciar el proceso de contratación que permita realñizar seguimiento a la ruta para la gestión educativa. 
Se solicitará ajuste a la Oficina de Planeación mediante oficio para el cambio de fecha ya que esta actividad no culmina en el mes de enero. </t>
  </si>
  <si>
    <t xml:space="preserve">1 profesional de planta y 1 por prestación de servicios </t>
  </si>
  <si>
    <t>Documento con términos de referencia</t>
  </si>
  <si>
    <t>Sobre el documento de orientaciones para la articuación entre el PIAR, el PMI y el índice de inclusión, ya se cuenta con el marco conceptual y metodológico que está compuesto por la Guía para la implementación del Decreto 1421 de 2017, y la nueva guía para la gestión educativa que reemplazará la Guía 34 para el mejoramiento institucional.  Ya se inició el proceso de construcción del documento y la definición de los equipos del MEN que participarán en su validación. 
También se cuenta con la selección de las secretaría de educación con las que se realizará la exploración de ajustes al documento.
El proceso de publicación se realizará una vez el documento esté validado internamente. Sobre la publicación del documento en el Edusitio Ambiente de Aprendizaje Inclusivos, se está haciendo la revisión de los contenidos del Edusitio para que el documento armonice con estos.  </t>
  </si>
  <si>
    <t>Ya se cuenta con el marco conceptual y metodológico que está compuesto por la Guía para la implementación del Decreto 1421 de 2017 y Nueva guía para la gestión educativa.</t>
  </si>
  <si>
    <t>Lista de SE focalizadas</t>
  </si>
  <si>
    <t>Tanto en la guía para la implementación del Decreto 1421 de 2017, como en la nueva guía para la gestión educativa se retoma el enfoque de educación inclusiva con el proposito de generar la articulación entre el PMI y el PIAR.</t>
  </si>
  <si>
    <t>Informes de implementación</t>
  </si>
  <si>
    <t xml:space="preserve">El proceso de validación del documento se realizará una vez esté listo. Ya se inició el proceso de construcción y la definición de los equipos del MEN que participarán en su validación. </t>
  </si>
  <si>
    <t>Informes de seguimiento</t>
  </si>
  <si>
    <t xml:space="preserve">Se cuenta con la selección de las secretaría de educación con las que se realizará la exploración de ajustes del documento. </t>
  </si>
  <si>
    <t>Documento publicado</t>
  </si>
  <si>
    <t>Actualmente se está haciendo la revisión de los contenidos del Edusitio Ambientes de aprendizaje inclusivos para que el documento armonice con estos. El proceso de publicación se realizará una vez el documento esté validado internamente.</t>
  </si>
  <si>
    <t>En el mes de Enero se inicio el proceso interno de validacion del documento que permitira la capacitación de los profesionales a cargo del proceso de formacióne a las SE . 
Se solicitará ajuste a la Oficina de Planeación mediante oficio para el cambio de fecha ya que esta actividad no culmina en el mes de julio. </t>
  </si>
  <si>
    <t>Actas de reunión</t>
  </si>
  <si>
    <t xml:space="preserve">Ya se cuenta con los referentes de cada institución que serán convocados a las reuniones intersectoriales para la construcción y validación de la ruta de familias de estudiantes con discapacidad. </t>
  </si>
  <si>
    <t>Borrador ruta Articulada</t>
  </si>
  <si>
    <t xml:space="preserve">Se cuenta con los actores que participaran de la construcción de la ruta a sí como los insumos con que cuenta cada entidad. Se  tiene previsto convacar la primera ruinión y establecer el cronograma de trabajo.
Se solicitará ajuste a la Oficina de Planeación mediante oficio para el cambio de fecha ya que esta actividad no culmina en el mes de julio. </t>
  </si>
  <si>
    <t xml:space="preserve">Para la validación de la ruta se desarrollarán mesas de trabajo con familias de estudiantes con discapacidad. Actualmente se está realizando la definición de las organizaciones de familias que pueden hacer parte del proceso. </t>
  </si>
  <si>
    <t>Documento diagramado</t>
  </si>
  <si>
    <t xml:space="preserve">La diagramación y publicación de la ruta en el sitio web se realizará cuando el documento esté validado por las organizaciones de familias en el mes de julio. </t>
  </si>
  <si>
    <t xml:space="preserve">El proceso de formación a las SE para el uso del documento se realizará una vez el documento esté validado por las organizaciones de familias en el mes de julio. </t>
  </si>
  <si>
    <t>Documento con revisión documental</t>
  </si>
  <si>
    <t xml:space="preserve">El documento fue revisado tanto para este proceso como para brindar asistencias téncias a las SE </t>
  </si>
  <si>
    <t xml:space="preserve">Guía de planes de formación docente </t>
  </si>
  <si>
    <t xml:space="preserve">Ya se cuenta con la última versión de la guía para la gestión educativa y se definieron los componentes que harán parte del documento orientador para la construcción de planes territoriales para la formación docente con enfasis en educación inclusiva. </t>
  </si>
  <si>
    <t>A la fecha se está revisando los posibles grupos de interés para la consulta cuando esté listo el documento</t>
  </si>
  <si>
    <t>Documento publicado en sitio web (pantallazo)</t>
  </si>
  <si>
    <t>La publicación en el sitio web se realizará una vez se construya y valide el documento.</t>
  </si>
  <si>
    <t>Documento con protocolo de asistencias técnicas</t>
  </si>
  <si>
    <t xml:space="preserve">Sobre la asistencias técnicas para la articulación del PIAR, el PMI y el índice de inclusión, el protocolo ya fue validado con la mesa técnica de discapacidad del MEN. La Subdirección de Permanencia elaboró el cronograma de asistencias técnicas. Durante el mes de enero la Dirección de Calidad realizó una (1) asistencia técnica a la SE de Mosquera. 
El plan de acción de mejoramiento de las asitencias técnicas se realizará conjuntamente con el grupo de discapacidad de las diferentes dependencias una vez se tenga información suficiente sobre los resultados del proceso de acompañamiento a las SE. </t>
  </si>
  <si>
    <t>El protocolo fue validado con la mesa técnica de discapacidad MEN.</t>
  </si>
  <si>
    <t>Cronograma de asistencias técnicas</t>
  </si>
  <si>
    <t>La Subdirección de Permanencia elaboró el cronograma de AT.</t>
  </si>
  <si>
    <t>Se realizó una asistencia técnica a la SE de Mosquera.</t>
  </si>
  <si>
    <t>Documento con evaluación de asistencias técnicas</t>
  </si>
  <si>
    <t>Se realizará conjuntamente con el grupo de discapacidad de las diferentes dependencias una vez se tenga información suficiente sobre el proceso de asistencias técnicos que se está realizando actualmente.</t>
  </si>
  <si>
    <t>Documento con plan de acción de asistencias técnicas</t>
  </si>
  <si>
    <t xml:space="preserve">3 profesionales de planta y
1 por prestación de servicios </t>
  </si>
  <si>
    <t>El equipo del  Gestión  realizó el anexo técnico para el proceso competititvo de contratación. Actualmente está en revisión del equipo de Formación para la ciudadanía y del ICBF, con lo que pasará a la segunda etapa del proceso, a cargo del equipo de apoyo a la supervisión de la Dirección de Calidad, antes de subirlo a NEON.</t>
  </si>
  <si>
    <t>Ya se encuentran focalizadas las SE, como parte del Plan de formación para la ciudadanía. Así corresponden a los 88 establecimientos educativos y sus correspondientes SE.</t>
  </si>
  <si>
    <t>El anexo técnico elaborado es la propuesta que se implementará para la confirmación de redes de familias. Así que corresponde al avance de este mes.</t>
  </si>
  <si>
    <t xml:space="preserve">No ha comenzado la ejecuión del proyecto, pero en el anexo técnico se tuvo en cuenta la estrategia de seguimiento. </t>
  </si>
  <si>
    <t>4 profesionales por prestación de servicios y 3 de planta</t>
  </si>
  <si>
    <t>Publicación proyecto de Pliego de Condiciones</t>
  </si>
  <si>
    <t>Desde el 2017 se tenia previsto la adición al Fondo FEM para la realización de los cursos a estudiantes. Sin embargo, se hizo una consulta determinante con la Subdirección e Contratación con quien se acordó la no viabilidad de la adición, por lo que se inicará el proceso desde cero. A partir de esto,  el grupo de Media se encuentra definiendo la construción de un anexo técnico en el que además de incluir el  desarrollo de competencias básicas como se busca desde el Fondo FEM, se incluye el desarrollo de competencias emocionales y orientación socioocupacional.</t>
  </si>
  <si>
    <t>Se avanzó en la construcción del anexo técnico</t>
  </si>
  <si>
    <t>5 profesionales por prestación de servicios y 3 de planta</t>
  </si>
  <si>
    <t>Acta de selección de propuestas</t>
  </si>
  <si>
    <t>Esta actividad requiere ajuste en las fechas de ejecución.
Se remitirá oficio a la oficina de Planeación con la solicitud y justificación de los cambios.</t>
  </si>
  <si>
    <t>6 profesionales por prestación de servicios y 3 de planta</t>
  </si>
  <si>
    <t>Listado de estudiantes verificado</t>
  </si>
  <si>
    <t>7 profesionales por prestación de servicios y 3 de planta</t>
  </si>
  <si>
    <t>Informes de implementación de los cursos y listas de asistencia</t>
  </si>
  <si>
    <t>8 profesionales por prestación de servicios y 3 de planta</t>
  </si>
  <si>
    <t>Informes de implementación y listas de asistencia</t>
  </si>
  <si>
    <t>9 profesionales por prestación de servicios y 3 de planta</t>
  </si>
  <si>
    <t>10 profesionales por prestación de servicios y 3 de planta</t>
  </si>
  <si>
    <t>Se avanzó en la construcción del anexo técnico, con la participación de diversos grupos de la Dirección de Calidad y teniendo en cuenta los avances con los que cuenta el MEN relacionados con fomación de estudiantes de media.</t>
  </si>
  <si>
    <t>11 profesionales por prestación de servicios y 3 de planta</t>
  </si>
  <si>
    <t>12 profesionales por prestación de servicios y 3 de planta</t>
  </si>
  <si>
    <t xml:space="preserve">Documento de revisión </t>
  </si>
  <si>
    <t>13 profesionales por prestación de servicios y 3 de planta</t>
  </si>
  <si>
    <t>14 profesionales por prestación de servicios y 3 de planta</t>
  </si>
  <si>
    <t>Actas de socialización</t>
  </si>
  <si>
    <t>15 profesionales por prestación de servicios y 3 de planta</t>
  </si>
  <si>
    <t>Documento de implementación</t>
  </si>
  <si>
    <t>16 profesionales por prestación de servicios y 3 de planta</t>
  </si>
  <si>
    <t>17 profesionales por prestación de servicios y 3 de planta</t>
  </si>
  <si>
    <t>Se focalizaron las SE priorizadas para el acompañamiento de la Ruta pedagógica integrada.</t>
  </si>
  <si>
    <t>18 profesionales por prestación de servicios y 3 de planta</t>
  </si>
  <si>
    <t xml:space="preserve">Ya se encuentran diseñados los protocolos que empezarán a implementar en 15 Secretarías: Caquetá, Florencia, Córdoba, Chocó, Cauca, Turbo, Apartadó, Bolívar, Putumayo, Antioquia, Santa Marta, Arauca, Nariño,Valledupar, Tumaco.    </t>
  </si>
  <si>
    <t>19 profesionales por prestación de servicios y 3 de planta</t>
  </si>
  <si>
    <t>Listas de  asistencia e informes de talleres</t>
  </si>
  <si>
    <t>20 profesionales por prestación de servicios y 3 de planta</t>
  </si>
  <si>
    <t>Actas de seguimiento</t>
  </si>
  <si>
    <t>21 profesionales por prestación de servicios y 3 de planta</t>
  </si>
  <si>
    <t>Actas de evaluación</t>
  </si>
  <si>
    <t>22 profesionales por prestación de servicios y 3 de planta</t>
  </si>
  <si>
    <t>Volante diagramado y video</t>
  </si>
  <si>
    <t xml:space="preserve">Documento de ruta de acompañamiento pedagógico y listas de asistencia </t>
  </si>
  <si>
    <t xml:space="preserve">Se ha avanzado en la definición del esquema operativo de la ruta de SE 2018, así como en el diseño general para el ciclo 4. </t>
  </si>
  <si>
    <t>Documento con diseño de los encuentros de formación a líderes JU y listas de asistencia</t>
  </si>
  <si>
    <t xml:space="preserve">Ya está programa la agenda de eucentros de formación a líderes de JU y el primero será el 13 y 14 de febrero. </t>
  </si>
  <si>
    <t>2 profesionales de planta 2 profesionales prestación de servicios</t>
  </si>
  <si>
    <t>Documento orientador</t>
  </si>
  <si>
    <t>Ya está la primera versión del documento orientador del Foro que se fortalecerá en una reunión con otros equipos del MEN que conocen el tema de Educación Rural.</t>
  </si>
  <si>
    <t>Edusitio activo (pantallazo)</t>
  </si>
  <si>
    <t>Se construyó una primera propuesta del EDUSITIO del  Foro que se enviará a Innovación, una vez se valide con la Dirección de Calidad.</t>
  </si>
  <si>
    <t>Actas de acompañamiento a SE</t>
  </si>
  <si>
    <t>Se solicitará ajuste de la fecha de ejecución de la actividad a la oficina de Planeación pues el acompañamiento a las SE para la selección de experiencias signficativas se realizarán una vez esté validado el documento orientador del Foro Educativo 2018.</t>
  </si>
  <si>
    <t>Nombre del operador logistico.
Piezas diseñadas</t>
  </si>
  <si>
    <t>Ya se tiene un primer borrador de la orden de logística que se radicará la segunda semana de febrero para avanzar en este proceso.</t>
  </si>
  <si>
    <t>Agenda y resumen de las experiencias a presentar.</t>
  </si>
  <si>
    <t xml:space="preserve">Se cuenta con una primera versión del documento orientador del Foro Educativo 2018 y se definió el tema central para la posterior definición de experiencias, agenda, talleres y conferencistas. </t>
  </si>
  <si>
    <t xml:space="preserve">Con OIM, USAID y OEI  por definir montos 2018 de esas entidades </t>
  </si>
  <si>
    <t>Listas de asistencia a talleres de formación y actas de acompañamiento a EE y SE</t>
  </si>
  <si>
    <t xml:space="preserve">Este indicador se compone de varios procesos con los cuales se llegará a los 905 establecimientos educativos, cuyo avance para el mes de enero es el siguiente:
• Modelo de Formación para la Ciudadanía e Implementación de la estrategia de familias 88 colegios focalizados: Inició la implementación de la fase 1 del Modelo de Formación para la Ciudadanía, con la realización en enero de 19 talleres de formación de educadores del ciclo I. Están pendientes 8 talleres de formación que se harán en febrero con 240 docentes para iniciar el acompañamiento de los tutores a los 88 colegios focalizados.
Sobre la implementación de la estrategia de familias, ya se cuenta con el anexo técnico para iniciar el proceso de contratación incluyendo observaciones del equipo de Formación para la Ciudadanía e ICBF.
• Campamentos GENeración PAZcífica 817 Colegios Focalizados: Sobre el desarrollo de los campamentos, el convenio con la OEI ya está listo para su implementación y se está trabajando en la convocatoria para lanzarla la última semana de febrero. Además, se socializó con el equipo de Comunicaciones para definir la estrategia de divulgación. </t>
  </si>
  <si>
    <t>Inició la implementación de la fase 1 del Modelo de Formación para la Ciudadanía, con la realización en enero de 19 talleres de formación de educadores del ciclo I. Están pendientes 8 talleres de formación que se harán en febrero con 240 docentes para iniciar el acompañamiento de los tutores a los 88 colegios focalizados</t>
  </si>
  <si>
    <t xml:space="preserve">Se solicitará ajuste de la fecha a la oficina de Planeación pues esta actividad se desarrollará a lo largo de todo el año. En el mes de enero se programó y convocó a la primera reunión de la mesa técnica del Comité Nacional de Convivencia Escolar para el 7 de febrero y la primera sesión del Comité Nacional de Convivencia Escolar para el 28 de febrero que será presidida por la Ministra. </t>
  </si>
  <si>
    <t>Listas de asistencia e informes de los campamentos</t>
  </si>
  <si>
    <t>El convenio con la OEI ya está lista para la implementación y se está trabajando en la convocatoria para lanzarla en marzo. Además, se socializó con el equipo de Comunicaciones para divulgarlos.</t>
  </si>
  <si>
    <t>Listas de asistencia e informes de implementación</t>
  </si>
  <si>
    <t xml:space="preserve">Se solicitará ajuste de fecha a la oficina de Planeación pues la implementación de la estrategia será posterior a la culminación de los proceso contractuales que culminará en mayo. Ya se cuenta con el anexo técnico para iniciar el proceso de contratación. </t>
  </si>
  <si>
    <t>Informe de implementación y listas de asistencia</t>
  </si>
  <si>
    <t xml:space="preserve">Se planean asistencia técnicas para dar respuesta a los compromisos del sector en el marco de la Ley de Victimas </t>
  </si>
  <si>
    <t xml:space="preserve"> Actas de seguimiento e informe consolidado mensual de registro en encuesta virtual </t>
  </si>
  <si>
    <t xml:space="preserve">Se realizó análisis del estado de de registro de la información en la encuesta virutal diseñada y se establecen prioridades para acompañamiento de a aquellas SE con menores % de registro e implementción de programas. Se articula con equipos de apoyo de JU para facilitar registro de información de estos colegios. </t>
  </si>
  <si>
    <t xml:space="preserve">De acuerdo con los resultados de la encuesta sobre la implementación de programas de educación sexual por parte de las SE, se realizó el ejercicio de priorización de las SE que no cuentan con programas o estrategias actualmente. </t>
  </si>
  <si>
    <t xml:space="preserve">Se revisa diagnóstico de comités territoriales a fin de priorizar asistencias técnicas y establecer plan de acción.  </t>
  </si>
  <si>
    <t>Becas Docentes</t>
  </si>
  <si>
    <t>Camila Gómez Afanador</t>
  </si>
  <si>
    <t xml:space="preserve">Créditos educativos condonables adjudicados a maestros con recursos MEN
</t>
  </si>
  <si>
    <t xml:space="preserve">Adjudicar y legalizar 1000 nuevos créditos educativos condonables (presupuesto MEN)
</t>
  </si>
  <si>
    <t>Diseñar el plan de seguimiento a egresados</t>
  </si>
  <si>
    <t xml:space="preserve">Créditos educativos condonables adjudicados a maestros con recursos del Sistema General de Regalías
</t>
  </si>
  <si>
    <t xml:space="preserve">Priorizar departamentos para el plan de gestión de recursos del FCTeI en 2017 y 2018, junto con el equipo de regalías MEN.
</t>
  </si>
  <si>
    <t>Gestionar equipos de trabajo y Gobernadores en los diferentes Departamentos</t>
  </si>
  <si>
    <t xml:space="preserve">Créditos educativos virtuales condonables adjudicados a maestros
</t>
  </si>
  <si>
    <t xml:space="preserve">Consolidar el equipo Estrategia Virtual -  Primera Infancia, Bilingüismo, ECDF
</t>
  </si>
  <si>
    <t>Identificar fuentes de financiación y formulación de plan de gestión de recursos</t>
  </si>
  <si>
    <t>Diseñar estrategia de becas en modalidad virtual</t>
  </si>
  <si>
    <t xml:space="preserve">1. Definir líneas estratégicas para el acompañamiento a las a Secretarías de Educación de Entidades Territoriales Certificadas para la elaboración y desarrollo de sus Planes Territoriales de Formación de Docentes –PTFD
</t>
  </si>
  <si>
    <t xml:space="preserve">2. Desarrollar proceso contractual. </t>
  </si>
  <si>
    <t>3. Seguimiento al desarrollo del proceso de acompañamiento.</t>
  </si>
  <si>
    <t>Documentos  de lineamientos en formación inicial y formación continua para educadores rurales desarrollados</t>
  </si>
  <si>
    <t xml:space="preserve">1. Definir rutas de construcción de lineamientos 
 de formación para docentes rurales
</t>
  </si>
  <si>
    <t xml:space="preserve">2. Desarrollar proceso contractual.
</t>
  </si>
  <si>
    <t xml:space="preserve">3. Hacer seguimiento al desarrollo y consolidación de los lineamientos. </t>
  </si>
  <si>
    <t>4.Articulación de los lineamientos al PEER.</t>
  </si>
  <si>
    <t>5. Divulgar lineamientos de formación para docentes rurales.</t>
  </si>
  <si>
    <t>Educadores realizando el curso de actualización  para educadores rurales en servicio </t>
  </si>
  <si>
    <t xml:space="preserve">1. Gestionar convocatoria a educadores interesados 
 en Cursos de actualización  para educadores rurales en servicio 
</t>
  </si>
  <si>
    <t>2. Hacer seguimiento al desarrollo de los cursos en el territorio nacional.</t>
  </si>
  <si>
    <t>3. Gestionar y/o hacer seguimiento  a los procesos de adjudicación y condonación de créditos.  </t>
  </si>
  <si>
    <t>Educadores realizando el curso  actualización en el marco de la Evaluación con Carácter Diagnóstico Formativa -ECDF-</t>
  </si>
  <si>
    <t xml:space="preserve">1. Gestionar convocatoria, estudio y aprobación de propuestas de IES. 
(Cursos de actualización en el marco de la Evaluación con Carácter Diagnóstico Formativa -ECDF-) 
</t>
  </si>
  <si>
    <t>2. Gestionar convocatoria a educadores.</t>
  </si>
  <si>
    <t>3. Hacer seguimiento al desarrollo de los cursos en el territorio nacional.</t>
  </si>
  <si>
    <t>4. Gestionar y/o hacer seguimiento  a los procesos de adjudicación y condonación de créditos.  </t>
  </si>
  <si>
    <t xml:space="preserve">Educadores realizando el curso de actualización a educadores </t>
  </si>
  <si>
    <t xml:space="preserve">1. Gestionar convocatoria a educadores interesados  en los Cursos de actualización a educadores (Contrato 1400 de 2016)
</t>
  </si>
  <si>
    <t>2. Hacer seguimiento al desarrollo de los cursos en el territorio nacional</t>
  </si>
  <si>
    <t>Educadores realizando el curso Audio Aula de Pensamiento Crítico  OEA - RIED.</t>
  </si>
  <si>
    <t xml:space="preserve">1. Sensibilizar a ETC y establecer acuerdo.
</t>
  </si>
  <si>
    <t xml:space="preserve">2. Definir y desarrollar procesos de observación de clase. </t>
  </si>
  <si>
    <t>3. Hacer seguimiento al plan de trabajo y al desarrollo del curso Audio Aula de Pensamiento Crítico  OEA - RIED.</t>
  </si>
  <si>
    <t xml:space="preserve">4. Hacer seguimiento a la participación de los docentes en el curso. </t>
  </si>
  <si>
    <t xml:space="preserve">5. Hacer uso de los resultados de las estrategias de seguimiento al aprendizaje del curso para su evaluación y posibles oportunidades de mejora. </t>
  </si>
  <si>
    <t>ENS participando en la estrategia de acompañamiento</t>
  </si>
  <si>
    <t xml:space="preserve">1. Hacer seguimiento a la implementación de las etapas de Estrategia de acompañamiento a Escuelas Normales Superiores :
</t>
  </si>
  <si>
    <t>Colombia Bilingüe</t>
  </si>
  <si>
    <t xml:space="preserve">Adriana Maria Giraldo Olmos </t>
  </si>
  <si>
    <t>Asistentes nativos extranjeros en procesos de enseñanza</t>
  </si>
  <si>
    <t xml:space="preserve">
1.Llevar a cabo proceso precontractual (selección por competencia bajo el decreto 92 de 2017)  para poder tener operador que implemente programa  de Formadores. Nativos Extranjeros o contratación directa.
</t>
  </si>
  <si>
    <t>2. Legalización del operador (contrato)</t>
  </si>
  <si>
    <t>3. Ejecución contrato (implementación, seguimiento y evaluación)</t>
  </si>
  <si>
    <t>Docentes formados en inglés</t>
  </si>
  <si>
    <t xml:space="preserve">Formación docente
1.Seleccionar conveniente
</t>
  </si>
  <si>
    <t>2.Llevar a cabo proceso precontractual para poder tener conveniente que implemente los programas de formación en lengua y metodología a docentes.</t>
  </si>
  <si>
    <t>3. Legalización del operador (contrato)</t>
  </si>
  <si>
    <t>4. Ejecución contrato: Convocatoria docentes, implementación del programa y resultados, seguimiento y evaluación</t>
  </si>
  <si>
    <t>Docentes evaluados en competencias en inglés con nivel B2 o superior -Marco Común Europeo</t>
  </si>
  <si>
    <t xml:space="preserve">Evaluación docente
1.Seleccionar conveniente
</t>
  </si>
  <si>
    <t>3. Legalización del operador (convenio)</t>
  </si>
  <si>
    <t>4. Ejecución convenio: Convocatoria docentes, presentación prueba y análisis de resultados, seguimiento y evaluación</t>
  </si>
  <si>
    <t>Estudiantes evaluados en competencias en inglés con nivel B1 o superior -Marco Común Europeo</t>
  </si>
  <si>
    <t xml:space="preserve">Evaluación estudiantes
1.Seleccionar conveniente
</t>
  </si>
  <si>
    <t>2.Llevar a cabo proceso precontractual para poder tener conveniente que implemente los campos de inmersión a estudiantes.</t>
  </si>
  <si>
    <t>4. Ejecución convenio: Convocatoria estudiantes, presentación prueba y análisis de resultados, seguimiento y evaluación</t>
  </si>
  <si>
    <t>Establecimientos Educativos con materiales de inglés distribuidos</t>
  </si>
  <si>
    <t>3. Ejecución contrato.</t>
  </si>
  <si>
    <t>Establecimientos Educativos en Aliados 10 Bilingüe</t>
  </si>
  <si>
    <t xml:space="preserve">Fortalecer la capacidad instalada para la enseñanza-aprendizaje del inglés-Aliados 10 Bilingüe
1.Seleccionar conveniente
</t>
  </si>
  <si>
    <t>2.Llevar a cabo proceso precontractual para poder tener conveniente que implemente programa Aliados Bilingüe.</t>
  </si>
  <si>
    <t>4. Ejecución convenio: Convocatoria instituciones educativas, implementación, seguimiento y evaluación</t>
  </si>
  <si>
    <t>Jornada Única</t>
  </si>
  <si>
    <t>Daniel González</t>
  </si>
  <si>
    <t>Beneficiarios de matrícula oficial con Jornada Única</t>
  </si>
  <si>
    <t>Dotar de textos de matemáticas y lenguaje a los EE que implementan JU</t>
  </si>
  <si>
    <t>Monitorear que un millón de estudiantes sean reportados en SIMAT como Jornada Única (continuidad del programa)</t>
  </si>
  <si>
    <t>Monitorear que un millón y medio de estudiantes sean reportados en SIMAT como Jornada Única (continuidad del programa)</t>
  </si>
  <si>
    <t>Acompañar 500 establecimientos educativos</t>
  </si>
  <si>
    <t>Estudiantes que se presentan en la plataforma Supérate con el Saber</t>
  </si>
  <si>
    <t>Tres aplicaciones de la prueba, Semifinal y Final de la estrategia de Seguimiento al Aprendizaje</t>
  </si>
  <si>
    <t>Establecimiento educativos acompañados en la implementación de Supérate con el Saber</t>
  </si>
  <si>
    <t>Visitas a EE para acompañarlos en la implementación de Supérate con el Saber</t>
  </si>
  <si>
    <t>Mesas realizadas para la actualización de instrumentos de evaluación de la ECDF</t>
  </si>
  <si>
    <t>Realizar mesas de trabajo para la actualización de instrumentos de evaluación de la ECDF</t>
  </si>
  <si>
    <t>Formaciones a las ETC para el uso y apropiación de los materiales Día E y Siempre Día E 2018</t>
  </si>
  <si>
    <t>Cumplimiento de la distribución de materiales día E y siempre día E 2018.</t>
  </si>
  <si>
    <t>Distribución de materiales Día E 2018 y  Siempre Día E</t>
  </si>
  <si>
    <t>Documento elaborado para a evalución de Modelos educativos flexibles</t>
  </si>
  <si>
    <t xml:space="preserve">Revisar Modelos educativos flexibles
</t>
  </si>
  <si>
    <t>Rediseñar el documento para la evaluación de Modelos educativos flexibles.</t>
  </si>
  <si>
    <t>Evaluar permanentemente los modelos educativos flexibles.</t>
  </si>
  <si>
    <t>Encuentros de apoyo al uso realizados</t>
  </si>
  <si>
    <t>Implementación de la estrategia de uso de mallas de aprendizaje</t>
  </si>
  <si>
    <t>Sedes educativas dotadas de material educativo por parte de los programas de la Dirección de Calidad en 2018</t>
  </si>
  <si>
    <t xml:space="preserve">Dotar las sedes educativas correspondientes a los programas correspondientes a la Dirección de Calidad </t>
  </si>
  <si>
    <t>Documento de lineamientos de política de recursos educativos -textos escolares- elaborado</t>
  </si>
  <si>
    <t>Consolidación del documento de lineamientos de política de recursos educativos -textos escolares</t>
  </si>
  <si>
    <t>Servicios de asistencia técnicasa ETC sobre la implementación de recursos educativos -textos escolares- en el aula</t>
  </si>
  <si>
    <t>Realización de asistencias técnicas a las ETC sobre la implementación de recursos educativos -textos escolares- en el aula</t>
  </si>
  <si>
    <t>Guías diseñadas Diagramadas de la estrategia Aulas Sin Fronteras</t>
  </si>
  <si>
    <t>Diseño y elaboración del material escrito correspondientes al segundo bimestre del grado Noveno de las áreas de Matemáticas, ciencias y Sociales</t>
  </si>
  <si>
    <t>Diseño y elaboración del material escrito correspondientes al Tercer bimestre del grado Noveno de las áreas de Matemáticas, ciencias y Sociales</t>
  </si>
  <si>
    <t>Diseño y elaboración del material escrito correspondientes al cuarto bimestre del grado Noveno de las áreas de Matemáticas, ciencias y Sociales</t>
  </si>
  <si>
    <t>Docentes formados y participando de la estrategia</t>
  </si>
  <si>
    <t>Jornadas de formación  a docentes beneficiados con una estrategia aulas sin fronteras</t>
  </si>
  <si>
    <t>Nueva aplicación de evaluación institucional en marcha</t>
  </si>
  <si>
    <t>Puesta en marcha de la nueva aplicación EVI para evaluación institucional en EE y SE</t>
  </si>
  <si>
    <t>Resolución de incrementos de tarifas para el 2019.</t>
  </si>
  <si>
    <t>Elaboración de borrador de resolucion de incrementos en tarifas para el 2019, a partir de la evaluación institucional de los EE privados de PBM.</t>
  </si>
  <si>
    <t>Actualización de cursos virtuales</t>
  </si>
  <si>
    <t>Actualizar curso colegios nuevos, inducción a secretarías, colegios que mejoran, segunda lengua</t>
  </si>
  <si>
    <t>4 profesionales por prestación de servicios</t>
  </si>
  <si>
    <t>Lista de becas de becarios beneficiados y comprobantes de legalización.</t>
  </si>
  <si>
    <t>Teniendo en cuenta la suscripción del Convenio 1461 de 2017 con ICETEX, se definió el reglamento operativo y el proceso de asignación de los docentes candidatos del Programa de Becas para la vigencia 2018. 
Sobre el plan de seguimiento a egresados, se trabajó con el equipo de acompañamiento pedagógico de la Subdirección de Fomento con el propósito de establecer los puntos que debe contener el plan para tenerlo listo a mediados de febrero. Respecto al trabajo con los departamentos, se presentó el proyecto oferta de formación de capital humano de alto nivel del Departamento de Bolívar para revisión de requisitos de la Secretaría Técnica del OCAD y evaluación de COLCIENCIAS. Pasará a aprobación del OCAD en febrero.</t>
  </si>
  <si>
    <t xml:space="preserve">Teniendo en cuenta la suscripción del Convenio 1461 de 2017 con ICETEX. Se revisó el Reglamento Operativo y el proceso de asignación de los docentes candidatos del Programa de Becas para la vigencia 2018. </t>
  </si>
  <si>
    <t>Documento con plan de seguimiento a egresados.</t>
  </si>
  <si>
    <t>Se trabajó con el equipo de Acompañamiento Pedagógico de la Subdirección de Fomento, con el propósito de revisar el diseño del plan de seguimiento a egresados del programa de becas.</t>
  </si>
  <si>
    <t>Lista de departamentos priorizados.
Actas de Trabajo con Departamentos.</t>
  </si>
  <si>
    <t>Se presentó el proyecto oferta de formación de capital humano de alto nivel del Departamento de Bolívar, para revisión de requisitos de la Secretaría Técnica del OCAD y evaluación de COLCIENCIAS.
Se trabajó en compañía de los equipos de Regalías del Ministerio y de Formación de COLCIENCIAS para avanzar en la gestión de los proyectos de los Departamentos de Boyacá y Cundinamarca.</t>
  </si>
  <si>
    <t>Se presentó el proyecto oferta de formación de capital humano de alto nivel del Departamento de Bolívar, para revisión de requisitos de la Secretaría Técnica del OCAD y evaluación de COLCIENCIAS.</t>
  </si>
  <si>
    <t>Lista de equipos de trabajo conformados en las gobernaciones.</t>
  </si>
  <si>
    <t>Se trabajó en compañía de los equipos de Regalías del Ministerio y de Formación de COLCIENCIAS para avanzar en la gestión de los proyectos de los Departamentos de Boyacá y Cundinamarca.</t>
  </si>
  <si>
    <t>Contratos de las personas vinculadas al Programa de Becas para la Excelencia Docente e informes mensuales.</t>
  </si>
  <si>
    <t>En el documento que se formuló para la estrategia virtual, se estructuraron las modalidades de financiamiento y de formación para docentes oficiales, con base en el estudio de la oferta de formación a nivel de posgrado presentada por las universidades acreditadas convocadas por el MEN en 2017.</t>
  </si>
  <si>
    <t>Se contrataron 4 personas para fortalecer el equipo de Becas, quienes apoyarán al líder en el desarrollo del proyecto. Además, se acordó el apoyo de personas del equipo de Acompañamiento para fortalecer el seguimiento a las universidades.</t>
  </si>
  <si>
    <t>Documento con la proyección de las gobernaciones focalizadas y el plan para avanzar en las gestiones.</t>
  </si>
  <si>
    <t>Dentro del documento que se formuló para la estrategia virtual, se estructuraron las modalidades de financiamiento y de formación para docentes oficiales con base en el estudio de la oferta de formación a nivel de posgrado presentada por las universidades acreditadas convocadas por el MEN.</t>
  </si>
  <si>
    <t>Documento con estrategia de becas en modalidad virtual.</t>
  </si>
  <si>
    <t xml:space="preserve">Se consolidó el diseño de la estrategia de formación posgradual virtual mediante el estudio de la oferta de las universidades acreditadas a nivel nacional y a partir del acercamiento a las universidades que han presentado ofertas de formación virtual. </t>
  </si>
  <si>
    <t>$ 356.962.000</t>
  </si>
  <si>
    <t>1 profesional planta</t>
  </si>
  <si>
    <t>Documento con líneas estratégicas</t>
  </si>
  <si>
    <t>Se hizo la revisión documental de la Guía para la construcción del PTFD y se ha coordinado con el equipo de gestión para incorporar el componente de educación inclusiva.</t>
  </si>
  <si>
    <t>Respuesta a observaciones de prepliego y  pliegos, Evalulación de propuestas y Contrato.</t>
  </si>
  <si>
    <t>Informes de ejecución</t>
  </si>
  <si>
    <t>$ 500.000.000</t>
  </si>
  <si>
    <t xml:space="preserve">
1 profesional de planta y 1 por prestación de servicios</t>
  </si>
  <si>
    <t>Documento de convocatoria y actas de aprobación de propuestas de las IES</t>
  </si>
  <si>
    <t xml:space="preserve">Se cuenta con un borrador de lineamientos para formación para docentes rurales que será robustecido en el mes de febrero. </t>
  </si>
  <si>
    <t>Documento con estrategia de convocatoria a educadores</t>
  </si>
  <si>
    <t>$ 2.580.000.000</t>
  </si>
  <si>
    <t>Actas de reunión con ETC</t>
  </si>
  <si>
    <t>$ 5.000.000.000</t>
  </si>
  <si>
    <t>Decreto que regula ECDF 2018 y convocatoria</t>
  </si>
  <si>
    <t>Convocatoria y docentes inscritos</t>
  </si>
  <si>
    <t>Documento con oportunidades de mejora</t>
  </si>
  <si>
    <t>$ 2.050.000.000</t>
  </si>
  <si>
    <t>Reglamento operativo y convocatoria</t>
  </si>
  <si>
    <t>Informes de ejecución e informes de universidades</t>
  </si>
  <si>
    <t>Actas de adjudicación y actas de condonación</t>
  </si>
  <si>
    <t xml:space="preserve">Recursos OEA 
$12.000 dólares </t>
  </si>
  <si>
    <t>1 contratista
1 profesional de planta</t>
  </si>
  <si>
    <t>Acuerdo para el desarrollo del convenio en los departamentos priorizados</t>
  </si>
  <si>
    <t>Documento observación de clase</t>
  </si>
  <si>
    <t>Informes y reportes</t>
  </si>
  <si>
    <t>Informe de evaluación y estrategias para uso de resultados</t>
  </si>
  <si>
    <t>2 profesionales de planta</t>
  </si>
  <si>
    <t>Informes de ejecución y actas</t>
  </si>
  <si>
    <t>2 profesionales especializados por prestación de servicios</t>
  </si>
  <si>
    <t>Proceso SECOP- ESAL-CA-MEN-01-2017</t>
  </si>
  <si>
    <t xml:space="preserve">Al corte 31 de enero el contratista entrega reporte de la formalización de 152 Formadores Nativos Extranjeros de los 460 esperados. Esto obedece a retrasos del aliado (Corporación Unificada Nacional) en el proceso de confirmación documental de los FNE reclutados, así como a dificultades en el visado de los extranjeros provenientes de África, debido a alertas presentadas por Migración Colombia.  
</t>
  </si>
  <si>
    <t>Se seleccionó a la Corporación Unificada Nacional CUN luego de proceso competitivo bajo el decreto 092 de 2017. A este proceso se presentaron dos oferentes:
*Corporación Voluntarios Colombia
*Corporación Unificada Nacional CUN</t>
  </si>
  <si>
    <t>Convenio 1467 de 2017. MEN-CUN</t>
  </si>
  <si>
    <t>Se adjudicó proceso a la Corporación Unificada Nacional - CUN. Convenio 1467 de 2017. Legalizado el 29 de diciembre de 2017</t>
  </si>
  <si>
    <t xml:space="preserve">El contratista entrega reporte de la formalización de 152 Formadores Nativos Extranjeros de los 460 esperados. Esto obedece a retrasos del aliado (Corporación Unificada Nacional) en el proceso de confirmación documental de los FNE reclutados, así como a dificultades en el visado de los extranjeros provenientes de África, debido a alertas presentadas por Migración Colombia.  
A la fecha se adelantan reuniones entre el MEN, el equipo de apoyo a la supervisión de la Universidad Distrital y la CUN, para determinar las causas del presunto incumplimiento, que de paso al plan de mitigación correspondiente, de manera que se cuente con la totalidad de los nativos en las IE. </t>
  </si>
  <si>
    <t>Se seleccionó a la Corporación Unificada Nacional CUN luego de proceso competitivo bajo el decreto 092 de 2017. A este proceso se presentaron dos oferentes:*Corporación Voluntarios Colombia*Corporación Unificada Nacional CUN</t>
  </si>
  <si>
    <t>Convenio 1467 de 2017, MEN-CUN</t>
  </si>
  <si>
    <t>Insumo de Contratación- IN- 2018-0816</t>
  </si>
  <si>
    <t xml:space="preserve">El 26 de enero se suscribió el convenio 912 de 2018 con el Consejo Británico, se está coordinando el esquema de formación docente para ser compartido y aprobado en el primer Comité Técnico, el 1 de febrero de 2018. </t>
  </si>
  <si>
    <t>Se seleccionó como conveniente a British Council por su experiencia e idonidad. Este llevará a cabo la formación de 2.298 docentes.</t>
  </si>
  <si>
    <t>Insumo de contratación Radicado</t>
  </si>
  <si>
    <t xml:space="preserve">Se aprueba llevar a cabo convenio de cooperación con British Council, bajo comité de contratación de fecha 24 de enero de 2018. </t>
  </si>
  <si>
    <t>Se suscribe y legaliza convenio de cooperación entre MEN y British Council. Convenio 913 de 2018  del 26 de enero de 2018.</t>
  </si>
  <si>
    <t>Actas de seguimiento de la ejecución del convenio</t>
  </si>
  <si>
    <t>Se realizó reunión técnica de seguimiento para presentar las líneas a abordar y del cómo se efectuará el cumplimiento de las mismas, y es decir cómo desarrollar las convocatorias de los procesos de formación.</t>
  </si>
  <si>
    <t>2 profesional por prestación de servicios</t>
  </si>
  <si>
    <t xml:space="preserve">Las pruebas se realizaran del 23 de abril al 7 de mayo de 2018. A la fecha el avance para el logró del indicador es: 1) el 26 de enero se suscribió como conveniente al Consejo Británico para ser el aliado en la evaluación de 1.000 docentes. 2) El 1 febrero se realizó reunión técnica de seguimiento para presentar las líneas a abordar, entre ellas las convocatorias del proceso de pruebas diagnósticas de inglés a 1.000 docentes del sector oficial. </t>
  </si>
  <si>
    <t>Se seleccionó como conveniente al Consejo Británico para ser el aliado en la evalución de 1000 docentes.</t>
  </si>
  <si>
    <t xml:space="preserve">Se aprueba llevar a cabo convenio de cooperación con British Council, bajo comité de contratación de fecha  24 de enero de 2018. </t>
  </si>
  <si>
    <t>Convenio 913 de 2018, Men- British Council</t>
  </si>
  <si>
    <t>-</t>
  </si>
  <si>
    <t>Se realizó reunión técnica de seguimiento para presentar las líneas a abordar y del cómo se efectuará el cumplimiento de las mismas, y es decir las convocatorias del proceso de pruebas diagnósticas a 1000 docentes del sector oficial.</t>
  </si>
  <si>
    <t>1 profesional por prestación de servicios</t>
  </si>
  <si>
    <t>Resultados de las pruebas realizadas por la CUN.</t>
  </si>
  <si>
    <t>El 26 de enero se suscribió el convenio 912 de 2018 con el Consejo Británico , se está coordinando el esquema de formación docente para ser compartido y aprobado en el primer Comité Técnico a celebrar el 1 de febrero de 2018.</t>
  </si>
  <si>
    <t>Insumo de Contratación</t>
  </si>
  <si>
    <t xml:space="preserve">El 26 de enero se suscribió el convenio 912 de 2018 con el Consejo Británico , se está coordinando el esquema de formación docente para ser compartido y aprobado en el primer Comité Técnico a celebrar el 1 de febrero de 2018. </t>
  </si>
  <si>
    <t>Se seleccionó a la Corporación Unificada Nacional CUN luego de proceso competitivo bajo el decreto 092 de 2017, quien efectuará, dentro de otras acciones, la evaluacion a 1500 estudiantes.</t>
  </si>
  <si>
    <t>El Cronograma de ejecución de esta actividad no iniciara en el mes de enero, esta actividad va desde el mes mayo a septiembre de 2018. 
Se remitirá solicitud por parte de la Dirección de Calidad de ajuste de fechas mediante oficio a la Oficina de Planeación.</t>
  </si>
  <si>
    <t>Acuerdo Marco para los Servicios de Impresión CCE-448-1-AMP-2016 de Colombia evento 47977- Insumo de contratación IN- 2017-2305</t>
  </si>
  <si>
    <t>Hemos llegado a 333 establecimientos educativos con material 6°a 8° Way To Go, se ha entregado el 90% de los libros, 181.463 de 201.626.  Y se adelanta estudio de mercado para definir tipo de proceso precontractual, para el material del currículo sugerido en inglés textos transición y primaria.</t>
  </si>
  <si>
    <t>Se llevó a cabo proceso de contratación bajo Acuerdo Marco en diciembre de 2017,  bajo vigencia futura.</t>
  </si>
  <si>
    <t>Orden de Compra 241117 de diciembre de 2017</t>
  </si>
  <si>
    <t>Se seleccionó a la UNIÓN TEMPORAL PRINTER-EL TIEMPO como operador del proceso de impresión, alitamiento y distribución del material Way To Go! Libro de trabajo para grados 6, 7 y 8.</t>
  </si>
  <si>
    <t>Actas de entrega</t>
  </si>
  <si>
    <t>A la fecha se ha entregado el 90% de los libros, es decir 181.463 de 201.626.</t>
  </si>
  <si>
    <t>2 profesionales por prestación de servicios</t>
  </si>
  <si>
    <t>Se seleccionó como conveniente a British Council por su experiencia e idonidad. Este llevará a cabo el acompañamiento a 20 ENS bajo el marco del esquema Aliados 10.</t>
  </si>
  <si>
    <t>Contrato suscrito y número asignado</t>
  </si>
  <si>
    <t>Actas de ejecución del contrato</t>
  </si>
  <si>
    <t>Se efectó presentacion de las líneas a abordar y del cómo se efectuará el cumplimiento de las mismas, cómo se abordarán las convocatorias para la formación docente y la implementación del programa.</t>
  </si>
  <si>
    <t>2 Profesionales por prestación de servicios</t>
  </si>
  <si>
    <t>Se estableció el cronograma de los eventos de Supérate con el Saber para el año 2018.</t>
  </si>
  <si>
    <t>Gerencia de Jornada Única / Gerencia de Materiales</t>
  </si>
  <si>
    <t>Actas de recibo de material</t>
  </si>
  <si>
    <t>El reporte extra oficial de SIMAT con corte a 31 de enero representa un avance del 10,34%. Durante el mes de enero se realizaron 10 visitas de asistencia técnica por parte de la coordinación regional de jornada única del MEN, estas visitas tenían tres objetivos: 1. Definir el plan de acción de la ETC para el año 2018; 2. Actualizar el plan de implementación de jornada única; 3. Socializar las modificaciones que trajo el decreto 2105 de 2017.</t>
  </si>
  <si>
    <t>La Gerencia de materiales informó que ya se ha avanzado en más del 80% la entrega de los diferentes materiales que van a recibir los colegios que implementan jornada única. Se estima que para la segunda semana de febrero se alcance el 100% de material entregado.</t>
  </si>
  <si>
    <t>Gerencia de Jornada Única</t>
  </si>
  <si>
    <t>Matriz seguimiento matrícula</t>
  </si>
  <si>
    <t>El reporte extra oficial de SIMAT con corte a 31 de enero, arrojó un total de 623.233 estudiantes en jornada única, lo cual corresponde a un 10.34% del total de matrícula oficial.  Durante el mes de enero se realizaron 10 visitas de asistencia técnica por parte de la coordinación regional, estas visitas tenían tres objetivos: 1. Definir el plan de acción de la ETC para el año 2018; 2. Actualizar el plan de implementación; 3. Socializar las modificaciones que trajo el decreto 2105 de 2017.</t>
  </si>
  <si>
    <t>En el marco de la ruta de acompañamiento pedagógico realizada por el MEN, para el mes de enero de 2018 se han realizado 75 visitas de acompañamiento pedagógico en 73 establecimientos educativos.</t>
  </si>
  <si>
    <t>Gerencia de Jornada Única / Equipo de Formación y Acompañamiento Calidad</t>
  </si>
  <si>
    <t>Actas de visitas</t>
  </si>
  <si>
    <t>6 profesionales</t>
  </si>
  <si>
    <t>Cronograma de actividades
Base de Datos de participantes por fase.</t>
  </si>
  <si>
    <t>2 profesionales del MEN</t>
  </si>
  <si>
    <t>Cronograma de actividades y convocatoria para el proceso de selección de las personas que visitarán los EE.
Acta de acompañamiento.</t>
  </si>
  <si>
    <t>8 profesionales</t>
  </si>
  <si>
    <t>Definición de actividades y alcance de las mesas
Actas y asistencia del desarrollo de las mesas.</t>
  </si>
  <si>
    <t>El proceso de entrega de materiales educativos a las sedes focalizadas se ha cumplido de acuerdo a lo programado. Los programas JU, Colegios Pioneros, Aulas Sin Fronteras, Colombia Bilingüe y Estrategia de Entidades Precursoras han tenido un avance significativo en el proceso de entrega. Con respecto al programa PTA 2.0 el proveedor solicitó ajustar los cronogramas de entrega  considerando la escases de papel, este ajuste se realizó encontrandose dentro de la planeación inicial.</t>
  </si>
  <si>
    <t>BID</t>
  </si>
  <si>
    <t>Equipo Subdirecciones</t>
  </si>
  <si>
    <t>Listados de asistencias.
Agenda de trabajo y presentaciones.</t>
  </si>
  <si>
    <t>Planeación del cronograma para las fechas de formación de los facilitadores de la Dirección de Calidad que desarrollan la ruta de acompañamiento Siempre Día E y formación Día E en la 95 ETC.</t>
  </si>
  <si>
    <t>3 profesionales</t>
  </si>
  <si>
    <t>Actas de entrega a satisfacción por parte del proveedor.</t>
  </si>
  <si>
    <t>Documento con las recomendaciones en la actualización del Modelo</t>
  </si>
  <si>
    <t xml:space="preserve">Hasta la fecha los docentes de Uncoli han desarrollado el material correspondiente a las áreas de matemáticas, sociales y lenguaje correspondiente al segundo bimestre del grado 9º, en cuanto al material de ciencias Uncoli realizo la entrega de las tres primeras semanas del II Bimestre de 9º.
El material mencionado fue revisado por el grupo disciplinar de la dirección y se en proceso de Edición, diagramación e ilustración.
</t>
  </si>
  <si>
    <t>Documento Propuesta de Modelo</t>
  </si>
  <si>
    <t>Documento final del Modelo</t>
  </si>
  <si>
    <t>Protocolos primer ciclo de formación PTA 2.0 y pioneros, con referencia al uso de mallas de aprendizaje.</t>
  </si>
  <si>
    <t>Se participó en el diseño y pilotaje de 5 protocolos para el uso de las mallas de aprendizaje, orientados a los docentes  y directivos docentes, atendiendo a requerimientos correspondientes con lenguaje, matematicas, multigrado, sistemas de evaluación, planeación y planes de area.</t>
  </si>
  <si>
    <t>4 Profesionales MEN, 3 Proveedores y 1 Apoyo a la Supervisión</t>
  </si>
  <si>
    <t>Actas del comité de seguimiento a la operación 2018, reportes de los proveedores, reportes del apoyo a la supervisión y actas de entrega del material en las SE.</t>
  </si>
  <si>
    <t>5 profesionales MEN</t>
  </si>
  <si>
    <t>Documento de bases metodológicas para la formulación del modelo de materiales educativos.</t>
  </si>
  <si>
    <t>Se consolidó el documento de bases metodológicas, el cual será la hoja de ruta para el trabajo a desarrollar.</t>
  </si>
  <si>
    <t>Actas de asistencias técnicas realizadas.</t>
  </si>
  <si>
    <t>Se actualizaron las preguntas frecuentes en los cursos "Inducción en educación privada a secretarías de educación" e "Inducción en educación privada para secretarías de educación". Está en proceso la actualización de la "Guía de reporte a los sistemas de información", que también corresponde a este curso, y se publicaron las tablas de equivalencia entre exámenes de lengua extranjera, el glosario y la autoevalaución del curso de "Educación Bilingüe".</t>
  </si>
  <si>
    <t>Uncoli</t>
  </si>
  <si>
    <t>1 Contratista</t>
  </si>
  <si>
    <t>PDF del material de docentes y estudiantes de ciencias, sociales, matemáticas y lenguaje diagramados</t>
  </si>
  <si>
    <t>2 contratistas</t>
  </si>
  <si>
    <t>URL de la aplicación EVI
Documentación técnica
Manual de usuario
Tutorial Secretarías</t>
  </si>
  <si>
    <t>Se dio inicio a la integración de EVI con el sistema de seguridad SIA3 (autenticación de usuarios), también con el Directorio Unico de Establecimientos y con el sistema de matriculas SIMAT y se hizo el levantamiento de  la información sobre el proceso de emisión de licencias de funcionamiento para establecimientos educativos nuevos.</t>
  </si>
  <si>
    <t>Resolución publicada en el sitio web institucional del Ministerio.</t>
  </si>
  <si>
    <t>No hay reporte en el mes de enero, pues se solicitará modificación del cronograma para esta actividad.</t>
  </si>
  <si>
    <t>Cursos virtuales educación privada en: www.colombiaaprende.edu.co/educacionprivada &gt; Campus virtual &gt; Educación Básica &gt; Educación privada.</t>
  </si>
  <si>
    <t>Dirección de Fortalecimiento a la Gestión Territorial</t>
  </si>
  <si>
    <t>María Gloria Caicedo</t>
  </si>
  <si>
    <t xml:space="preserve">Entidades Territoriales Certificadas con seguimiento en la administración del recurso humano </t>
  </si>
  <si>
    <t xml:space="preserve">Realizar seguimiento de la administración del recurso humano en las Entidades Territoriales Certificadas (Jornada Única, amenazados, traslados, entre otros) </t>
  </si>
  <si>
    <t>Entidades Territoriales Certificadas incluidas en los PDET (Decreto 882 de 2017) con reorganización de planta en dos categorías: planta global (matrícula regular) y planta especial; y con asignación de docentes para sustitución de matrícula</t>
  </si>
  <si>
    <t>Analizar el estudio de insuficiencia y del FUC  para determinar necesidad de docentes para sustitución de matrícula en las zonas definidas para la implementación del Dto 882 de 2017</t>
  </si>
  <si>
    <t>Expedir conceptos de viabilidad financiera y técnica</t>
  </si>
  <si>
    <t>Adoptar conceptos de viabilidad por parte de las ETC</t>
  </si>
  <si>
    <t>Ajustar el Sistema Humano para incorporar los cambios implementados en la planta y otros (desarrollos BANEX)</t>
  </si>
  <si>
    <t>Acuerdos de convocatoria expedidos  para la realización del concurso especial de postconflicto</t>
  </si>
  <si>
    <t xml:space="preserve">Realizar mesas de trabajo para definir los acuerdos de convocatoria del concurso especial de postconflicto y demás aspectos relacionados con el desarrollo del proceso de selección
</t>
  </si>
  <si>
    <t>Consolidar insumos para la apertura del proceso de selección (vacantes a ofertar en los acuerdos y suscripción de contratos inter-administrativos para la ejecución del proceso de selección)</t>
  </si>
  <si>
    <t>Entidades Territoriales Certificadas valoradas y asistidas a través del Plan de Asistencia Técnica de la Subdirección de Recursos Humanos</t>
  </si>
  <si>
    <t>Recoger evidencias y calcular indicadores de desempeño</t>
  </si>
  <si>
    <t>Valorar el desempeño de cada ETC y clasificación por categorías (categoría de asistencia de intervención integral, categoría de asistencia por énfasis, categoría de asistencia por sostenibilidad)</t>
  </si>
  <si>
    <t>Definir la asistencia técnica dependiendo de las categorías definidas en el punto anterior</t>
  </si>
  <si>
    <t>Evaluaciones de desempeño cargadas en el Sistema Humano</t>
  </si>
  <si>
    <t>Realizar eguimiento y asistencia técnica al cargue de la evaluación de desempeño</t>
  </si>
  <si>
    <t>Acompañamientos efectuados en las audiencias públicas de nombramiento de las secretarías de educación (referente al concurso docente iniciado en el año 2016)</t>
  </si>
  <si>
    <t>Realizar acompañamiento a las audiencias públicas de selección de cargos</t>
  </si>
  <si>
    <t xml:space="preserve"> Entidades Territoriales Certificadas participantes en los juegos del Magisterio y encuentros folclóricos</t>
  </si>
  <si>
    <t>Realizar mesas de trabajo</t>
  </si>
  <si>
    <t>Formalizar el contrato con el operador</t>
  </si>
  <si>
    <t>Indicadores formulados  para el seguimiento y valoración del desempeño de las Entidades Territoriales en las 8 obligaciones contractuales de fiducia mercantil (FOMAG) bajo supervisión y seguimiento de la Subdirección de RRHH</t>
  </si>
  <si>
    <t>Formular los indicadores de medición para temas definidos en la supervisión y seguimiento de temas relacionados con el FOMAG</t>
  </si>
  <si>
    <t>Medir y valorar los indicadores formulados en las ETC</t>
  </si>
  <si>
    <t>Generar un proceso de toma de decisiones frente a los hallazgos encontrados</t>
  </si>
  <si>
    <t>Documento indicativo de gestión anual de las actividades de seguimiento al desarrollo de las 8 obligaciones del contrato de fiducia mercantil  (FOMAG)en relación con las funciones que ejerce la Subdirección RRHH</t>
  </si>
  <si>
    <t xml:space="preserve">Participar en los distintos Comités </t>
  </si>
  <si>
    <t>Revisar los informes de Fiduprevisora</t>
  </si>
  <si>
    <t>Analizar la información suministrada</t>
  </si>
  <si>
    <t>Compilar la evidencia argumental y documental y redacción de informe</t>
  </si>
  <si>
    <t>Planes Departamentales y Escuela para Secretarios</t>
  </si>
  <si>
    <t>Campaña de re-lanzamiento del Banco de la Excelencia en el marco de la regionalización del aplicativo y de la socialización de los resultados a dos (2) años de su implementación</t>
  </si>
  <si>
    <t>Elaborar documento ejecutivo con resultados fácticos y estadísticos de la implementación del BANEX</t>
  </si>
  <si>
    <t>Diseñar campaña de re-lanzamiento</t>
  </si>
  <si>
    <t>Implementar la campaña</t>
  </si>
  <si>
    <t>Tablero de indicadores transversal del área que permita visualizar y consultar temas como el BANEX, prestaciones sociales y económicas, gestión del ciclo laboral, asignación y distribución de plantas (Instrumento anexo al PAT)</t>
  </si>
  <si>
    <t>Formular la metodología de los indicadores de medición</t>
  </si>
  <si>
    <t>Construir el instrumento de visualización y consulta</t>
  </si>
  <si>
    <t>Rocío Serrato</t>
  </si>
  <si>
    <t>Taller de capacitación financiero realizado</t>
  </si>
  <si>
    <t>Efectuar el Taller de capacitación financiero</t>
  </si>
  <si>
    <t>Tablero de información financiera 2017 y 2018 actualizado</t>
  </si>
  <si>
    <t>Actualizar el tablero de información financiera 2017 y 2018</t>
  </si>
  <si>
    <t>Informes financieros de las ETC sobre el Uso de los recursos al cierre vigencia 2017 elaborados</t>
  </si>
  <si>
    <t xml:space="preserve">Elaborar los informes financieros de las ETC sobre el Uso de los recursos al cierre vigencia 2017 </t>
  </si>
  <si>
    <t>Informes Financieros de las ETC sobre el Uso de los recursos del primer semestre de 2018 elaborados</t>
  </si>
  <si>
    <t xml:space="preserve">Elaborar los informes Financieros de las ETC sobre el Uso de los recursos del primer semestre de 2018 </t>
  </si>
  <si>
    <t>Visitas de levantamiento de información financiera y contractual e identificación de eventos de riesgo realizadas</t>
  </si>
  <si>
    <t>Realizar visitas de levantamiento de información financiera y contractual e identificación de eventos de riesgo</t>
  </si>
  <si>
    <t>Informe Anual de Monitoreo del Sector Educación 2017 elaborado</t>
  </si>
  <si>
    <t>Elaborar el  Informe Anual de Monitoreo del Sector Educación 2017.</t>
  </si>
  <si>
    <t>Seguimiento a entidades con medidas preventivas y correctivas vigentes realizadas</t>
  </si>
  <si>
    <t>Realizar seguimiento a entidades con medidas preventivas y correctivas vigentes</t>
  </si>
  <si>
    <t>Servicio de asistencia técnica HUMANO SINEB realizada</t>
  </si>
  <si>
    <t>Realizar asistencia técnica HUMANO SINEB</t>
  </si>
  <si>
    <t>Reportes oficiales de información validados</t>
  </si>
  <si>
    <t xml:space="preserve">Validación de reportes oficiales de información </t>
  </si>
  <si>
    <t>Asistencia técnica SIFSE realizadas</t>
  </si>
  <si>
    <t>Realizar asistencia técnica SIFSE</t>
  </si>
  <si>
    <t>Parametrizaciones y procedimientos para revisar las solicitudes de deudas laborales remitidas por las entidades territoriales elaboradas</t>
  </si>
  <si>
    <t xml:space="preserve">Elaborar parametrizaciones y procedimientos para revisar las solicitudes de deudas laborales remitidas por las entidades territoriales </t>
  </si>
  <si>
    <t>Información del proceso de saneamiento de deudas laborales del sector educativo consolidada</t>
  </si>
  <si>
    <t>Consolidar la información del proceso de saneamiento de deudas laborales del sector educativo</t>
  </si>
  <si>
    <t>Diagnóstico territorial  elaborado</t>
  </si>
  <si>
    <t>Consolidar los diagnósticos territoriales elaborados por las áreas misionales del Viceministerio de Educación Preescolar, Básica y Media así como los planes de asistencia técnica, según el análisis de resultados de la valoración de los indicadores de evaluación de las ETC</t>
  </si>
  <si>
    <t>Puesta en marcha de los planes  de asistencia técnica a los departamentos priorizados</t>
  </si>
  <si>
    <t xml:space="preserve">Consolidar los resultados del servicio de asistencia técnica prestado a las ETC's por parte de las áreas misionales del Viceministerio de Educación Preescolar, Básica y Media, priorizadas en los planes de asistencia tecnica. 
</t>
  </si>
  <si>
    <t>Informes de avance de los indicadores y metas por departamento elaborados</t>
  </si>
  <si>
    <t xml:space="preserve">Elaborar los informes finales  por departamentos y ETC's donde se presente el avance de los indicadores y aspectos a mejorar.
</t>
  </si>
  <si>
    <t>Cursos virtuales dirigidos a los secretarios de educación, implementados</t>
  </si>
  <si>
    <t xml:space="preserve">Orientar la elaboración, consolidar la información y cargar los cursos virtuales dirigidos a los secretarios de educación diseñados por parte de las áreas misionales del Viceministerio de Educación Preescolar, Básica y Media 
</t>
  </si>
  <si>
    <t xml:space="preserve">Mantener actualizados y controlar la operación de la plataforma para la adecuada prestación de los cursos virtuales dirigidos a los secretarios de educación.
</t>
  </si>
  <si>
    <t>POAIV revisados y retroalimentados</t>
  </si>
  <si>
    <t>PQRS y quejas de útiles inútiles presentadas ante el MEN, atendidas y tramitadas.</t>
  </si>
  <si>
    <t>Atender y tramitar las PQRS y Útiles inútiles presentadas ante el MEN.</t>
  </si>
  <si>
    <t xml:space="preserve">Encuentros nacionales de Secretarios de Educación realizados </t>
  </si>
  <si>
    <t xml:space="preserve">Dos encuentros Nacionales de Secretarios de Educación. </t>
  </si>
  <si>
    <t>Ethel Margarita Morales</t>
  </si>
  <si>
    <t xml:space="preserve">Concertación, Expedición e incorporación al ordenamiento jurídico el Sistema Educativo Indígena Propio- SEIP, como la política educativa de los pueblos indígenas en el territorio Colombiano.  </t>
  </si>
  <si>
    <t>Realización tres(3) mesas de concertación (CONTCEPI) con los organizaciones representativas de los pueblos indígenas para la concertación del sistema educativo indigena propio(SEIP).</t>
  </si>
  <si>
    <t>Realización de dos(2) Subcomisiones para la concertacion de la  tipología diferencial en el marco del sistema educativo indigena propio(SEIP).</t>
  </si>
  <si>
    <t xml:space="preserve">Pilotaje para  la posible habilitación de los territorios Indígenas para la administración del SEIP en lo correspondiente o equivalente a los niveles de educación preescolar, básica y media en atención a las competencias de que trata el título III, Capítulos II, III, IV y VI del Decreto 1953 de 2014.
</t>
  </si>
  <si>
    <t xml:space="preserve">Realización de cinco(5) mesas de trabajo con las autoridades tradicionales indígenas para promover la capacidad pedagógica, administrativa y de gestión de los territorios indígenas potencialmente viable para su certificación, además mesas de socialización con las ETC y las organizaciones indígenas donde se implementan los pilotajes del 1953 del 2014.  </t>
  </si>
  <si>
    <t>Articulación del enfoque étnico y diferencial en la prestación del servicio educativo en las Entidades Territoriales Certificadas con presencias de los grupos étnicos, para la promoción del Enfoque Intercultural que reconozca, promueva y fortalezca la diversidad étnica, cultural y lingüística del País.</t>
  </si>
  <si>
    <t>Diez(10) Mesas de trabajo  con  las autoridades representativas de los grupos etnicos  y funcionarios de las Secretarias de Educación Certificadas en los alcances para socializar los avances normativos alcanzados en los diferentes espacios de concertación a nivel nacional.</t>
  </si>
  <si>
    <t>Concertación del estatuto docente para población ANPR en atención al fallo de sentencia  C-666 del 2016. Demanda de inconstitucionalidad contra el Decreto Ley 1278 de 2002, “[p]or el cual se dicta el Estatuto de Profesionalización Docente”.</t>
  </si>
  <si>
    <t>Tres (3) subcomisiones  Tecnica de Expertos para la  consolidacion del proyecto de norma</t>
  </si>
  <si>
    <t>Dos(2) sesiones con  la comisión IV y el espacio nacional de consulta de medidas administrativas –legislativas para la concertacion de preacuerdos y protocolización  del proyecto de norma del estatuto.</t>
  </si>
  <si>
    <t xml:space="preserve">Mejoramiento de la calidad y la pertinencia educativa para los grupos étnicos  a través de la formación de los maestros en competencias básicas y socioculturales, interculturales y lingüísticas. </t>
  </si>
  <si>
    <t>Tres(3) talleres  para la formación competencias básicas y socioculturales, interculturales y lingüísticas de maestros indigenas( NUKAK, EMBERA Y PUEBLO CAÑOMOCHUELO)</t>
  </si>
  <si>
    <t>Tres(3) talleres  para la formación competencias básicas y socioculturales, interculturales y lingüísticas de maestros indigenas-Interpretes y Traductores.</t>
  </si>
  <si>
    <t>Cuatro(4) talleres  para la formación competencias básicas y socioculturales, interculturales y lingüísticas de maestros afrocolombianos en estudios de Catedra Afrocolombianas.</t>
  </si>
  <si>
    <t>Asistencia técnica a  las Entidades Territoriales Certificadas en la promoción del enfoque étnico e intercultural.</t>
  </si>
  <si>
    <t xml:space="preserve">Quince(15) asistencias técnicas capacitacion de los funcionarios  de las Secretarias de Educación Certificadas en los alcances normativos, administrativos y pedagógicos del SEIP.
</t>
  </si>
  <si>
    <t>Contratistas y viáticos</t>
  </si>
  <si>
    <t>8 profesionales especializados y 2 contratistas</t>
  </si>
  <si>
    <t xml:space="preserve">La valoración y seguimiento del Plan de Asistencia Técnica a todas las entidades territoriales </t>
  </si>
  <si>
    <t>Se realizaron 3 visitas de seguimiento y asistencia técnica a Barranquilla, Cauca y Chocó</t>
  </si>
  <si>
    <t>Contratistas</t>
  </si>
  <si>
    <t>No hay entregable físico, puesto que es una revisión de la contratación de las ET para definir los cargos del concurso especial del postconflicto.</t>
  </si>
  <si>
    <t>Se realizó matriz comparativa entre la matrícula contratada y la matrícula de referencia de los estudios técnicos anteriores y la matrícula de cierre de 2017, para determinar el grado de sustitución lograble con el menor costo posible. Esta actividad se culminará en el mes de febrero de 2018.</t>
  </si>
  <si>
    <t>Conceptos de viabilidad financiera, por cada ET que lo requiera.</t>
  </si>
  <si>
    <t>Conceptos Técnicos de viabilidad de planta docente, por cada ET que lo requiera.</t>
  </si>
  <si>
    <t>Sistema Humano ajustado para incorporar los cambios de planta.</t>
  </si>
  <si>
    <t>4 profesionales especializados y 3 contratistas</t>
  </si>
  <si>
    <t>Actas de reunión de las mesas de trabajo.</t>
  </si>
  <si>
    <t>En el mes de enero se realizaron dos (2) mesas de trabajo con servidores de la CNSC para efectos de definir los acuerdos de convocatoria.  Se identificaron las IE seleccionadas para la realización del proceso de selección de caracter especial en zonas afectadas por el conflicto armado, identificando de manera preliminar las vacantes que conformaran la planta especial de cargos y la posible sustitución de matrícula contratada. Sin embargo, es importante recordar que la apertura del proceso de selección se realizará directamente por cada ETC involucrada a partir del mes de abril de 2018.</t>
  </si>
  <si>
    <t>Se realizaron dos reuniones con la CNSC para planear la expedición de los acuerdos de convocatoria y todas las actividades que esto conlleva.</t>
  </si>
  <si>
    <t>Formulación del insumo y contratos suscritos</t>
  </si>
  <si>
    <t xml:space="preserve">Se identificaron las IE seleccionadas para la realización del proceso de selección de caracter especial en zonas afectadas por el conflicto armado, identificando de manera preliminar las vacantes que conformaran la planta especial de cargos y la posible sustitución de matrícula contratada. </t>
  </si>
  <si>
    <t>8 profesionales especializados y 3 contratistas</t>
  </si>
  <si>
    <t>Plataforma diligenciada del PAT, debidamente valorada por cada ET.</t>
  </si>
  <si>
    <t>En el mes de enero se inicio el análisis de las evidencias remitidas por las Entidades Territoriales.</t>
  </si>
  <si>
    <t>Se adelantan análisis de las evidencias remitidas por las Entidades Territoriales.</t>
  </si>
  <si>
    <t>Oficios dirigidos a las ET, comunicando la valoración del PAT</t>
  </si>
  <si>
    <t>Meta concertada de las ET que deben mejorar o sostenerse en cada categoría.</t>
  </si>
  <si>
    <t>Reporte del Sistema Humano: AT_EDAN</t>
  </si>
  <si>
    <t>Esta actividad se inicia en marzo de 2018</t>
  </si>
  <si>
    <t>No se reporta avance en enero. Las entidades territoriales cuentan con plazo hasta finalizado el mes de febrero para efectuar el cargue de las evaluaciones de despempeño en el Sistema Humano.</t>
  </si>
  <si>
    <t>15 profesionales especializados</t>
  </si>
  <si>
    <t>Copia de las actas de audiencias.</t>
  </si>
  <si>
    <t>Sujetos a la publicación de lista de elegibles que expida la CNSC.</t>
  </si>
  <si>
    <t>Juegos y encuentros folclóricos</t>
  </si>
  <si>
    <t>7 profesionales especializados</t>
  </si>
  <si>
    <t>Actas de reunión  de las mesas de trabajo.</t>
  </si>
  <si>
    <t>Se realizó mesa de trabajo el dia 19 de enero 2018.</t>
  </si>
  <si>
    <t>Se realizó mesa de trabajo el dia 19 de enero.</t>
  </si>
  <si>
    <t>Contrato con el operador</t>
  </si>
  <si>
    <t>No se ha dado incio a este proceso. Se hará a partir del mes de febrero de 2018.</t>
  </si>
  <si>
    <t>2 profesionales especializados y 3 contratistas</t>
  </si>
  <si>
    <t>Acta de reunión en la que se establecen los ejes tematicos a trabajar con las ETC.</t>
  </si>
  <si>
    <t>En enero se realizó reunión en la que se establecen los ejes tematicos a trabajar con las ETC, eveidencia en acta de reunión.</t>
  </si>
  <si>
    <t>El equipo se encuentra realizando el análisis de la información para la construcción de los indicadores.</t>
  </si>
  <si>
    <t xml:space="preserve">Tablero de control para hacer seguimiento </t>
  </si>
  <si>
    <t xml:space="preserve">Informes de seguimiento </t>
  </si>
  <si>
    <t>El equipo se encuentra realizando el análisis de la información para la construcción de los indicadores que hacen parte del documento.</t>
  </si>
  <si>
    <t>Actas de reunión de los comités.</t>
  </si>
  <si>
    <t>Se ha participado en los comites y mesas de trabajo realizadas en el mes de enero.</t>
  </si>
  <si>
    <t>Matriz de seguimiento de los informes mensuales de gestión.</t>
  </si>
  <si>
    <t>Se ha revisado los informes correspondientes con corte al mes de noviembre y diciembre de 2017.</t>
  </si>
  <si>
    <t>Se ha analizado los informes correspondientes con corte al mes de noviembre y diciembre de 2017.</t>
  </si>
  <si>
    <t xml:space="preserve">Informe de la gestión realizada </t>
  </si>
  <si>
    <t>Banco de la excelencia</t>
  </si>
  <si>
    <t>2 profesionales especializados y 4 contratistas</t>
  </si>
  <si>
    <t xml:space="preserve">Documento ejecutivo </t>
  </si>
  <si>
    <t>Se han realizado estudios detallados de impacto de la implementación del Banco de la Excelencia. El equipo se encuentra consolidando un documento académico-técnico que servirá de base para el documento de divulgación de resultados. Se preparan mesas de trabajo con la Oficina de Comunicaciones para planear campaña de re-lanzamiento del Banco de la Excelencia.</t>
  </si>
  <si>
    <t>Se da inicio al documento ejecutivo en el mes de enero.</t>
  </si>
  <si>
    <t>2 profesionales especializados y 6 contratistas</t>
  </si>
  <si>
    <t xml:space="preserve">Levantamiento del diseño de la campaña </t>
  </si>
  <si>
    <t>Reporte de difusión de la campaña</t>
  </si>
  <si>
    <t xml:space="preserve">Documento de formulación de los indicadores </t>
  </si>
  <si>
    <t>Tablero de control para seguimiento de los indicadores formulados</t>
  </si>
  <si>
    <t>Equipo Monitoreo y Control ( 17 planta y 9 contratistas)</t>
  </si>
  <si>
    <t>Tablero de Monitoreo y Control</t>
  </si>
  <si>
    <t>Tablero de Monitoreo y Control actualizado a diciembre 31 de 2017.</t>
  </si>
  <si>
    <t>Actas de visita e informes por ETC</t>
  </si>
  <si>
    <t>En el mes de enero se realizó la Retroalimentación del Plan de Desempeño de Caquetá, la terminación de la medida de administración temporal de competencias del Chocó y Guajira.</t>
  </si>
  <si>
    <t>En el mes de enero se realizó la Retroalimentación del Plan de Desempeño de Caquetá, la terminación de la medida de administración temporal de competencias del Chocó.</t>
  </si>
  <si>
    <t>Registro asistencia técnica</t>
  </si>
  <si>
    <t xml:space="preserve">En el mes de enero se brindó soporte funcional y técnico a 94 ETC en el funcionamiento del Sistema de Gestión de Recursos Humanos -HUMANO-.  A la fecha de corte se gestionaron 606 incidencias de las cuales 419 se solucionaron en segundo nivel, 89 están en trámite, 4 se escalaron a primer nivel  y 94 se escalaron al Ingeniero de Soporte. </t>
  </si>
  <si>
    <t>Registro de Validaciones solicitadas por las ETC</t>
  </si>
  <si>
    <t>En el mes de enero se realizó el cargue de la información de la Cuarta etapa reportada por los FSE en SIFSE.  A la fecha del presente informe, se tiene un reporte de 6137 FSE.
Se dio asistencia técnica por correo electrónico a 287 requerimientos y por WhatsApp 18 entidades.</t>
  </si>
  <si>
    <t>En el me s de enero se realizó el procesamiento y comparación de la información  registrada en los Sistemas de Información  DUE, SIMAT e HUMANO con corte a diciembre, se realizó el cruce de las 14 reglas de validación definidas, incluyendo la concordancia de los directivos docentes registrados en HUMANO y los establecimientos educativos.
- Actualización SINEB- PLANTAS en ambiente de certificación.</t>
  </si>
  <si>
    <t>En el mes de enero se realizó el cargue de la información de la Cuarta etapa reportada por los FSE en SIFSE.  A la fecha del presente informe, se tiene un reporte de 6137 FSE.</t>
  </si>
  <si>
    <t>Se presento primer borrado del procedimiento para revision por parte de la Subdirección.  Se solicitara modificación a la Oficina de Planeación y Finanzas para el ajuste de fechas de terminación de la actividad.</t>
  </si>
  <si>
    <t>En el mes de enero se inició la consolidación y unificación de la información de la base de datos revisado contra carpetas con el fin de definir lo que esta en trámite de deuda.</t>
  </si>
  <si>
    <t>16 personas apoyan el proceso, pero no de tiempo completo</t>
  </si>
  <si>
    <t>Consolidado de diagnósticos y planes territoriales</t>
  </si>
  <si>
    <t>El diagnóstico elaborado por cada área, así como los planes de asistencia técnica, debe estar listo para el mes de marzo. Se iniciaron reuniones con el área de Calidad y de Fortalecimiento Institucional para empezar con este esquema. Con las demás áreas se programaron  reuniones  durante el mes de febrero.</t>
  </si>
  <si>
    <t>En reunión con el nuevo subdirector el dia 23 de enero se le presentó la estrategia y dió orientaciones de como proceder al ajuste de los indicadores para que denoten la asistencia técnica. De acuerdo a esto se ajustó el indicador de la subdirección en reunión con el grupo el dia 31 de enero de 2018.  El dia 30 de enero se iniciaron las reuniones con las areas para ejecutar las primeras mediciones y asi poder determinar los diagnosticos y los planes de asistencia técnica. Se inició el proceso con el area de calidad el 30 de enero y para la primera semana de febrero estan programadas las reuniones con el restante de las areas.</t>
  </si>
  <si>
    <t>Consolidado de los resultados de la prestación de la asistencia técnica.</t>
  </si>
  <si>
    <t>La actividad para el cumplimiento de este indicador inicia en el mes de febrero. Los consolidados de resultado deben estar listos en el mes de mayo, teniendo cuenta que la primera medición de indicadores y la eleboración de los planes  de asistencia técnica deben estar elaborados hacia finales del mes de marzo y el primer consolidado de seguimiento de acciones de asistencia ténica entre abril y mayo.</t>
  </si>
  <si>
    <t>Informes finales por ETC</t>
  </si>
  <si>
    <t>La actividad para el cumplimiento de este indicador inicia en el mes de julio, el informe de la primera medición debe estar lista en el mes de marzo. Esto debido a que en el mes de febrero se ajustan los indicadores con todas las areas y se establecen los planes de asistencia técnica.</t>
  </si>
  <si>
    <t>Cursos cargados en el campus virtual</t>
  </si>
  <si>
    <t>En el mes de enero se dispone de 13 cursos cargados en la plataforma del campus virual de Colombia aprende en 2017 y socializados en el encuentro de secretarios de noviembre de 2017. La escuela de secretarios se encuentra operando en el campus virtual de colombia aprende con la oferta de cursos montados en  el año 2017. Para el mes de febrero se tiene programado el inicio de reuniones con las areas para cargar  nuevos contenidos y materiales en la plataforma.</t>
  </si>
  <si>
    <t>En reunión con el nuevo subdirector el dia 23 de enero se le presentó la estrategia. En el mes de enero ya se dispone de 13 cursos cargados en la plataforma del campus virual de colombia aprende . Paara el mes de febrero se tiene programado el inicio de reuniones con las areas para cargar  nuevos contenidos y materiales en la plataforma.</t>
  </si>
  <si>
    <t>Cursos cargados y actualizados en el campus virtual</t>
  </si>
  <si>
    <t>La escuela para secretarios cuenta para el mes de enero con 13 cursos cargados. Estos se encuentran alojados en el campus virtual de colombia aprende, que s eencuentra en plena oeratividad.</t>
  </si>
  <si>
    <t>8 personas apoyan el proceso, pero no de tiempo completo</t>
  </si>
  <si>
    <t>Planes operativos de inspección y vigilancia recibidos y retroalimentados</t>
  </si>
  <si>
    <t>Se ha recibido una ejecución de POAIV,  informe de ejecución de Dosquebradas. 
Se enviaron las orientaciones a las 95 ETC, para que realicen el informe de seguimiento al plan operativo anual de inspección y vigilancia de la vigencia 2017. Cabe anotar que se le dio plazo a las 95 ETC para cumplir con este informe hasta el día 15 de febrero de 2018.</t>
  </si>
  <si>
    <t>Se enviaron las orientaciones a las 95 ETC, para que realicen el informe de seguimiento al plan operativo anual de inspección y vigilancia de la vigencia 2017. En el mes de enero se recibió el informe de ejecución de Dosquebradas. Cabe anotar que se le dio plazo a las 95 ETC para cumplir con este informe hasta el día 15 de febrero de 2018.</t>
  </si>
  <si>
    <t>No se han recibido formulaciones de POAIV (vigencia actual) en el mes de enero, se dio plazo a las ETC hasta el mes de marzo.</t>
  </si>
  <si>
    <t>Se enviaron las orientaciones a las 95 ETC, para que realicen la formulación al plan operativo anual de inspección y vigilancia del año 2018. En el mes de enero no se dio ninguna retroalimentación, debido a que se dio plazo para cumplir con esta formulación hasta el 28 de febrero de 2018.</t>
  </si>
  <si>
    <t>PQRS tramitadas</t>
  </si>
  <si>
    <t>Se han  tramitado 30 solictudes PQRS que se radicaron en el mes de enero 2018.</t>
  </si>
  <si>
    <t>Se ha tramitado y dado respuesta oportuna a 30 PQRS  radicadas en la Subdirección, adicionalmente por medio del correo electrónico de útiles inutiles se han tramitado 30 solicitudes.</t>
  </si>
  <si>
    <t>3 personas apoyan el proceso, pero no de tiempo completo</t>
  </si>
  <si>
    <t>Base de datos con confirmación, listas de asistencia.</t>
  </si>
  <si>
    <t>Se encuentra en etapa de planeación el primer encuentro nacional de secretarios de Educación, el cual se proyecta ejecutar en el mes de marzo.</t>
  </si>
  <si>
    <t>El 18 de enero se realizó reunion en la Dirección de Fortalecimiento con la finalidad de dar inicio al  proceso de planeación del primer encuentro de secretarios de educación, como producto se elaboró el primer borrador de la agenda y se recogieron las experiencias exitosas en las diferentes areas.</t>
  </si>
  <si>
    <t>1 persona planta(Asesora Despacho VPBM)</t>
  </si>
  <si>
    <t>1 persona planta
contratistas 1</t>
  </si>
  <si>
    <t>1 persona planta
contratistas 3</t>
  </si>
  <si>
    <t>1 persona planta
contratista 1</t>
  </si>
  <si>
    <t>1 persona planta
contratistas 6</t>
  </si>
  <si>
    <t xml:space="preserve">Dirección de Cobertura y Equidad </t>
  </si>
  <si>
    <t>Karen Natalia Niño Fierro</t>
  </si>
  <si>
    <t>Entidades territoriales certificadas con análisis de información de cobertura</t>
  </si>
  <si>
    <t>Fomentar y apoyar en las ETC el análisis de información a través del envío del documento "Cobertura en Cifras", con el corte a febrero de la matrícula del año 2018.</t>
  </si>
  <si>
    <t>Entidades territoriales certificadas evaluadas en el proceso de gestión de cobertura 2018</t>
  </si>
  <si>
    <t xml:space="preserve">Publicar los resultados del proceso de gestión de cobertura - vigencia 2018 por ETC en la página WEB del MEN, a través del indicador del nivel de gestión que evalúa el desempeño del proceso de cobertura.  </t>
  </si>
  <si>
    <t>Entidades territoriales certificadas acompañadas y asistidas en el proceso de gestión de cobertura 2019</t>
  </si>
  <si>
    <t>Elaborar y enviar a las 95 ETC los lineamientos para la expedición del acto administrativo del proceso de gestión de cobertura educativa 2019  por parte de las secretarías de educación.</t>
  </si>
  <si>
    <t>Elaborar y enviar a las 95 ETC los lineamientos para la realización de la proyección de cupos 2019, que es calcula por los establecimientos educativos y aprobada por  las Secretarías de Educación</t>
  </si>
  <si>
    <t>Envío del archivo en excel con el análisis de cobertura cifras de las 95 ETC con corte 28 de febrero de 2018</t>
  </si>
  <si>
    <t>Publicación en la página WEB del MEN los resultados finales del proceso de gestión de cobertura 2018</t>
  </si>
  <si>
    <t xml:space="preserve">Oficio enviado a las ETC con los lineamientos para la expedición del acto admiinistativo que define el proceso de gestión de cobertura de cada secretaría para la vigencia 2019. </t>
  </si>
  <si>
    <t>Oficio enviado a las ETC con el lineamiento explicativo de la proyección de cupos que deben adelantar las entidades territoriales certificadas para la vigencia 2019</t>
  </si>
  <si>
    <t xml:space="preserve">Enviar  a las 95 ETC el resultado del análisis de proyección de cupos vigencia 2019, que permite la retroalimentación y mejora continua del proceso. </t>
  </si>
  <si>
    <t>Envío de oficio y archivo en excel con el análisis de la consistencia de proyección de cupos de las 95 ETC</t>
  </si>
  <si>
    <t>Entidades territoriales certificadas  con seguimiento para mejorar  la calidad de información reportada en el SIMAT</t>
  </si>
  <si>
    <t xml:space="preserve">Enviar a las 95 ETC el archivo de inconsistencias del avance del reporte de matrícula 2018, elaborado en coordinación con la Oficina de Planeación y Finanzas del MEN y resultado del cruce SIMAT-Registraduría Nacional del Estado Civil,  para su revisión y depuración.  </t>
  </si>
  <si>
    <t>Entidades territoriales certificadas apoyadas con material  publicitario para la campaña de matrícula</t>
  </si>
  <si>
    <t xml:space="preserve">Divulgar la campaña de matrícula 2019 para el fortalecimiento del proceso de matrícula </t>
  </si>
  <si>
    <t>Envío de oficio para que las ETC adelanten su promoción y campaña de matrícula en su respectiva jurisdicción con el ánimo de garantizar el acceso a la educación a todos los niños y niñas</t>
  </si>
  <si>
    <t xml:space="preserve">Seguimiento a la Contratación del Servicio Educativo </t>
  </si>
  <si>
    <t>Adecuar y enviar el FUC 2018</t>
  </si>
  <si>
    <t>Equipo de contratación del servicio educativo en ubicación MEN</t>
  </si>
  <si>
    <t>Envío del archivo en excel con el análisis de cobertura cifras de las 95 ETC con la información definitiva 2017 entregada por la OAPF</t>
  </si>
  <si>
    <t>Se adecuaron (modificaron con respecto a 2017 y se incluyó la información DUE actualizada de cada ETC) y remitieron los archivos con el FUC 2018 a cada ETC.</t>
  </si>
  <si>
    <t xml:space="preserve">Recibir y analizar el FUC diligenciado  (actividad permanente) Primer informe </t>
  </si>
  <si>
    <t>Archivos de FUC 2018 para diligenciar por cada ETC.</t>
  </si>
  <si>
    <t>Recibir y analizar el FUC diligenciado  (actividad permanente) Segundo informe</t>
  </si>
  <si>
    <t>Primer informe de FUC</t>
  </si>
  <si>
    <t xml:space="preserve">Recibir y analizar el FUC diligenciado  (actividad permanente) tercer informe 
</t>
  </si>
  <si>
    <t>Segundo informe de FUC</t>
  </si>
  <si>
    <t xml:space="preserve">Recibir y analizar el  FUC diligenciado  (actividad permanente) Cuarto informe 
</t>
  </si>
  <si>
    <t>Tercer informe de FUC</t>
  </si>
  <si>
    <t>Recibir el  EIL para CSE 2019 (informe 15 de noviembre de 2018)</t>
  </si>
  <si>
    <t>Cuarto informe de FUC</t>
  </si>
  <si>
    <t xml:space="preserve">Implementación de la normatividad en Contratación del Servicio Educativo </t>
  </si>
  <si>
    <t>Presentar propuesta de modificación del Decreto de CSE para pueblos indígenas (antes Decreto 2500 de 2010) e implementación del Decreto 1953 de 2011 (Sujeta a evolución de concertación de la norma que reglamenta el SEIP).</t>
  </si>
  <si>
    <t>Informe de EIL para CSE</t>
  </si>
  <si>
    <t>Elaborar la  resolución  para el reporte de matrícula contratada en FUC y SIMAT.</t>
  </si>
  <si>
    <t xml:space="preserve">Copia del borrador de la propuesta de modificación del Decreto de CSE para pueblos indígenas (antes Decreto 2500 de 2010) e implementación del Decreto 1953 de 2011 (Sujeta a evolución de concertación de la norma que reglamenta el SEIP). </t>
  </si>
  <si>
    <t>Calcular y publicar el listado de EENO que superan el requisito de idoneidad para CSE (percentil 35 y 40) para 2018</t>
  </si>
  <si>
    <t>Resolución  para el reporte de matrícula contratada en FUC y SIMAT.</t>
  </si>
  <si>
    <t>Proyectar la resolución del Cálculo de percentil 35 y 40 para 2019</t>
  </si>
  <si>
    <t>Publicación del cálculo en el listado de EENO que superan el requisito de idoneidad para CSE (percentil 35 y 40) para 2018</t>
  </si>
  <si>
    <t>Acompañamiento y asesoría en Contratación del Servicio Educativo  a las ETC  y partes interesadas</t>
  </si>
  <si>
    <t xml:space="preserve">Acompañar y asesorar a las ETC que contratan servicio educativo que tienen que reubicar estudiantes por incumplimiento del requisito de percentil </t>
  </si>
  <si>
    <t>Copia del borrador de la resolución del cálculo de percentil 35 y 40 para 2019 enviado a la oficina jurídica.</t>
  </si>
  <si>
    <t>Visita de asistencia técnica a la ETC Soacha y atención telefónica o por correo a las ETC Cartagena, Cali, Bogotá, Malambo, Soledad y Pasto.</t>
  </si>
  <si>
    <t>Acompañar y asesorar a las ETC que contratan servicio educativo por demanda</t>
  </si>
  <si>
    <t>Matriz de seguimiento al estado de la contratación del servicio educativo.</t>
  </si>
  <si>
    <t>Visita de asistencia técnica a la ETC Chocó y atención telefónica o por correo a las ETC Norte de Santander, Cauca, Guainía, La Guajira y Huila.</t>
  </si>
  <si>
    <t xml:space="preserve">Capacitar, acompañar y asesorar en CSE a entidades de control </t>
  </si>
  <si>
    <t>Plan Nacional de Infraestructura Educativa</t>
  </si>
  <si>
    <t>Aulas contratadas y/o entregadas con recursos de Ley 21-MEN</t>
  </si>
  <si>
    <t>Entregar aulas ejecutadas con recursos de Ley 21</t>
  </si>
  <si>
    <t>Pendiente definir Valores</t>
  </si>
  <si>
    <t>BPIN:            2015011000209
NOMBRE:   CONSTRUCCIÓN AMPLIACIÓN, MEJORAMIENTO Y DOTACIÓN DE INFRAESTRUCTURA EDUCATIVA EN NIVELES DE PREESCOLAR, BASICA Y MEDIA A NIVEL NACIONAL</t>
  </si>
  <si>
    <t xml:space="preserve">9 aulas terminadas en 2 obras en el departamento de Chocó en el marco del Plan Pacífico suscrito con FINDETER. 
</t>
  </si>
  <si>
    <t>9 aulas terminadas en 2 obras en el departamento de Chocó en el marco del Plan Pacífico suscrito con FINDETER. </t>
  </si>
  <si>
    <t>Realizar la contratación para la ejecución de aulas con recursos de Ley 21</t>
  </si>
  <si>
    <t>Actas de entrega de 174 aulas ejecutadas con recursos de Ley 21</t>
  </si>
  <si>
    <t>83 aulas en 2 proyectos, evidencias contrato de obra.</t>
  </si>
  <si>
    <t>83 aulas en 2 proyectos, evidencias de la existencia de un contrato de obra.</t>
  </si>
  <si>
    <t>Contratos de 452 aulas con recursos de Ley 21</t>
  </si>
  <si>
    <t>Actas de entrega de 136 aulas ejecutadas con recursos de Ley 21</t>
  </si>
  <si>
    <t>Contratos de 373 aulas con recursos de Ley 21</t>
  </si>
  <si>
    <t>Se desarrolló una auditoria a la informacion presentada por las ETC, y se planteó el plan de acción para identificar e implementar la estrategia de levantamiento y seguimiento de información</t>
  </si>
  <si>
    <t>Se desarrollan acciones de auditoria a la informacion presentada por las ETC. Se plantea el plan de acción para identificar e implementar la estrategia de levantamiento y seguimiento de información.</t>
  </si>
  <si>
    <t>Se realizó un comité en el cual se logró avanzar en el desarrollo de la apropiación de recursos del proyecto aprobado en OCAD como ejecutor MEN en Choco.
Se generó la base de aulas entregadas y contratadas con recursos de Regalías.</t>
  </si>
  <si>
    <t>1. Avance en la apropiación de recursos del proyecto aprobado en OCAD como ejecutor MEN en Choco.
2. Base de aulas entregadas y contratadas con recursos de Regalías.</t>
  </si>
  <si>
    <t>Comités y auditorías para la gestión y reporte de aulas entregadas y/o contratadas financiadas con recursos del Sistema General de Regalías</t>
  </si>
  <si>
    <t>Gestionar y hacer seguimiento al proceso de presentación y aprobación de los proyectos para la entrega y/o contratación de cerca de 4.251 aulas que pretendan hacerse con recursos del Sistema general de regalías en fase I, fase II y fase III</t>
  </si>
  <si>
    <t>FUENTE: REGALIAS</t>
  </si>
  <si>
    <r>
      <t xml:space="preserve">No existen recursos asignados pero para la meta de aulas a contratar se requerirá gestionar cerca de </t>
    </r>
    <r>
      <rPr>
        <b/>
        <sz val="8"/>
        <rFont val="Arial"/>
        <family val="2"/>
      </rPr>
      <t xml:space="preserve">$ 930.380  millones de pesos </t>
    </r>
  </si>
  <si>
    <t>Se realizó un comité de estructuración de la estrategia de Regalías con DNP, MinHacienda y demás sectores para determinar metas del tablero de control de Presidencia.</t>
  </si>
  <si>
    <t> Se realizaron reuniones de estructuración de la estrategia de Regalías con DNP, Hacienda y demás sectores para determinar metas del tablero de control de Presidencia.</t>
  </si>
  <si>
    <t>Número de procesos adjudicados y contratados</t>
  </si>
  <si>
    <t>Se cuenta con una aprobación de cupo APP de $ 100.000 millones de la primera fase</t>
  </si>
  <si>
    <t>FUENTE: NACIÓN</t>
  </si>
  <si>
    <t>Se requieren gestionar contrapartidas de los territorios para la fase I, y gestión para cupos de la segunda fase</t>
  </si>
  <si>
    <t>Se legalizó la modificacion del convenio con Medellín y se publicaron los procesos licitatorios APP de Medellín y Barranquilla, con su correspondiente socialización.</t>
  </si>
  <si>
    <t>Comités de gestión a la formulación de aulas con APPs</t>
  </si>
  <si>
    <t>Gestionar la formulación de proyectos de Infraestructura Educativa para la construcción de cerca de 3.915 aulas bajo el esquema de APPs</t>
  </si>
  <si>
    <t>2 PROCESOS LICITATORIOS ADJUDICADOS
Contiene: Documentación de adjudicacion de APP para Medellin y Barranquilla y 2 contratos suscritos.</t>
  </si>
  <si>
    <t>Se desarrollo el cierre a la entrega de 76 aulas desarrolladas en la fase 1 de Manos a la Escuela.</t>
  </si>
  <si>
    <t xml:space="preserve">Se solicitará por medio de Oficio a la Oficina de Planeación la eliminación de esta actividad, debido a que el cupo que inicialmente estaba asignado para APPs ya fue cubierto y MinHacienda no ha generado más presupuesto disponible para este tema, es decir, no se cuenta con recursos para contratar más aulas. </t>
  </si>
  <si>
    <t>No</t>
  </si>
  <si>
    <t>Normas actualizadas</t>
  </si>
  <si>
    <t xml:space="preserve">Actualizar , publicar y divulgar las 3 NTC </t>
  </si>
  <si>
    <t>3 NORMAS ICONTEC ACTUALIZADAS, PUBLICADAS Y DIVULGADAS
Contiene: 3 Documentos de Normas Técnicas publicadas.</t>
  </si>
  <si>
    <t>El documento se encuentra en fase de consulta pública en la pagina de ICONTEC. Durante el mes de enero 2018 el MEN presentó las observaciones técnicas competentes para su actualizacion.</t>
  </si>
  <si>
    <t>Numero de lineamiento actualizados y publicados</t>
  </si>
  <si>
    <t xml:space="preserve">Publicar el documento de lineamientos de dotaciones discapacidad, internados y ruralidad. </t>
  </si>
  <si>
    <t>1 DOCUMENTO DE LINEAMIENTOS DE DOTACIONES DISCAPACIDAD, INTERNADOS Y RURALIDAD</t>
  </si>
  <si>
    <t>Se consolidó el documento base con las observaciones ajustadas de las validaciones desarrolladas en el MEN.</t>
  </si>
  <si>
    <t>Publicar el documento actualización manual dotaciones escolares</t>
  </si>
  <si>
    <t>1 ANEXO DE FICHAS TECNICAS ACTUALIZADAS
Contiene: Documento en PDF de fichas actualizadas publicadas</t>
  </si>
  <si>
    <t>Se consolidaron las fichas técnicas y planos del complemento al manual de dotaciones.</t>
  </si>
  <si>
    <t xml:space="preserve">
Publicar el documento lineamientos dotaciones deportes - instrumentos musicales
</t>
  </si>
  <si>
    <t>1 DOCUMENTO DE LINEAMIENTOS DOTACIONES DEPORTES E INSTRUMENTOAS MUSICALES</t>
  </si>
  <si>
    <t>Se estructuró el documento de lineamientos dotaciones deportes - instrumentos musicales, en terminos de tiempos y alcances.</t>
  </si>
  <si>
    <t>Desarrollar Asistencias Técnicas para  Implementación de lineamientos de Infraestructura Educativa.</t>
  </si>
  <si>
    <t>Asesorar  los planes de compra en dotación de mobiliario escolar en 20 ETC, a partir de la implementación del Acuerdo Marco de Precios -AMP-</t>
  </si>
  <si>
    <t>20 INFORMES DE ASISTENCIA TECNICA PARA LA IMPLEMENTACIÓN DEL ACUERDO MARCO DE PRECIOS
Contiene: Actas de Comites; Informes de Comisiones</t>
  </si>
  <si>
    <t>Se prestó la asesoria a los planes de compra en dotación de mobiliario escolar en la Isla de San Andres, en el Colegio Bolivariano.</t>
  </si>
  <si>
    <t>ETC capacitadas o soportadas en el manejo, admón. y/o  operación de la plataforma CIER</t>
  </si>
  <si>
    <t>Desarrollar las competencias administrativas y operativas en el manejo de la Plataforma CIER, mediante visitas en sitio, sesiones de capacitación virtual, Validación y seguimiento de la información en la Plataforma CIER, Visitas de trabajo en sitio y Sesiones de trabajo virtuales</t>
  </si>
  <si>
    <t>36 INFORMES DE ASISTENCIA TECNICA PARA LA IMPLEMENTACIÓN CIER
Contiene: Actas de Comites; Informes de Comisiones</t>
  </si>
  <si>
    <t>Se realizó visita a la ETC Medellín con asistencia técnica</t>
  </si>
  <si>
    <t>Brindar asistencia técnica a 95  entidades territoriales certificadas</t>
  </si>
  <si>
    <t>Diseñar un modelo de asistencia técnica para las 95 entidades territoriales certificadas</t>
  </si>
  <si>
    <t>Modelo de asistecia técnica</t>
  </si>
  <si>
    <t xml:space="preserve">En enero ya se cuenta con el Modelo de Asistencia Técnica </t>
  </si>
  <si>
    <t>Estructrar plan de asistencia técnica para la vigencia  2018</t>
  </si>
  <si>
    <t xml:space="preserve">1. Plan de asistencia técnica_x000D_
1.1. anexo instrumento de captura de información de AT
1.2. acta de reunión_x000D_
1.3. formato de evaluación_x000D_
1.4. instructivo para el cargue de información de AT_x000D_
1.5. política de nombramiento de soportes de AT._x000D_
</t>
  </si>
  <si>
    <t>Se estructuraron los siguentes documentos y formatos:_x000D_
1. Plan de asistencia técnica_x000D_
2. Anexo instrumento de captura de información de AT_x000D_
3. Actas de reunión_x000D_
4. Formato de evaluación_x000D_
5. Instructivo para el cargue de información de AT_x000D_
6. Política de nombramiento de soportes de AT.</t>
  </si>
  <si>
    <t>Realizar asistencias técnicas a entidades territoriales  certificadas</t>
  </si>
  <si>
    <t xml:space="preserve">1. Actas de asistencia _x000D_
2. Evaluación de la prestación del servicio de asistencia técnica_x000D_
</t>
  </si>
  <si>
    <t>Monitorear la prestación del servicio en las IE  de las 95  entidades territoriales certificadas</t>
  </si>
  <si>
    <t>Actualizar modelo de monitoreo y control</t>
  </si>
  <si>
    <t>Documento de diseño del Modelo de Monitoreo y Control.</t>
  </si>
  <si>
    <t>En enero ya se cuenta con el documento de Modelo de Monitoreo y Control actualizado.</t>
  </si>
  <si>
    <t>Estructurar plan de visitas de monitoreo y control para la vigencia  2018</t>
  </si>
  <si>
    <t>Proyección mensual de comisiones.</t>
  </si>
  <si>
    <t>Se proyectaron las comisiones para el mes de febrero, las cuales se encuentran aprobadas.</t>
  </si>
  <si>
    <t>Realizar visitas de monitoreo y control</t>
  </si>
  <si>
    <t>Informes de visitas</t>
  </si>
  <si>
    <t>Elaborar reportes sobre los recursos invertidos en el programa de Alimentación Escolar</t>
  </si>
  <si>
    <t>Estructurar plan de monitoreo de recursos  para la vigencia  2018</t>
  </si>
  <si>
    <t>Documento de Monitoreo y control financiero.</t>
  </si>
  <si>
    <t>A la fecha el Programa de Alimentación Escolar cuenta con el marco conceptual y la estructura de indicadores del documento de monitoreo y control financiero.</t>
  </si>
  <si>
    <t>Realizar visitas de monitoreo de recursos</t>
  </si>
  <si>
    <t xml:space="preserve">1. Actas _x000D_
2. Informes de seguimiento_x000D_
</t>
  </si>
  <si>
    <t>Generar reportes trimestrales MEN PAE y ejecución de recursos en el CHIP</t>
  </si>
  <si>
    <t>Documento en Excel con el consolidado MEN PAE y ejecución de recursos en el CHIP</t>
  </si>
  <si>
    <t>Elaborar reportes sobre la estrategia PAE en SIMAT</t>
  </si>
  <si>
    <t>Estructurar plan de monitoreo de reporte de SIMAT</t>
  </si>
  <si>
    <t>Informe reporte SIMAT</t>
  </si>
  <si>
    <t xml:space="preserve">Se envió comunicación a todas las ETC para que hagan un reporte oportuno y de calidad de los beneficiarios del Plan de Alimentación Escolar.  </t>
  </si>
  <si>
    <t>Generar reportes trimestrales de reporte en el SIMAT</t>
  </si>
  <si>
    <t>Boletín con destino a las ETC sobre el estado de reporte del SIMAT</t>
  </si>
  <si>
    <t xml:space="preserve"> Desarrollar ruedas de negocios de compras locales </t>
  </si>
  <si>
    <t xml:space="preserve">Conformar la mesa departamenal de compras locales en ETC seleccionadas </t>
  </si>
  <si>
    <t xml:space="preserve">1. Listado de asistencia técnica
2. Boletín de invitación presidencia
</t>
  </si>
  <si>
    <t>Desarrollar rueda de negocios de compras locales</t>
  </si>
  <si>
    <t>1. Listado de asistencia técnica_x000D_
2. Boletín de invitación presidencia</t>
  </si>
  <si>
    <t xml:space="preserve">Hacer seguimiento a la implementación de los acuerdos </t>
  </si>
  <si>
    <t>Acta de asistencia técnica</t>
  </si>
  <si>
    <t>Estudiantes en el sector oficial con Jornada Única-Programa de Alimentación Escolar</t>
  </si>
  <si>
    <t>Asignar recursos pendientes de cofinanciación del PAE JU continuación 2018</t>
  </si>
  <si>
    <t>Gerencia de Jornada Única / Gerencia del PAE</t>
  </si>
  <si>
    <t>Resolución asignación de recursos a ETC</t>
  </si>
  <si>
    <t>Se cuenta con la Matriz de Distribución de Recursos MEN-PAE con la asignación inicial estimada a realizar en 2018 con el No de Raciones, y con el Plan de trabajo de la validación de cupos por ETC para la distribución de cupos.</t>
  </si>
  <si>
    <t>Matriz Distribución Recursos MEN-PAE con la asignación inicial estimada a realizar en 2018 con el No de Raciones._x000D_
_x000D_Mesa de trabajo con la Gerencia JU para definir Plan de trabajo de la validación de cupos por ETC y poder hacer distribución de cupos.</t>
  </si>
  <si>
    <t>Asignar recursos de cofinanciación del PAE JU ampliación 2018</t>
  </si>
  <si>
    <t>Marzo:
1. Matriz con la identificación de recursos liberados de la asignación inicial. 
2. Identificación de recursos pendientes para la meta de 1.500.000 
Resolución asignación de recursos.
Julio:
Propuesta Gerencia de JU de distribución de recursos y resolución de asignación</t>
  </si>
  <si>
    <t>ETC con procesos de formación situada realizados y dotados</t>
  </si>
  <si>
    <t>Desrrollar el proceso de publicación de pliegos y evaluación de oferentes</t>
  </si>
  <si>
    <t>Acceso con  permanencia en la educación preescolar, básica y media para los niños, niñas adolescentes, jóvenes y adultos  víctimas del conflicto, en situaciones de riesgo y/o emergencia.</t>
  </si>
  <si>
    <t>5 profesionales</t>
  </si>
  <si>
    <t xml:space="preserve">Publicación de Pliegos finales para proceso de Licitación </t>
  </si>
  <si>
    <t>Se han cargado los documentos pertinentes para la revisión por parte del asesor juridico, proceso número IN-2018-0617</t>
  </si>
  <si>
    <t xml:space="preserve"> Realizar un proceso de formación situado a directivos docentes y docentes en educación en riesgo de minas, prevención del reclutamiento y utilización de NNA, prevención de la delincuencia y otros riesgos sociales.</t>
  </si>
  <si>
    <t>Informe de implementción de talleres en ETC</t>
  </si>
  <si>
    <t xml:space="preserve">Dotar de materiales educativos para  la estrategia de atención a poblacion vulnerable y victima del conflicto armado: educación en riesgo de minas , prevención del reclutamiento y utilización de NNA,  prevención de la delicunencia y otros riesgos sociales </t>
  </si>
  <si>
    <t>Informe de entrega de materiales educativos </t>
  </si>
  <si>
    <t xml:space="preserve">  ETC con plan de implementación progresiva del decreto 1421 de 2017 presentado al Ministerio</t>
  </si>
  <si>
    <t>NA</t>
  </si>
  <si>
    <t>2 profesionales</t>
  </si>
  <si>
    <t>Acta o evaluación  de asitencia técnica o listado de asistencia.</t>
  </si>
  <si>
    <t>Se visitaron las ETC de Mosquera, Medellín, Antioquia e Itaguí.</t>
  </si>
  <si>
    <t>Concepto del Plan de implementacion progresiva</t>
  </si>
  <si>
    <t>lineamientos para la implementación de JEC.</t>
  </si>
  <si>
    <t>Entregar documento de lineamientos para la implementación de Jornadas Escolares Complementarias</t>
  </si>
  <si>
    <t>2 profesionales MEN</t>
  </si>
  <si>
    <t>Documento preliminar</t>
  </si>
  <si>
    <t>Socializar documento de lineamientos para la implementación de JEC</t>
  </si>
  <si>
    <t>Actas proceso de socialización</t>
  </si>
  <si>
    <t>Secretarias de educación con planes de permanencia elaborados.</t>
  </si>
  <si>
    <t>Acompañar a las ETC para la elaboración del plan de permanencia 2018.</t>
  </si>
  <si>
    <t>Matriz Planes de Permanencia</t>
  </si>
  <si>
    <t>Nuevos jóvenes y adultos alfabetizados en zonas urbanas</t>
  </si>
  <si>
    <t>1. 5.000.000.000 
2. 9.433.000.000</t>
  </si>
  <si>
    <t>1. Brechas
2. Víctimas</t>
  </si>
  <si>
    <t>Contrato adjudicado</t>
  </si>
  <si>
    <t>Se cuenta con los estudios previos, los cuales furon enviados a la dirección de contratación en el mes de diciembre de 2017, pero a la fecha no se ha recibido retroalimentación por parte de los abogados de la Subdirección de contratación, lo cual podria generar demoras en el proceso.</t>
  </si>
  <si>
    <t>Nuevos jóvenes y adultos alfabetizados en zonas rurales</t>
  </si>
  <si>
    <t>Dar inicio a la prestación del servicio</t>
  </si>
  <si>
    <t>1. 5.000.000.000 
2. 9.433.000.001</t>
  </si>
  <si>
    <t>Inicio de la prestación del servicio a los jóvenes y adultos iletrados. _x000D_
Lista de participantes.</t>
  </si>
  <si>
    <t>Verificar y hacer seguimiento al registro de beneficiarios en el SIMAT</t>
  </si>
  <si>
    <t>1. 5.000.000.000 
2. 9.433.000.002</t>
  </si>
  <si>
    <t>Reporte en el SIMAT</t>
  </si>
  <si>
    <t xml:space="preserve">Sedes educativas fortalecidas con modelos educativos flexibles </t>
  </si>
  <si>
    <t>Víctimas</t>
  </si>
  <si>
    <t>Se cuenta con los estudios previos, los cuales fueron enviados a la Subdirección de Contratación en el mes de diciembre de 2017</t>
  </si>
  <si>
    <t>Se cuenta con los estudios previos, los cuales fueron enviados a la dirección de contratación en el mes de diciembre de 2017, pero a la fecha no se ha recibido retroalimentación por parte de los abogados de la Subdirección de contratación, lo cual podria generar demoras en el proceso.</t>
  </si>
  <si>
    <t>Dar inicio a la atención de  sedes</t>
  </si>
  <si>
    <t xml:space="preserve">Copia de listas de asistencia a la primera sesión </t>
  </si>
  <si>
    <t>Realizar formación a docentes, directivos docentes y funcionarios de las secretarías de educación</t>
  </si>
  <si>
    <t xml:space="preserve">Acta de AT con los profesionales de las SEC y listado de docentes participantes en el primer taller de capacitación. </t>
  </si>
  <si>
    <t>Dotar de materiales educativos a las sedes focalizadas</t>
  </si>
  <si>
    <t>Actas de recibido de la canasta educativa.</t>
  </si>
  <si>
    <t>Servicio de internados escolares fortalecidos a través de la formación en el uso del tiempo libre</t>
  </si>
  <si>
    <t>Se cuenta con los estudios previos, los cuales fueron enviados a la Subdirección de Contratación en el mes de diciembre de 2017.</t>
  </si>
  <si>
    <t>Se cuenta con los estudios previos, los cuales fueron enviados a la dirección de contratación en el mes de diciembre de 2017, pero a la fecha no se ha recibido retroalimentación por parte de los abogados de la Subdirección de Contratación, lo cual podria generar demoras en el proceso.</t>
  </si>
  <si>
    <t xml:space="preserve">Acta de AT en las sedes de los internados </t>
  </si>
  <si>
    <t>Realizar acompañamiento técnico y formación.</t>
  </si>
  <si>
    <t>Informes técnicos de los acompañamientos realizados.</t>
  </si>
  <si>
    <t>Entregar canasta para el manejo de tiempo libre</t>
  </si>
  <si>
    <t>Acta de recibido de la canasta educativa.</t>
  </si>
  <si>
    <t>Excombatientes atendidos con Modelos Educativos Flexibles</t>
  </si>
  <si>
    <t>Brechas</t>
  </si>
  <si>
    <t>Informe técnico del proceso de alistamiento para el inicio de las actividades. _x000D_
Listado de los participantes beneficiarios.</t>
  </si>
  <si>
    <t>Verificar y hacer seguimiento el registro de beneficiarios en el SIMAT</t>
  </si>
  <si>
    <t xml:space="preserve">Iniciar el proceso de atención </t>
  </si>
  <si>
    <t xml:space="preserve">Construir y mejorar las sedes educativas rurales </t>
  </si>
  <si>
    <t>548 SEDES RURALES CONSTRUIDAS, EN EJECUCIÓN O CONTRATADAS
Contiene:
a. Actas de recibo de obra
b. Actas de avance de obra
c. Informe de Aulas contratadas</t>
  </si>
  <si>
    <t>Entrega de 23 sedes rurales que corresponden a 76 aulas, desarrolladas en la fase 1 de Manos a la Escuela.</t>
  </si>
  <si>
    <t>Planes de Implementación progresiva entregados por las ETC.</t>
  </si>
  <si>
    <t>Firmar el convenio con la FSC para apoyo a las asistencias técnicas</t>
  </si>
  <si>
    <t>Convenio de asociación 755 de 2018, suscrito el 22 de enero</t>
  </si>
  <si>
    <t>Se cuenta con el Convenio 755/2018 y el acta de inicio suscritos. A la fecha se esta comenzando con el alistamiento de acompañamiento a las ETC</t>
  </si>
  <si>
    <t>Convenio 755/2018 y acta de inicio suscritos</t>
  </si>
  <si>
    <t>Hacer Jornadas de asistencia técnica a las 70 ETC restantes</t>
  </si>
  <si>
    <t>4 profesionales</t>
  </si>
  <si>
    <t>Acta o evaluación de asistencia técnica o listado de asistencia</t>
  </si>
  <si>
    <t>Emitir conceptos por parte de Subdirección de Permanencia</t>
  </si>
  <si>
    <t>Conceptos de los Planes de implementacion progresiva</t>
  </si>
  <si>
    <t>Dirección de Primera Infancia</t>
  </si>
  <si>
    <t>Ana María Nieto Villamizar</t>
  </si>
  <si>
    <t>Talento humano en procesos de acompañamiento pedagógico situado</t>
  </si>
  <si>
    <t>SIN INF</t>
  </si>
  <si>
    <t xml:space="preserve">Número </t>
  </si>
  <si>
    <t>Realizar la gestión pre-contractual a tutores que participarán en la implementación del Modelo de Acompañamiento Pedagógico Situado</t>
  </si>
  <si>
    <t>Fortalecimiento de la política pública de educación inicial en Colombia</t>
  </si>
  <si>
    <t xml:space="preserve">Minuta de Convenio firmada </t>
  </si>
  <si>
    <t>Se realizó la gestión precontractual y se firmó un convenio con la Fundación Carvajal para implementar el MAS con 627 maestras y  se avanzo en proceso de focalización de maestras</t>
  </si>
  <si>
    <t>Implementar el Modelo de Acompañamiento Pedagógico Situado</t>
  </si>
  <si>
    <t>Hacer el seguimiento a la implementación del Modelo de Acompañamiento Pedagógico Situado</t>
  </si>
  <si>
    <t xml:space="preserve">Informes de avance a ejecución </t>
  </si>
  <si>
    <t>Producir la caja de herramientas del Modelo de Acompañamiento Pedagógico Situado para nuevos docentes acompañados</t>
  </si>
  <si>
    <t>Distribuir la caja de herramientas del Modelo de Acompañamiento Pedagógico Situado para nuevos docentes acompañados</t>
  </si>
  <si>
    <t xml:space="preserve">Actas de entrega </t>
  </si>
  <si>
    <t>Educación Inicial</t>
  </si>
  <si>
    <t>Docentes cualificados en bases curriculares en educación inicial y preescolar</t>
  </si>
  <si>
    <t xml:space="preserve">Realizar la gestión pre-contractual para la realización del proceso de cualificación docentes en bases curriculares en educación inicial y preescolar </t>
  </si>
  <si>
    <t xml:space="preserve">Minuta de Contrato </t>
  </si>
  <si>
    <t xml:space="preserve">Se firmó contrato interadministrativo 825 de 2018 con la Universidad pedagógica para construccion de diplomado en bases curriculares de educación inicial y preescolar.
La meta de docentes cualificados se va a reportar en Diciembre. </t>
  </si>
  <si>
    <t xml:space="preserve">Se realizó la gestión precontractual y se firmó un contrato interadministrativo con la Universidad pedagógica para la construcción del diplomado en bases curriculares  </t>
  </si>
  <si>
    <t xml:space="preserve">Implementar el proceso de cualificación docentes en bases curriculares en educación inicial y preescolar </t>
  </si>
  <si>
    <t xml:space="preserve">Documento con currículo  para  cualificación de docentes en bases </t>
  </si>
  <si>
    <t xml:space="preserve">Se firmó contrato interadministrativo 825 de 2018 con la Universidad pedagógica para construccion de diplomado en bases curriculares de educación inicial y preescolar. 
La meta de docentes cualificados se va a reportar en Diciembre. </t>
  </si>
  <si>
    <t xml:space="preserve">Hacer seguimiento a la implementación del proceso  de cualificación docentes en bases curriculares en educación inicial y preescolar </t>
  </si>
  <si>
    <t>Estrategia de excelencia docente implementada</t>
  </si>
  <si>
    <t xml:space="preserve">Realizar la gestión pre-contractual para la implementación de la estrategia de excelencia docente </t>
  </si>
  <si>
    <t xml:space="preserve">Minuta Convenio </t>
  </si>
  <si>
    <t xml:space="preserve">Se realizó la gestión precontractual y se firmo un convenio con Corpoeducación para la consolidación de la estrategia de excelencia del talento humano en educación inicial </t>
  </si>
  <si>
    <t xml:space="preserve">Implementar la estrategia de excelencia docente </t>
  </si>
  <si>
    <t>Documento con estrategia de excelencia del talento humano consolidada</t>
  </si>
  <si>
    <t xml:space="preserve">Hacer el seguimiento a la implementación de la estrategia de excelencia docente </t>
  </si>
  <si>
    <t>Listas asistencia y documento de sistematización  de los  encuentros</t>
  </si>
  <si>
    <t>Estructurar nuevas funcionalidades y mejoras para incorporar a los Sistemas de Información de Educación Inicial</t>
  </si>
  <si>
    <t xml:space="preserve">Porcentaje </t>
  </si>
  <si>
    <t>Hacer el levantamiento de requerimientos de las mejoras y nuevas funcionalidades requeridas para cada uno de los Sistemas de Información de primera infancia</t>
  </si>
  <si>
    <t>A partir de las ultimas mesas de trabajo con la fábrica de software se complementó la lista de requerimientos nuevos para los sistemas de información.</t>
  </si>
  <si>
    <t>Remitir los requerimientos de las mejoras y nuevas funcionalidades requeridas para cada uno de los Sistemas de Información de primera infancia</t>
  </si>
  <si>
    <t>Hacer el seguimiento al desarrollo de los requerimientos de las mejoras y nuevas funcionalidades requeridas para cada uno de los Sistemas de información de primera infancia</t>
  </si>
  <si>
    <t>Agentes educativos involucrados en estrategias de promoción de lectura</t>
  </si>
  <si>
    <t>Hacer el diseño de estrategia de promoción de lectura para los docentes de preescolar</t>
  </si>
  <si>
    <t>Se avanzó en la  definición de la estrategia y la focalización de los territorios en donde se desarrollará la estrategia de promoción de la lectura. Se han realizado mesas de trabajo para definir los elementos técnicos que debe incluir la estrategia en 2018.</t>
  </si>
  <si>
    <t>Realizar la gestión pre-contractual para la implementación de la estrategia de lectura para los docentes de preescolar</t>
  </si>
  <si>
    <t>Implementar la estrategia de lectura para los docentes de preescolar</t>
  </si>
  <si>
    <t>Eventos de difusión de resultados de medición de la calidad en educación inicial</t>
  </si>
  <si>
    <t>Adelantar la preparación logística para la realización del evento de difusión de resultados de medición de calidad en educación inicial</t>
  </si>
  <si>
    <t>Documento de análisis de resultados de la medición de calidad de la educación inicial nacional -  modalidad institucional</t>
  </si>
  <si>
    <t>Realizar el evento de difusión de resultados de medición de calidad en educación inicial</t>
  </si>
  <si>
    <t>Listas de asistencia de los eventos</t>
  </si>
  <si>
    <t>Instrumentos de medición de la calidad en el grado Transición</t>
  </si>
  <si>
    <t>Validar los instrumentos de medición de calidad en Transición realizado en 2017</t>
  </si>
  <si>
    <t>Base de datos con información recolectada</t>
  </si>
  <si>
    <t>Se definieron los municipios para la validación, el cronograma para la sensibilización y aplicación de instrumentos y se envió comunicación a las Secretarias de Educación sobre el proceso y la convocatoria para la selección de instituciones educativas y maestras para realizar la validación.</t>
  </si>
  <si>
    <t>Ajustar los instrumentos de medición de calidad en Transición realizado en 2017</t>
  </si>
  <si>
    <t>Instrumentos validados y ajustados</t>
  </si>
  <si>
    <t>Piloto de los instrumentos de medición de calidad en Transición</t>
  </si>
  <si>
    <t>Analizar los resultados del piloto de medición de calidad en Transición</t>
  </si>
  <si>
    <t>Documento con análisis de resultados del piloto</t>
  </si>
  <si>
    <t>Referentes técnicos en educación inicial y preescolar revisados, ajustados y socializados</t>
  </si>
  <si>
    <t>Desarrollar el lineamiento para el fortalecimiento de familias desde la educación inicial</t>
  </si>
  <si>
    <t xml:space="preserve">Documento con lineamiento para fortalecimiento a familias en educación inicial </t>
  </si>
  <si>
    <t xml:space="preserve">Se suscribió Convenio con la Fundación Carvajal en el marco del cual se consolidará el lineamiento para el fortalecimiento a familias </t>
  </si>
  <si>
    <t>Validar el lineamiento para el fortalecimiento de familias desde la educación inicial</t>
  </si>
  <si>
    <t xml:space="preserve">Informe de avance a la ejecución </t>
  </si>
  <si>
    <t>Desarrollar orientaciones pedagógicas para la modalidad de educación inicial propia</t>
  </si>
  <si>
    <t>Documento con orientaciones pedagógicas para las modalidad de educación inicial propia</t>
  </si>
  <si>
    <t xml:space="preserve">Se suscribió Convenio con la OEI  en el marco del cual se revisaran los avances del MEN y se definirán las orientaciones pedagógicas </t>
  </si>
  <si>
    <t>Validar las orientaciones pedagógicas para la modalidad de educación inicial propia</t>
  </si>
  <si>
    <t>Realizar el lanzamiento de las orientaciones pedagógicas para la modalidad de educación inicial propia</t>
  </si>
  <si>
    <t xml:space="preserve">Base de datos asistentes a evento </t>
  </si>
  <si>
    <t>Se firmó el convenio 838 de 2018 con la Fundación carvajal para el desarrollo del lineamiento para el fortalecimiento de familias. Y, se firmó el convenio 849 de 2018 con laOEI para el desarrollo de las orientaciones pedagógicas para la modalidad de educación inicial propia.   Se avanzó con Ministerio de Salud en el lineamiento de mil primeros días. La meta de referentes revisados ajustados y socializados se reportará en Agosto</t>
  </si>
  <si>
    <t>Imprimir y distribuir el lineamiento relacionado a la educación inicial en los primeros mil días</t>
  </si>
  <si>
    <t xml:space="preserve">Publicación digital en edusitio de lineamiento de educación inicial en los mil primero mil días </t>
  </si>
  <si>
    <t>Realizar el lanzamiento del lineamiento de educación inicial en los primeros mil días</t>
  </si>
  <si>
    <t>Desarrollar la guía de la ruta de transito armónico en el marco de la estrategia "Todos Listos"</t>
  </si>
  <si>
    <t xml:space="preserve">Se firmó el convenio 838 de 2018 con la Fundación carvajal para el desarrollo del lineamiento para el fortalecimiento de familias. Y, se firmó el convenio 849 de 2018 con laOEI para el desarrollo de las orientaciones pedagógicas para la modalidad de educación inicial propia.  </t>
  </si>
  <si>
    <t>Validar la guía de la ruta de transito armónico en el marco de la estrategia "Todos listos"</t>
  </si>
  <si>
    <t>Estrategias para atención a la diversidad desarrolladas</t>
  </si>
  <si>
    <t>Desarrollar un lineamiento práctico para el diseño e implementación de ajustes razonables en el aula.</t>
  </si>
  <si>
    <t xml:space="preserve">Documento con lineamiento práctico para el diseño e implementación de ajustes razonables </t>
  </si>
  <si>
    <t xml:space="preserve">Se sucribió un convenio con la Fundación Saldarriaga Concha para la definición de herramientas prácticas en Diseño Universal de Aprendizaje </t>
  </si>
  <si>
    <t>Validar el lineamiento práctico para el diseño e implementación de ajustes razonables en el aula.</t>
  </si>
  <si>
    <t xml:space="preserve">Informe con resultados de validación con docentes </t>
  </si>
  <si>
    <t xml:space="preserve">Ajustar y publicar el modelo de acompañamiento pedagógico situado para comunidades indígenas  </t>
  </si>
  <si>
    <t xml:space="preserve">Documento del MAS para comunidades indígenas </t>
  </si>
  <si>
    <t>Imprimir y distribuir el modelo de acompañamiento pedagógico situado para comunidades indígenas</t>
  </si>
  <si>
    <t xml:space="preserve">Caja de herramientas del MAS para comunidades indígenas </t>
  </si>
  <si>
    <t>ETC acompañadas en la implementación del Modelo de Gestión de la Educación Inicial</t>
  </si>
  <si>
    <t>Hacer el seguimiento a la implementación del Modelo de Gestión de Educación Inicial en 50 ETC</t>
  </si>
  <si>
    <t>Se continuó con la implementación del Convenio de Cooperación 1202 de 2017, entre la OEI y el MEN, para hacer el seguimiento a las 50 SE que participan en la implementación del Modelo de Gestión para la Educación Inicial. Las 60 secretarías se reportaran al finaliza el nuevo proceso de acompañamiento en el mes de julio</t>
  </si>
  <si>
    <t>El equipo de trabajo que acompaña las SE recibieron inducción relacionada con las fases 3 y 4 de la implementación Modelo de Gestión de la Educación Inicial. Se avanzó en la definición de los planes de trabajo para el acompañamiento en 2018 en las 50 SE.</t>
  </si>
  <si>
    <t>Realizar el proceso pre-contractual  para articulación e implementación del Modelo de Gestión de Educación Inicial en nuevas ETC</t>
  </si>
  <si>
    <t>Minuta del Convenio</t>
  </si>
  <si>
    <t>Se realizó el proceso pre-contractual en el tiempo determinado para tal fin. Como resultado se suscribió el Convenio de Cooperación 489 de 2018, entre la OEI y el MEN, para acompañar a nuevas SE en la implementación del Modelo de Gestión para la Educación Inicial. Las 60 secretarías se reportaran al finaliza el nuevo proceso de acompañamiento en el mes de julio</t>
  </si>
  <si>
    <t>Se realizó el proceso pre-contractual en el tiempo determinado para tal fin. Como resultado se suscribio el Convenio de Cooperación 489 de 2018, entre la OEI y el MEN, para acompañar a nuevas SE en la implementación del Modelo de Gestión para la Educación Inicial.</t>
  </si>
  <si>
    <t>Articular e implementar del Modelo de Gestión de Educación Inicial</t>
  </si>
  <si>
    <t>Se realizó el proceso pre-contractual en el tiempo determinado para tal fin. Como resultado se suscribio el Convenio de Cooperación 489 de 2018, entre la OEI y el MEN, para acompañar a nuevas SE en la implementación del Modelo de Gestión para la Educación Inicial. Las 60 secretarías se reportaran al finaliza el nuevo proceso de acompañamiento en el mes de julio</t>
  </si>
  <si>
    <t>Hacer seguimiento a las ETC que vienen implementando el Modelo de Gestión de Educación Inicial</t>
  </si>
  <si>
    <t>Documentos para inspección y vigilancia en educación inicial desarrollados</t>
  </si>
  <si>
    <t>Desarrollar y validar las guías y documentos para inspección y vigilancia en educación inicial</t>
  </si>
  <si>
    <t xml:space="preserve">A través del Contrato 1446 de 2017, sucrito entre el MEN y CEINTE, se ha adelantado la fase 1 en el marco del diseño y la estructuración de contenidos técnicos para la implementación de condiciones de calidad para la educación inicial. En este proceso se avanzo en la definición de fuentes de información y propuesta de verificables para el diseño de los contenidos técnicos que permitiran la construcción de las orientaciones para la implementación de las condiciones de calidad. </t>
  </si>
  <si>
    <t>Hacer la gestión de proceso pre-contractual  para estudio de cargas de talento humano que trabaja con educacion inicial</t>
  </si>
  <si>
    <t>Hacer la gestión de proceso pre-contractual  para desarrollo técnico del componente talento humano, ajuste, correción de estilo y diagramación de la totalidad de las guías</t>
  </si>
  <si>
    <t>Desarrollar el estudio de cargas del talento humano que trabaja con educacion inicial.</t>
  </si>
  <si>
    <t>Desarrollar técnicamente el componente talento humano, ajuste, correción de estilo y diagramación de la totalidad de las guías</t>
  </si>
  <si>
    <t>Presentar los requerimientos para sistemas de informacion para el soporte de procesos de inspección y vigilancia.</t>
  </si>
  <si>
    <t>Entidades territoriales que implementan la ruta de transito armónico</t>
  </si>
  <si>
    <t>Hacer el primer encuentro de tránsito armónico con Líderes de Cobertura, Administradores de SIMAT y Líderes de Educación Inicial</t>
  </si>
  <si>
    <t>Hacer el segundo encuentro de tránsito armónico con Líderes de Cobertura, Administradores de SIMAT y Líderes de Educación Inicial</t>
  </si>
  <si>
    <t>Hacer el encuentro de transito armónico con establecimientos educativos.</t>
  </si>
  <si>
    <t>Número de niños atendidos en preescolar integral</t>
  </si>
  <si>
    <t>Hacer el diseño de estrategia de seguimiento y fortalecimiento a los establecimientos educativos que implementan preescolar integral</t>
  </si>
  <si>
    <t>Se avanzó en la definición del cronograma y plan de trabajo para comenzar el proceso de diseño de la estrategia de fortalecimiento a la implementación del servicio de preescolar integral. Los niños atendidos por el programa se reportarán en el mes de julio</t>
  </si>
  <si>
    <t>Se avanzó en la definición del cronograma y plan de trabajo para comenzar el proceso de diseño de la estrategia de fortalecimiento a la implementación del servicio de preescolar integral.</t>
  </si>
  <si>
    <t>Hacer la gestión pre-contractual para la implementación de la estrategia de seguimiento y fortalecimiento a los establecimientos educativos que implementan preescolar integral</t>
  </si>
  <si>
    <t>Implementar la estrategia de de seguimiento y fortalecimiento a los establecimientos educativos que implementan preescolar integral</t>
  </si>
  <si>
    <t>FFIE</t>
  </si>
  <si>
    <t xml:space="preserve">Fernando Rojas </t>
  </si>
  <si>
    <t>Obras de infraestructura educativa contratadas</t>
  </si>
  <si>
    <t>Acta comité fiduciario</t>
  </si>
  <si>
    <t>29 Obras contratadas</t>
  </si>
  <si>
    <t>A enero de 2018 se han suscrito 29 acuerdos para la ejecución de obras priorizadas por la Junta Administradora. De otro lado, seis (6) obras fueron aprobadas por el Comité Fiduciario y priorizadas por la Junta Administradora.</t>
  </si>
  <si>
    <t>En enero de 2018 se presentaron seis (6) obras a comité Comité Fiduciario.</t>
  </si>
  <si>
    <t>Certificado de Junta Administradora con priorización de obras</t>
  </si>
  <si>
    <t>En enero de 2018 fueron priorizadas seis (6) obras en la Junta Administradora.</t>
  </si>
  <si>
    <t>Acuerdos de obra suscritos</t>
  </si>
  <si>
    <t>En enero de 2018 se suscribieron 29 acuerdos para la ejecución de obras priorizadas.</t>
  </si>
  <si>
    <t>Aulas nuevas, mejoradas y habilitadas contratadas</t>
  </si>
  <si>
    <t>Actas de Comité Fiduciario con aprobación de obras y sus aulas</t>
  </si>
  <si>
    <t>558 Aulas nuevas y mejoradas contratadas</t>
  </si>
  <si>
    <t>En el mes de enero de 2018, se avanzó en la aprobación y priorización de 166 aulas por parte del Comité Fiduciario y Junta Administradora, respectivamente. Adicionalmente, con las 29 obras contratadas en el mes de enero de 2018 se construirán y mejorarán 558 aulas.</t>
  </si>
  <si>
    <t>Las seis (6) obras presentadas a Comité Fiduciario en el mes de enero de 2018 permiten la construcción y mejoramiento de 166 aulas.</t>
  </si>
  <si>
    <t>Certificado de Junta Administradora con priorización de obras y sus aulas</t>
  </si>
  <si>
    <t>Las seis (6) obras priorizadas por Junta Administradora en el mes de enero de 2018 permiten la construcción y mejoramiento de 166 aulas.</t>
  </si>
  <si>
    <t>Acuerdos de obra suscritos con sus respectivas aulas</t>
  </si>
  <si>
    <t>Los 29 Acuerdos suscritos en el mes de enero de 2018 permiten la construcción y mejoramiento de 558 aulas, para las obras priorizadas por la Junta Administradora.</t>
  </si>
  <si>
    <t>Aulas nuevas, mejoradas y habilitadas con obra iniciada en zonas urbanas o rurales</t>
  </si>
  <si>
    <t>Realizar Estudios y Diseños y Trámite de Licencias para la  construcción de aulas y de espacios complementarios y el mejoramiento de aulas existentes</t>
  </si>
  <si>
    <t>Recibo a satisfacción de Estudios y Diseños.
Radicado de Trámite de Licencia.</t>
  </si>
  <si>
    <t>456 aulas en fase de estudios y diseños y trámite de licencia, y 388 aulas con obra iniciada</t>
  </si>
  <si>
    <t>En el mes de enero de 2018, se iniciaron Estudios y Diseños y Trámites de Licencias para la construcción y mejoramiento de 456 aulas. Adicionalmente, se inició la construcción a nivel  de Obra Negra (aulas nuevas hasta nivel de estructura) y el mejoramiento de aulas existentes a un total de  388 aulas.</t>
  </si>
  <si>
    <t>En el mes de enero de 2018 se iniciaron Estudios y Diseños y Trámites de Licencias para la construcción y mejoramiento de 456 aulas.</t>
  </si>
  <si>
    <t xml:space="preserve">Construir aulas y espacios complementarios a nivel  de Obra Negra
(aulas nuevas hasta nivel de estructura) y mejorar aulas existentes
</t>
  </si>
  <si>
    <t>Informe del Supervisor de Obra indicando número de obras y sus respectivas aulas en Obra Negra</t>
  </si>
  <si>
    <t>En el mes de enero de 2018 se inició la construcción a nivel  de Obra Negra (aulas nuevas hasta nivel de estructura) y el mejoramiento de aulas existentes a un total de  388 aulas.</t>
  </si>
  <si>
    <t>Aulas nuevas, mejoradas y habilitadas en zonas urbanas o rurales</t>
  </si>
  <si>
    <t>Informe del Supervisor de Obra indicando número de obras y sus respectivas aulas en Obra Gris</t>
  </si>
  <si>
    <t>199 Aulas obra gris, 26 Aulas obra blanca, 30 Aulas terminadas</t>
  </si>
  <si>
    <t>En el mes de enero de 2018, se inició la construcción a nivel  de Obra Gris (Aulas nuevas hasta nivel de mampostería y cubierta) y el mejoramiento de aulas existentes a un total de 199 aulas, a nivel  de Obra Blanca (Aulas nuevas a nivel de acabados) y el mejoramiento de aulas existentes a un total de 26 aulas y se terminó la construcción de 30 aulas nuevas y mejoradas.</t>
  </si>
  <si>
    <t>En el mes de enero de 2018 se inició la construcción a nivel  de Obra Gris (Aulas nuevas hasta nivel de mamposteria y cubierta) y el mejoramiento de aulas existentes a un total de 199 aulas.</t>
  </si>
  <si>
    <t>Informe del Supervisor de Obra indicando número de obras y sus respectivas aulas en Obra Blanca</t>
  </si>
  <si>
    <t>En el mes de enero de 2018 se inició la construcción a nivel  de Obra Blanca (Aulas nuevas a nivel de acabados) y el mejoramiento de aulas existentes a un total de 26 aulas.</t>
  </si>
  <si>
    <t>Acta de terminación de obra en donde se indica el número de aulas</t>
  </si>
  <si>
    <t>En el mes de enero de 2018 se terminó la construcción de 30 aulas nuevas y mejoradas.</t>
  </si>
  <si>
    <t>Programa Todos a Aprender -PTA</t>
  </si>
  <si>
    <t xml:space="preserve">Rafael Andres Arias Albañil </t>
  </si>
  <si>
    <t>Establecimientos educativos acompañados -PTA 2.0.</t>
  </si>
  <si>
    <t>Formar y acompañar a docentes y directivos docentes con énfasis en transferencia y cierre.</t>
  </si>
  <si>
    <t>Mejoramiento de la calidad de la educación preescolar,  básica y media</t>
  </si>
  <si>
    <t xml:space="preserve">11 profesionales, 5 coordinadores regionales, 83 formadores y 3.407 docentes tutores </t>
  </si>
  <si>
    <t xml:space="preserve">Tablero de secretarías y formadores
</t>
  </si>
  <si>
    <t>Al 31 de enero se registró formación y acompañamiento en 460 colegios; sin embargo, es de aclarar que, conforme a los lineamientos para la legaliación de agendas de tutores y la posibilidad de procesar agendas retroactivas por el comienzo de año, este registro puede subestimar el avance real y el dato real se compensará en los próximos reportes.</t>
  </si>
  <si>
    <t>Los tutores iniciaron los acompañamientos en la semana de desarrollo institucional abordando los siguientes contenidos definidos para el ciclo de apertura: reunión inicial directivo docente, sesiones de trabajo situado, acompañamientos en aula.</t>
  </si>
  <si>
    <t>Establecimientos educativos acompañados en la Ruta Pioneros</t>
  </si>
  <si>
    <t xml:space="preserve">4 profesionales,17 formadores y 638 docentes tutores </t>
  </si>
  <si>
    <t>Al 31 de enero se registró formación y acompañamiento en 45 colegios; sin embargo, es de aclarar que, conforme a los lineamientos para la legaliación de agendas de tutores y la posibilidad de procesar agendas retroactivas por el comienzo de año, este registro puede subestimar el avance real y el dato real se compensará en los próximos reportes.</t>
  </si>
  <si>
    <t>Evaluar para el mejoramiento continuo.</t>
  </si>
  <si>
    <t>Informe final de evaluación de la ruta</t>
  </si>
  <si>
    <t>Sedes educativos acompañados- PTA Media</t>
  </si>
  <si>
    <t xml:space="preserve">2 profesionales, 4 formadores y 18 docentes tutores </t>
  </si>
  <si>
    <t>Tablero de secretarías y formadores</t>
  </si>
  <si>
    <t>Inició la ejecución de la ruta con la formación de los tutores sobre las temáticas a desarrollar en el ciclo de apertura y aunque no se registró formación y acompañamiento en ninguna sede,  es de aclarar que, conforme a los lineamientos para la legaliZación de agendas de tutores y la posibilidad de procesar agendas retroactivas por el comienzo de año, este registro puede subestimar el avance real y el dato real se compensará en los próximos reportes. 
Inició la definición de contenidos pedagógicos e información a documentar.</t>
  </si>
  <si>
    <t>Se realizaron los respectivos encuentros de formación para los tutores de Antioquia, Cartagena, Soacha, Armenia, Palmira y Medellín.</t>
  </si>
  <si>
    <t>Documentar piloto y  consolidar lineamientos y recomendaciones para implementación por parte de las ETC.</t>
  </si>
  <si>
    <t>Lineamientos y recomendaciones para implementar la ruta PTA Media en las ETC</t>
  </si>
  <si>
    <t>Se hizo primera reunión con la coordinación pedagógica de media para definir la información a documentar: Protocolos, actividades, experiencias con Proantioquia sobre la implementación del componente de competencias socio-emocionales, resumen ejecutivo de la ruta PTA Media e infome de acompañamiento por EE.</t>
  </si>
  <si>
    <t>Entidades Territoriales en las que se realiza cierre pedagógico y operativo</t>
  </si>
  <si>
    <t>Diseñar Ruta de Transferencia con Secretarías de Educación.</t>
  </si>
  <si>
    <t>2 profesionales, 5 coordinadores regionales y 100 formadores</t>
  </si>
  <si>
    <t>Ruta de trasferencia con Secretarías de Educación</t>
  </si>
  <si>
    <t>Se diseñó la estructura preliminar de la ruta de secretarías, la cual se socializó y fortaleció con un grupo de formadores y coordinadores regionales.</t>
  </si>
  <si>
    <t xml:space="preserve">Implementar Ruta de Transferencia a Secretarías de Educación                                  </t>
  </si>
  <si>
    <t>Actas de implementación de la ruta</t>
  </si>
  <si>
    <t>Documento de recomendaciones para implementación de una tercera versión del PTA elaborado</t>
  </si>
  <si>
    <t>Elaborar documento de recomendaciones para implementación de una segunda versión del PTA a partir del II semestre de 2019</t>
  </si>
  <si>
    <t>1 Gerente y 5 Asesores</t>
  </si>
  <si>
    <t xml:space="preserve">Documento de recomendaciones para implementación </t>
  </si>
  <si>
    <t>Inició la definición de contenidos estratégicos e información a documentar.</t>
  </si>
  <si>
    <t>En el comité de gerencia del Programa se dio inicio a la planeación del desarrollo del documento definiendo: 1) el alcance, el documento dará cuenta de las acciones ejecutadas por el PTA en el cuatrenio, así como los ajustes que el nuevo gobierno estime. 2) Líder de la consecución del documento, el asesor estratégico del PTA está designado como el responsable de la consolidación del documento, a la fecha es el profesional Manuel Rivera.</t>
  </si>
  <si>
    <t>Aseguramiento de la calidad</t>
  </si>
  <si>
    <t>Dirección de Calidad para la Educación Superior</t>
  </si>
  <si>
    <t>Magda Méndez</t>
  </si>
  <si>
    <t>Socializar las matrices para la evaluación por referentes a los directivos de las IES, asociaciones de IES y profesionales.</t>
  </si>
  <si>
    <t>Mejoramiento de la eficiencia y eficacia del sistema de aseguramiento de la calidad de la educación superior y de la ETDH en Colombia</t>
  </si>
  <si>
    <t>2 Profesionales</t>
  </si>
  <si>
    <t>Listados de asistencia Presentación</t>
  </si>
  <si>
    <t>Se definió el plan de eventos que permitirá la socialización de las matrices, iniciando el 19 de febrero con el SUE, RESTTU 20 de febrero, IES privadas 22 de febrero, CONACES y CNA 23 de febrero, ASCUN 26 de febrero y ACIET y otras asociaciones 28 de febrero.</t>
  </si>
  <si>
    <t>Se definió el plan de eventos que permitirá la socialización de las matrices, iniciando el 19 de febrero con el SUE, REDTTU 20 de febrero, IES privadas 22 de febrero, CONACES y CNA 23 de febrero, ASCUN 26 de febrero y ACIET y otras asociaciones 28 de febrero.</t>
  </si>
  <si>
    <t>Realizar capacitación a IES y pares académicos</t>
  </si>
  <si>
    <t xml:space="preserve">Realizar los ajustes al modelo de evaluación por referentes, de acuerdo con los comentarios y observaciones pertinentes surgidos en la socialización y verificaciones internas. </t>
  </si>
  <si>
    <t>5 Profesionales</t>
  </si>
  <si>
    <t>Realizar los ajustes normativos para la aplicación del modelo de referentes (validación interna, con Presidencia de la República y con el sector).</t>
  </si>
  <si>
    <t>Abogados Subdirección y Asesores jurídicos de Despacho</t>
  </si>
  <si>
    <t>Un Decreto normativo validado</t>
  </si>
  <si>
    <t>Se realizó reunión en donde se revisó el estado de  compromisos 2017 adquiridos con el despacho VES, se diseño cuadro comparativo de temas jurídicos y se inicio construcción del documento conceptual</t>
  </si>
  <si>
    <t>Desarrollar  los procesos de registro calificado y acreditación para la aplicación del modelo de referentes, mediante documentos y lineamientos</t>
  </si>
  <si>
    <t>Dirección, Salas de CONACES y CNA</t>
  </si>
  <si>
    <t>Nuevo modelo de convalidaciones implementado</t>
  </si>
  <si>
    <t>1 Resolucion de regulacion de convalidacion de titulos  de E.S. otorgados en el exterior</t>
  </si>
  <si>
    <t>Evaluar la implementación del nuevo modelo de convalidaciones implementado en 2017</t>
  </si>
  <si>
    <t>Documento de evaluación elaborado</t>
  </si>
  <si>
    <t>Documento de evaluación elaborado con información que servirá de ayuda para hacer ajustes al modelo.</t>
  </si>
  <si>
    <t>Realizar ajustes y adaptación del sistema de información VUMEN derivados de la implementacion en 2017 del nuevo modelo de convalidaciones</t>
  </si>
  <si>
    <t>Documento de Requerimiento funcional de ajuste al sistema de convalidaciones</t>
  </si>
  <si>
    <t>Se elaboro y entrego documento de requerimientos funcionales de sistema VUMEN a la Dirección de Calidad, este fue aprobado y entregado al proveedor para cuantificación de la necesidad.</t>
  </si>
  <si>
    <t>Documentos de lineamientos de calidad especifíca para los programas de Educación Superior elaborados y socializados</t>
  </si>
  <si>
    <t>Elaborar y socializar documentos disciplinares de lineamientos de calidad específica (diferentes del área de la salud), concordantes con el modelo de evaluación de  programas de Educación Superior.  (Economía, Psicología, Contaduría, Derecho, Administración e Ingeniería.)</t>
  </si>
  <si>
    <t>Direcciòn y Salas de CONACES</t>
  </si>
  <si>
    <t>Documento de lineamientos para la formación dual elaborado</t>
  </si>
  <si>
    <t>Elaborar el diagnóstico de la formación dual de las IES que tienen implementado este modelo</t>
  </si>
  <si>
    <t>Elaborar el documento propuesta para la inclusión de la educación dual en el registro calificado</t>
  </si>
  <si>
    <t>Realizar la validación con expertos, la socialización con el sector (actores relevantes) y posterior publicación en la página correspondiente</t>
  </si>
  <si>
    <t xml:space="preserve">NO </t>
  </si>
  <si>
    <t>Documento de las "Dimensiones de la Internacionalización de la Educación Superior" ajustado</t>
  </si>
  <si>
    <t>Ajustar el documento base de las "Dimensiones de la Internacionalización de la Educación Superior"</t>
  </si>
  <si>
    <t>3 Profesionales</t>
  </si>
  <si>
    <t xml:space="preserve">Llevar a cabo la validación con expertos y actores nacionales e internacionales </t>
  </si>
  <si>
    <t>Socializar y publicar el documento de "Dimensiones  de Internacionalización"</t>
  </si>
  <si>
    <t xml:space="preserve"> 3 Profesionales</t>
  </si>
  <si>
    <t>Guías de diseño de sistemas internos de aseguramiento de la calidad e implementación de los Sistemas internos de aseguramiento  elaboradas</t>
  </si>
  <si>
    <t xml:space="preserve">Seleccionar 7 IES acreditadas o con acreditación de 4 años, que harán parte del programa AUDIT - COLOMBIA </t>
  </si>
  <si>
    <t>1 Profesional y acompañamiento de ANECA</t>
  </si>
  <si>
    <t xml:space="preserve">Informar a las IES del programas y las fases del Programa AUDIT </t>
  </si>
  <si>
    <t xml:space="preserve">Capacitar a las IES y pares evaluadores </t>
  </si>
  <si>
    <t xml:space="preserve">Realizar acompañamiento y seguimiento a la construcción del  diseño del sistema interno de aseguramiento de la calidad </t>
  </si>
  <si>
    <t xml:space="preserve">Entregar certificación de los diseños de los Sistemas Internos de Aseguramiento.  </t>
  </si>
  <si>
    <t>Escuela del Sistema de Aseguramiento de la Calidad para la Educación Superior implementada</t>
  </si>
  <si>
    <t>Diseñar la estrategia de continuidad del sistema de aseguramiento (CNA, IyV, IES directivas, evaluadores y CNA - CONACES)</t>
  </si>
  <si>
    <t xml:space="preserve">Depurar el banco de pares (5000 hojas de vida de pares), proyecto de Escuela de Pares – Registro Calificado y CNA </t>
  </si>
  <si>
    <t>Capacitar 2100 de los pares académicos, dando continuidad a la tercera fase de la escuela de pares y CONACES</t>
  </si>
  <si>
    <t>Modelo de Acreditación actualizado</t>
  </si>
  <si>
    <t xml:space="preserve">Programar 3 Encuentros Regionales de Acreditación. </t>
  </si>
  <si>
    <t xml:space="preserve">Programar las actividades de asistencia técnica a las IES sobre acreditación de acuerdo a demanda(20).
</t>
  </si>
  <si>
    <t>Realizar la convocatoria de acreditación regional con ARCUSUR 2017-2018.</t>
  </si>
  <si>
    <t>Estructuración del nuevo  Sistema de Aseguramiento de la Calidad - Institucionalidad</t>
  </si>
  <si>
    <t xml:space="preserve">No. De documentos de ajuste de los criterios de evaluacion </t>
  </si>
  <si>
    <t>Elaborar un documento técnico con los requerimientos legales, funcionales e institucionales para la creación de la agencia de acreditación de la educación superior</t>
  </si>
  <si>
    <t xml:space="preserve">Documento técnico </t>
  </si>
  <si>
    <t>Se inicio revisión del documento preliminar  trabajado en la vigencia 2017 para determinar ruta de trabajo y la coordinación del trabajo con el grupo que se encuentra trabajando en el modelo de evaluación por referentes</t>
  </si>
  <si>
    <t>Estructuración del nuevo  Sistema de Aseguramiento de la Calidad - Ajustes a Criterios de Evaluación</t>
  </si>
  <si>
    <t xml:space="preserve">Guías y procedimientos </t>
  </si>
  <si>
    <t xml:space="preserve">Elaborar guías y procedimientos con fundamento en el modelo de evaluación por referentes </t>
  </si>
  <si>
    <t>Se inicio revisión del documento preliminar  trabajado en la vigencia 2017 para determinar ruta de trabajo y la coordinación del trabajo con el grupo que se encuentra trabajando en el modelo de evaluación por referentes y con otras instancias como el ICFES</t>
  </si>
  <si>
    <t>Elaborar el  documento técnico -académico para la inclusión de los resultados de aprendizaje y sus indicadores en los procesos de evaluación externa para la acreditación de programas de pregrado y posgrado.</t>
  </si>
  <si>
    <t>Elaborar el documento técnico -académico para la adopción de mecanismos de seguimiento a los planes de mejora</t>
  </si>
  <si>
    <t>Estrategia para el fortalecimiento de los procesos de calidad en salud diseñada</t>
  </si>
  <si>
    <t>Documento de lineamientos de calidad para el area de salud formulao</t>
  </si>
  <si>
    <t>Formular el documento de lineamientos de calidad para el área de la salud</t>
  </si>
  <si>
    <t>Documento de lineamientos de calidad para el área de la salud publicado</t>
  </si>
  <si>
    <t>Revisión del documento Reuniones internas para definir el alcance y presentación los lineamientos Reunión con miembros del sector para socializar la construcción de los lineamientos y solicitud de acompañamiento</t>
  </si>
  <si>
    <t>Una guia de especialidades medicas actualiada</t>
  </si>
  <si>
    <t>Actualizar la guía de especialidades médicas en Colombia</t>
  </si>
  <si>
    <t>Guía de especialidades médicas en Colombia actualizada</t>
  </si>
  <si>
    <t>Participación en las mesas de discusión sectoriales sobre la actualización de la Guía de especialidades. (Academia Nal. Medicina y ASCOFAME)</t>
  </si>
  <si>
    <t>Documento de divulgación de las competencias de Inspección y Vigilancia de la Educación Superior, para las entidades territoriales elaborado</t>
  </si>
  <si>
    <t>Documento de divulgacion socializado</t>
  </si>
  <si>
    <t>Elaborar y socializar un documento de divulgación sobre las compentencias de Inspección y Vigilancia de la ES para las entidades territoriales</t>
  </si>
  <si>
    <t xml:space="preserve">Actas reuniones y 1 documento preliminar </t>
  </si>
  <si>
    <t xml:space="preserve">se tiene documento preliminar para 1ra revisión </t>
  </si>
  <si>
    <t xml:space="preserve">Realizar el proceso contractual para la diagramación e impresión de las guías, y socializar las guías  con los Directivos de Instituciones pública y privadas por medio de evento y/o envío de las misma de forma magnética </t>
  </si>
  <si>
    <t>Documento de lineamientos de transparencia formulado</t>
  </si>
  <si>
    <t xml:space="preserve">No. De guias de transparencia validadas/ No. De guias  propuestas </t>
  </si>
  <si>
    <t xml:space="preserve">Elaborar y validar 4 guías (Estatutos y Reformas Estatutarias, Procesos Electorales, Derechos Pecuniarios y Mejoramiento Institucional) </t>
  </si>
  <si>
    <t xml:space="preserve">4 Proyectos de guías </t>
  </si>
  <si>
    <t xml:space="preserve">Se realizaron reuniones para la delegación de responsabilidades </t>
  </si>
  <si>
    <t>IES acompañadas y con actividades de actualización sobre la normatividad que rige el sistema de Educación Superior</t>
  </si>
  <si>
    <t>No. De IES acompañada / No. De IES activas en SNIES</t>
  </si>
  <si>
    <t>Elaborar y ejecutar el plan de vistas de acompañamiento sobre la normatividad que rige el sistema de Educación Superior</t>
  </si>
  <si>
    <t>1 Informe radicado por cada visita realizada</t>
  </si>
  <si>
    <t xml:space="preserve">Se elaboro el plan de visitas, en el mes de enero se realizaron dos vistas a ala ciudad de Barranquilla a la Universidad Autonoma del Caribe </t>
  </si>
  <si>
    <t>Elaborar y ejecutar el  plan de capacitaciones sobre la normatividad que rige el sistema de Educación Superior</t>
  </si>
  <si>
    <t xml:space="preserve">Memorias de cada evento realizado </t>
  </si>
  <si>
    <t xml:space="preserve">Se elaboro el plan de capacitaciones </t>
  </si>
  <si>
    <t>Elaborar y ejecutar las herramientas pedagógicas.</t>
  </si>
  <si>
    <t xml:space="preserve">Herramientas pedagógicas </t>
  </si>
  <si>
    <t xml:space="preserve">Reunión con el técnico en sistemas, para determinar la viabilidad de las diferentes herramientas propuestas </t>
  </si>
  <si>
    <t>Proyecto de Decreto Reglamentario de la Ley 1740 de 2014</t>
  </si>
  <si>
    <t>Proyecto de Ley en tramite e aprbacion ante presdencia</t>
  </si>
  <si>
    <t>Socializar el proyecto de Decreto reglamentario Ley 1740 de 2014 con ACIET, ASCUN, FODESEP, REDTTU, SUE, CESU</t>
  </si>
  <si>
    <t xml:space="preserve">Actas reunión </t>
  </si>
  <si>
    <t xml:space="preserve">Ajuste al borrador de Proyecto de Decreto </t>
  </si>
  <si>
    <t xml:space="preserve">Consolidar y realizar el análisis de las observaciones recibidas en las socializaciones, discusiones internas </t>
  </si>
  <si>
    <t>Presentar la propuesta final del proyecto de Decreto Reglamentario Ley 1740 de 2014, para inicio de validación interna con las diferentes áreas del MEN como el despacho de la viceministra, oficina jurídica, secretaria general.</t>
  </si>
  <si>
    <t xml:space="preserve">Hacer el trámite para aprobación ante Presidencia de la República del proyecto de Decreto reglamentario  Ley 1740 de 2014. </t>
  </si>
  <si>
    <t>Direccionamiento estratégico y planeación</t>
  </si>
  <si>
    <t>Formación Técnica y Tecnológica (TyT)</t>
  </si>
  <si>
    <t>Lineamientos de calidad diferenciados para TyT</t>
  </si>
  <si>
    <t>Realizar los lineamientos de calidad diferenciados para TyT</t>
  </si>
  <si>
    <t>No esta en el plan de acción de ellos</t>
  </si>
  <si>
    <t>Socializar los lineamientos de calidad diferenciados para TyT</t>
  </si>
  <si>
    <t>Programas con documentos radicados para evaluación, nueva oferta TyT, rural y por cualificaciones</t>
  </si>
  <si>
    <t>Realización mesas de trabajo entre SNET, Grupo Educación Rural y Dirección de Calidad para la definición de la ruta de trabajo</t>
  </si>
  <si>
    <t>Capacitación actores CONACES</t>
  </si>
  <si>
    <t>Capacitación en documentación de condiciones de Calidad para las IES aliadas</t>
  </si>
  <si>
    <t>Radicación documentos para registro calificado de los programas con nueva oferta TyT, rural y por cualificaciones</t>
  </si>
  <si>
    <t>Colombia Científica</t>
  </si>
  <si>
    <t>Dirección de Fomento de la Educación Superior</t>
  </si>
  <si>
    <t>Deyra Alejandra Ramírez López</t>
  </si>
  <si>
    <t>Estrategia de comunicaciones ejecutada</t>
  </si>
  <si>
    <t xml:space="preserve">Ejecutar la estrategia de comunicaciones del programa, realizado con la oficina de comunicaciones y articulado con los 4 aliados del Estado </t>
  </si>
  <si>
    <t>El 25 de enero de 2018 se realizó reunión con el equipo interinstitucional para realizar el balance y cierre 2017 e iniciar con la propuesta de la estartegia 2018.</t>
  </si>
  <si>
    <t>Convocatorias del Programa Colombia Científica realizadas</t>
  </si>
  <si>
    <t>Realizar mesas de trabajo para incentivar la participación de nuevos aliados (sector productivo, centros de investigación etc.)</t>
  </si>
  <si>
    <t>Reunión preparatoria entre equipos de Ecosistema, para fijar fecha de sesión con actores del sector productivo, IES y Centros de investigación. Se definió una reunión virtual para 6 de febrero .</t>
  </si>
  <si>
    <t>Realizar jornadas de socialización en región sobre los términos de referencia de la segunda convocatoria del Programa (IES, centros de investigación, sector productivo regional etc.)</t>
  </si>
  <si>
    <t>En comité técnico interinstitucional se determina, por tiempo, realizar jornadas virtuales de socialización. Hangout y facebook Live, a partir de febrero.</t>
  </si>
  <si>
    <t xml:space="preserve">Definir los términos de referencia de la convocatoria de Pasaporte a la Ciencia fase II </t>
  </si>
  <si>
    <t>Abrir una nueva convocatoria de Pasaporte a la Ciencia fase II</t>
  </si>
  <si>
    <t>Publicar y presentar los resultados de la segunda convocatoria de Pasaporte a la Ciencia fase II</t>
  </si>
  <si>
    <t xml:space="preserve">Llevar a cabo la adición de recursos Pasaporte a la Ciencia Fase II </t>
  </si>
  <si>
    <t>Componente de Ecosistema Científico en ejecución</t>
  </si>
  <si>
    <t>Iniciar ejecución de los programas financiados para Ecosistema Científico fase I</t>
  </si>
  <si>
    <t xml:space="preserve">Abrir una nueva convocatoria de Ecosistema Científico fase II
</t>
  </si>
  <si>
    <t>Publicar las alianzas financiables de Ecosistema Científico fase II</t>
  </si>
  <si>
    <t>Componente de Pasaporte a la Ciencia en ejecución</t>
  </si>
  <si>
    <t>Realizar seguimiento a beneficiarios de pasaporte a la Ciencia fase I por medio de ICETEX</t>
  </si>
  <si>
    <t>Abrir nueva convocatoria de Pasaporte a la Ciencia fase II</t>
  </si>
  <si>
    <t>Publicar y presentar los resultados de la convocatoria fase II de Pasaporte a la Ciencia</t>
  </si>
  <si>
    <t>Alianzas de Ecosistema Científico adjudicadas</t>
  </si>
  <si>
    <t>Realizar balance de cumplimiento de la meta de Ecosistema Científico</t>
  </si>
  <si>
    <t>El balance final es junio de 2018, por ahora se ha cumplido el 50% de la meta, que corresponde a la adjudicación de la fase I de ecosistema .</t>
  </si>
  <si>
    <t>Beneficiarios de Pasaporte a la Ciencia adjudicados</t>
  </si>
  <si>
    <t>Realizar balance de cumplimiento de la meta de Pasaporte a la Ciencia</t>
  </si>
  <si>
    <t>El balance final es junio de 2018, por ahora se está dando cumplimiento al 50% de la meta, que corresponde a la adjudicación de la fase I de pasaporte .</t>
  </si>
  <si>
    <t>Documentos metodológicos diseñados</t>
  </si>
  <si>
    <t>Diseñar la metodología los modelos de indicadores de desempeño de la educación superior</t>
  </si>
  <si>
    <t>Se han realizado reuniones internas del grupo de trabajo para definir mejoras en las metodologías.</t>
  </si>
  <si>
    <t>Bases de datos consolidadas</t>
  </si>
  <si>
    <t>Consolidar la información de las bases de datos de SNIES, SPADIES, OLE, Colciencias, ICFES, Migración Colombia e ICETEX</t>
  </si>
  <si>
    <t>Se han realizado solictudes de información a fuentes externas. La información cuya fuente primaria depende del MEN se tendrá disponible una vez finalice el proceso de cierre estadístico.</t>
  </si>
  <si>
    <t>Socialización de los resultados del MIDE efectuada</t>
  </si>
  <si>
    <t xml:space="preserve">Socializar el MIDE con las IES en región. </t>
  </si>
  <si>
    <t>Presentar los resultados MIDE T y MIDE U en un evento</t>
  </si>
  <si>
    <t>Presentar los resultados del 1er MIDE Áreas de Conocimiento en un evento</t>
  </si>
  <si>
    <t>Desarrollar un buscador en el página web con los resultados 2018 de MIDE U y MIDE T</t>
  </si>
  <si>
    <t>Desarrollar un buscador en el página web con los resultados 2018 de MIDE Áreas de conocimiento</t>
  </si>
  <si>
    <t>Módulos conceptuales del SNIES redefinidos e implementados</t>
  </si>
  <si>
    <t xml:space="preserve">Llevar a cabo la definición de plantillas para recolección de información de los tres módulos no poblacionales del SNIES.  </t>
  </si>
  <si>
    <t>Parametrizar los módulos no poblacionales del SNIES a partir del proceso de redefinición conceptual</t>
  </si>
  <si>
    <t>Llevar a cabo pruebas y puesta en producción de los módulos</t>
  </si>
  <si>
    <t>Análizar y diseñar el módulo de reporte SENA y POSGRADOS en SPADIES</t>
  </si>
  <si>
    <t>Desarrollar el módulo SENA en SPADIES para el reporte y análisis de información sobre deserción y tasa de graduación</t>
  </si>
  <si>
    <t>Módulo documentado y desarrollado del SENA en SPADIES</t>
  </si>
  <si>
    <t>Realizar pruebas y poner en producción el módulo SENA en SPADIES</t>
  </si>
  <si>
    <t xml:space="preserve">Documento diccionario de datos para SACES y SNIES elaborado </t>
  </si>
  <si>
    <t>Llevar a cabo la estandarización de variables y campos de información entre los sistemas SACES y SNIES</t>
  </si>
  <si>
    <t>Documento Modelo de datos de integración elaborado</t>
  </si>
  <si>
    <t>Analizar el modelo de datos y de los procesos del SPADIES para avanzar hacia el proceso de integración con SNIES</t>
  </si>
  <si>
    <t>Diseñar el modelo de datos de integración de los sistemas SNIES - SPADIES</t>
  </si>
  <si>
    <t>Documentos de investigaciones de monitoreo de graduados y de la pertinencia de la educación superior realizado</t>
  </si>
  <si>
    <t>Elaborar documento metodológico para realizar la caracterización de los graduados de educación superior que escogen la ruta de emprendimiento.</t>
  </si>
  <si>
    <t>Elaborar documento metodológico para la identificación de oferta academica de programas multidisciplinarios en contexto global y regional</t>
  </si>
  <si>
    <t>Documento de análisis de la investigación sobre costos de la prestación del servicio educativo de educación superior elaborado</t>
  </si>
  <si>
    <t>Analizar los resultados de la investigación sobre costos de la prestación del servicio educativo de educación superior entregados en el marco del convenio 1030 con COLCIENCIAS</t>
  </si>
  <si>
    <t>Producción, publicación y divulgación de información estadística en educación superior efectuados</t>
  </si>
  <si>
    <t>Llevar a cabo la producción y divulgación de información estadística de educación superior de la vigencia 2017 en el sitio web de estadísticas sectoriales</t>
  </si>
  <si>
    <t>Diseñar y elaborar documento con información estadística sectorial</t>
  </si>
  <si>
    <t>Elaborar documento de análisis del estado de la implementación del modelo de permanencia y graduación estudiantil en las IES</t>
  </si>
  <si>
    <t>Elaborar propuesta metodológica para la construcción de la línea base para el seguimiento del bienestar en las IES</t>
  </si>
  <si>
    <t>Resoluciones de distribución de recursos a IES públicas gestionadas</t>
  </si>
  <si>
    <t>Definir las metodologías y gestionar el proceso de distribución de recursos para IES públicas</t>
  </si>
  <si>
    <t>Decreto reglamentario del Sistema Nacional de Becas y Créditos Condonables - SNIBCE elaborado</t>
  </si>
  <si>
    <t>Definir la estructura conceptual del Sistema</t>
  </si>
  <si>
    <t>Se elaboró versión borrador del Decreto que reglamenta el SNIBCE y se realizaron los ajustes sugeridos por la Oficina Asesora Jurídica, quedando pendiente revisar el artículo relacionado con la financiación del Sistema.</t>
  </si>
  <si>
    <t>Elaborar el proyecto de Decreto reglamentario del Sistema Nacional de Becas y Créditos Condonables - SNIBCE</t>
  </si>
  <si>
    <t>Informe de auditoría y validación del reporte de información efectuado</t>
  </si>
  <si>
    <t>Participar en la formulación de términos de referencia y metodología para la auditoría del reporte de información al SNIES y el SIET</t>
  </si>
  <si>
    <t>Capacitar y brindar acompañamiento en las visitas de auditoría</t>
  </si>
  <si>
    <t xml:space="preserve">Ser Pilo Paga -Programa y Política de Estado </t>
  </si>
  <si>
    <t>Estudiantes adjudicados del Programa Ser Pilo Paga</t>
  </si>
  <si>
    <t>Implementar la Ruta Pilo (Visitas a IES, Sociedades Pilo e inducción a nuevos beneficiarios)</t>
  </si>
  <si>
    <t xml:space="preserve">APOYO PARA FOMENTAR EL ACCESO CON CALIDAD A LA EDUCACIÓN SUPERIOR A TRAVÉS DE INCENTIVOS A LA DEMANDA EN COLOMBIA, BPIN: 2015011000238, Código presupuestal: 
C-2202-700-23 </t>
  </si>
  <si>
    <t>8 profesionales (En época de convocatoria se requieren 5 asistenciales)</t>
  </si>
  <si>
    <t>Se realizó citación de Junta Administradora virtual para aprobar la adjudicación de 163 jovenes que cumplen los requisitos y no habían sido incluidos por inconsistencias en datos personales, para un total de 7962 beneficiarios adjudicados</t>
  </si>
  <si>
    <t>Se realizaron visitas técnicas a la Universidad del Bosque, Universidad de la Salle y Universidad Javeriana, para inducción de nuevos beneficiarios SPP4. Se realizó acompañamiento en encuentros de beneficiarios de "Plan Pazcífico" y "Pilos por Mocoa" en las ciudades de Cali y Medellín. Se realizó videollamada con líderes regionales de Sociedad Pilo para aclara inquietudes sobre cuarta convocatoria.</t>
  </si>
  <si>
    <t>Legalizar ingresos de cuarta convocatoria en 2018-I y desembolsar  apoyos de sostenimiento</t>
  </si>
  <si>
    <t>Se legalizaron 4.376 créditos condonables Ser Pilo Paga 4. De estos, 848 ya cuentan con viabilidad jurídica. ICETEX radicó cuenta de cobro para el primer pago del convenio 757/18, correspondiente a giros de sostenimiento de SPP4.</t>
  </si>
  <si>
    <t>Legalizar ingresos  de la cuarta convocatoria en 2018-II y desembolsar apoyos de sostenimiento</t>
  </si>
  <si>
    <t>Documentos de apoyo a las estrategias de financiación a la demanda para el acceso a la educación superior elaborados.</t>
  </si>
  <si>
    <t>Documentar Ruta Pilo y Convocatoria SPP4</t>
  </si>
  <si>
    <t>FORTALECIMIENTO PARA EL ACCESO Y PERMANENCIA DE LA EDUCACIÓN SUPERIOR EN COLOMBIA</t>
  </si>
  <si>
    <t>Se elaboró documento de estrategia de comunicación y divulgación de Ser Pilo Paga 4 y se realizó reunión con equipo de SGR para conocer el estado actual de los fondos territoriales para el acceso a la educación.</t>
  </si>
  <si>
    <t>Se cuenta con versión final del documento de "ESTRATEGIA DE ALISTAMIENTO Y EJECUCIÓN DE CONVOCATORIA SER PILO PAGA 4"</t>
  </si>
  <si>
    <t>Documentar diagnóstico de fondos territoriales para acceso a la Educación Superior</t>
  </si>
  <si>
    <t>Se realizó reunión con equipo del SGR del Ministerio, para conocer el estado actual de los fondos regionales y se solicitaron los documentos de soporte para la generación del diagnóstico.</t>
  </si>
  <si>
    <t>Documentar caracterización de los beneficiarios del programa Ser Pilo Paga, balance de deserción y rezago académico. (Informe de Gestión)</t>
  </si>
  <si>
    <t xml:space="preserve">Estudiantes beneficiarios de Fondos Pilo Regional
</t>
  </si>
  <si>
    <t>Realizar mesas regionales con Alcaldías y Gobernaciones</t>
  </si>
  <si>
    <t>Apoyar la elaboración de los proyectos y aprobación en OCAD</t>
  </si>
  <si>
    <t>Aprobación de la Ley del programa Ser Pilo Paga gestionada</t>
  </si>
  <si>
    <t>Gestionar la aprobación de la Ley del programa Ser Pilo Paga, como política de Estado</t>
  </si>
  <si>
    <t>Las labores legislativas inician 16 de marzo.</t>
  </si>
  <si>
    <r>
      <t xml:space="preserve">Las labores legislativas inician </t>
    </r>
    <r>
      <rPr>
        <sz val="12"/>
        <color rgb="FF000000"/>
        <rFont val="Calibri"/>
        <family val="2"/>
        <scheme val="minor"/>
      </rPr>
      <t>16 de marzo.</t>
    </r>
  </si>
  <si>
    <t>Decreto reglamentario de Ser Pilo Paga expedido</t>
  </si>
  <si>
    <t>Propuesta de Decreto Reglamentario</t>
  </si>
  <si>
    <t>Alianzas Rurales de Educación y Desarrollo  - ARED en funcionamiento</t>
  </si>
  <si>
    <t>Ejecutar los proyectos de ARED</t>
  </si>
  <si>
    <t>Fortalecimiento para el Acceso y la Permanencia en la Educación
Superior con Calidad en Colombia.</t>
  </si>
  <si>
    <t>Se suscribieron 30 convenios de 2018 adicionales a los 18 de la vigencia 2017. Total 48</t>
  </si>
  <si>
    <t>Se han llevado las acciones de seguimiento a los convenios conforme a lo planeado y atendiendo el periodo de vacaciones de las IES</t>
  </si>
  <si>
    <t xml:space="preserve">Suscribir convenios con ARED
</t>
  </si>
  <si>
    <t>Se suscribieron 30 convenios</t>
  </si>
  <si>
    <t xml:space="preserve"> Consolidar el Plan de ARED iniciadas en 2017</t>
  </si>
  <si>
    <t>Grupo ETDH</t>
  </si>
  <si>
    <t>Se llevó a cabo reunión de planeación y priorización de las IES con el grupo de EDTH</t>
  </si>
  <si>
    <t>Proyectos desarrollados en el marco del enfoque étnico, del Plan de Educación  Rural</t>
  </si>
  <si>
    <t>Diseñar e implementar  proyectos en alianzas con organizaciones indígenas (que cuenten con proyectos de educación superior) en el marco del SEIP y en articulación con el en el plan de educación superior rural</t>
  </si>
  <si>
    <t>Se realizaron dos jornadas de trabajo con el CRIC y con delegados del pueablo awa para revisión de propuestas de proiyectos de alianza rural con enfoque étnico</t>
  </si>
  <si>
    <t>Financiación de la Educación Superior</t>
  </si>
  <si>
    <t>Propuesta normativa para modificación de los artículos 86 y 87 de la Ley 30</t>
  </si>
  <si>
    <t xml:space="preserve">Construir propuesta de modelo de distribución de recursos
</t>
  </si>
  <si>
    <t>Se presentó la propuesta al grupo Conpes del DNP y se está a la espera de sus observaciones</t>
  </si>
  <si>
    <t>Se presentó la propuesta de indicadores de seguimiento al grupo Conpes del DNP y se está a la espera de sus observaciones</t>
  </si>
  <si>
    <t xml:space="preserve">Propuesta de presupuesto con orientación a resultados, para las IES Públicas elaborado_x000D_
</t>
  </si>
  <si>
    <t>Identificar indicadores de seguimiento y control, y definir metas_x000D_</t>
  </si>
  <si>
    <t>Llevar a cabo la reglamentación de recursos de recaudo de Cooperativas (se realiza en el mismo periodo)</t>
  </si>
  <si>
    <t>En revisión de los ajustes de jurídica</t>
  </si>
  <si>
    <t>En enero se encontraba en revisión por parte de la oficina jurídica</t>
  </si>
  <si>
    <t xml:space="preserve">CONPES de sostenibilidad financiera de las Instituciones de Educación Superior Públicas expedido
</t>
  </si>
  <si>
    <t>Realizar el levantamiento del plan de inversiones de las IES públicas</t>
  </si>
  <si>
    <t>Realizar el documento con esquema de articulación de las IES  para mejorar la eficiencia del gasto</t>
  </si>
  <si>
    <t xml:space="preserve">Apoyar la construcción del documento propuesta de modificación del Decreto 1279 de 2002 con la Dirección de Calidad en el marco de la Comisión jurídica y financiera creada. </t>
  </si>
  <si>
    <t>Se envió a revisión técnica del DNP</t>
  </si>
  <si>
    <t>Se presentó a la Viceministra propuesta y se recibieron observaciones y se han realizado mesas de trabajo con 3 universidades públicas (U Nacional, U del Valle entre otras)</t>
  </si>
  <si>
    <t xml:space="preserve">Realizar la validación y retroalimentación de la propuesta de modificación del decreto 1279 de 2002, ante representantes de profesores y universidades.
</t>
  </si>
  <si>
    <t>Presentar propuesta final del proyecto de modificación del Decreto 1279 de 2002, para inicio de validación interna con diferentes áreas del MEN (VES, Secretaría General y Oficina Jurídica).</t>
  </si>
  <si>
    <t xml:space="preserve">Realizar trámite para aprobación del proyecto de modificación del decreto 1279 de 2002, ante Presidencia de la República
</t>
  </si>
  <si>
    <t xml:space="preserve"> Proyectos de infraestructura financiados con recursos de regalías
</t>
  </si>
  <si>
    <t>Llevar a cabo levantamiento de necesidades de infraestructura física y tecnológica de las IES públicas</t>
  </si>
  <si>
    <t>Se esta realizando el mapeo de información de proyectos</t>
  </si>
  <si>
    <t>En enero se realizó proceso de recolección de información de proyectos</t>
  </si>
  <si>
    <t>Construir el plan de inversión con las IES e identificar fuentes de inversión</t>
  </si>
  <si>
    <t>En enero se realizó proceso de recolección de información de proyectos para identificación de fuentes de inversión</t>
  </si>
  <si>
    <t>En enero se revisaron los proyectos radicados en la Subdirección de apoyo a las IES con el fin de identificar oportunidades de gestión</t>
  </si>
  <si>
    <t>Financiación Contingente al Ingreso y Fondos</t>
  </si>
  <si>
    <t xml:space="preserve"> Fondo Contingente al Ingreso- FCI constituido</t>
  </si>
  <si>
    <t>Elaborar un proyecto de Decreto reglamentario del Fondo Contingente al Ingreso</t>
  </si>
  <si>
    <t>Se tiene elaborado el borrador del proyecto de Decreto reglamentario del FCI.</t>
  </si>
  <si>
    <t>No registraron avance</t>
  </si>
  <si>
    <t>Se tiene previsto iniciar el diseño la estrategia a partir de abril de 2018; esto por cuanto depende de la aprobación del proyecto de ley de creación del FCI que se tiene en curso en el Congreso (Senado).</t>
  </si>
  <si>
    <t>Realizar la convocatoria para Instituciones de Educación Superior para la creación del programa de becas</t>
  </si>
  <si>
    <t>Se tiene elaborado el primer borrador con el que se definen los criterios operativos del programa de becas y de selección de las IES.</t>
  </si>
  <si>
    <t>Acompañar y hacer seguimiento al recaudo de donaciones 2018</t>
  </si>
  <si>
    <t>Acompañar la convocatoria de estudiantes con los recursos donados</t>
  </si>
  <si>
    <t xml:space="preserve">Nuevos beneficiarios de los fondos poblacionales y otros 
</t>
  </si>
  <si>
    <t xml:space="preserve">Realizar convocatorias 2018 - II </t>
  </si>
  <si>
    <t>IES con implementación del Índice de Inclusión en educacion superior</t>
  </si>
  <si>
    <t>Realizar la suscripción de convenio para prestar asistencia técnica a las IES</t>
  </si>
  <si>
    <t>3 Profesionales de planta.
Se requiere contratar profesional de apoyo.
Se requiere apoyo para asistencia técnica con aliado (Posible Fundación Saldarriaga)</t>
  </si>
  <si>
    <t>Se firmó el convenio</t>
  </si>
  <si>
    <t>Llevar a cabo la aplicación de la herramienta.</t>
  </si>
  <si>
    <t>Implementar el curso virtual para el soporte de la aplicación INES</t>
  </si>
  <si>
    <t xml:space="preserve">Acompañamientos en la implementacion de lineamientos y normatividad de Educación Inclusiva e Intercultural </t>
  </si>
  <si>
    <t>Acompañar a la Direccion de Calidad en los procesos de definición para la implementación de lineamientos y normatividad de Educación Inclusiva e Intercultural en los procesos de Calidad (1. Coordinadores de salas, 2. Pares académicos y 3. Secretarios y abogados de sala)</t>
  </si>
  <si>
    <t xml:space="preserve">2 profesionales de planta
1 profesional contratista para temas de género (por contratar)
</t>
  </si>
  <si>
    <t xml:space="preserve">Se adelantó reunión con la Dir. De Calidad para la creación de IES propias y revisión de la propuesta de guia. </t>
  </si>
  <si>
    <t xml:space="preserve">Reunión de trabajo con la dirección de calidad para la definición de abordaje para creación de IES propias y revisión de la propuesta de guia </t>
  </si>
  <si>
    <t>Asistencias técnicas para la consolidación, implementación y difusión de los lineamientos de género y diversidad sexual</t>
  </si>
  <si>
    <t xml:space="preserve">2 profesionales de planta
1 profesional contratista por contratar para temas de género (por contratar)
</t>
  </si>
  <si>
    <t>No de adelantó ninguna acción. Se realizará ajuste sobre el plan de acción.</t>
  </si>
  <si>
    <t>Espacios de concertación, participación o de construcción de política pública acompañados en el marco de la educación inclusiva</t>
  </si>
  <si>
    <t>Participar en espacios de concertación, participación o de construcción de política pública en el marco de la educación inclusiva (grupos étnicos, víctimas del conflicto armado y población en proceso de reincersión a la vida civil y personas con discapacidad)</t>
  </si>
  <si>
    <t>Se encuentra pendiente definición de publicación del documento de género poara definir plan de assitencia tecnica.</t>
  </si>
  <si>
    <t>Se encuentra pendiente definición de publicación del documento de género poara definir plan de assitencia tecnica</t>
  </si>
  <si>
    <t>Documento con la política de acompañamiento para la construcción y puesta en marcha del Sistema de Educación Indigena Propio SEIP, en lo correspondiente a Educación Superior</t>
  </si>
  <si>
    <t>Construir la politica del Sistema de Educación Indígena Propio, en lo correspondiente a Educación Superior y articulación con los sistemas de básica y media</t>
  </si>
  <si>
    <t>Se preparó solicitud para desarrollo de la jornada de CONTCEPI autónoma para a construcción de la politica del SEIP</t>
  </si>
  <si>
    <t>Estrategias para la construcción de Paz desde la Educación Superior desarrolladas</t>
  </si>
  <si>
    <t>Construir los lineamientos de Paz desde la educación superior</t>
  </si>
  <si>
    <t>Se encuentra en revisión de insumos para construcción de lienamientos de Paz, productos de la UN diplomado, y doc avance plan de educación superior rural</t>
  </si>
  <si>
    <t xml:space="preserve">Socializar y acompañar a las IES para la implementación de los lineamientos de Paz desde la educación superior en el marco de la implementación del Acuerdo de Paz.
</t>
  </si>
  <si>
    <t>Dinamizar la RED de IES por la Paz</t>
  </si>
  <si>
    <t>Desarrollar mesas de trabajo con las entidades de la CIGERH para el fortalecimiento de la políitica de capital humano que contribuyan a estructurar la institucionalidad del Sistema Nacional de Cualificación</t>
  </si>
  <si>
    <t>Documento de Fortalecimiento de la CIGERH, que permita configurar la institucionalidad del Marco Nacional de Cualificaciones-MNC.</t>
  </si>
  <si>
    <t>Presentar la propuesta de Fortalecimiento a la comisión ejecutiva de la CIGERH como instancia para la toma decisiones frente a la política del capital humano que permita configurar la institucionalidad del MNC</t>
  </si>
  <si>
    <t>Documentos con los componentes del Art. 58 del Plan Nacional de Desarrollo (PND - SNET-SNATC-MNC-SISNACET) elaborados</t>
  </si>
  <si>
    <t xml:space="preserve">Elaborar el Documento con la propuesta de un esquema de financiación y sostenibilidad del MNC </t>
  </si>
  <si>
    <t xml:space="preserve">Elaborar el Documento con la estructuración de una propuesta de Institucionalidad y Gobernanza del Sistema Nacional de Cualificaciones (SNC) </t>
  </si>
  <si>
    <t>Elaborar el Documento cd acompañamiento para la estructuración del CONPES de Capital Humano como estrategia para fortalecer la calidad y pertinencia en la educación y formación</t>
  </si>
  <si>
    <t>Diseño de una propuesta de estructuración del Sistema de Acumulación y Transferencia de Créditos-SNATC, con verificación y validación con actores. Documento.</t>
  </si>
  <si>
    <t>Diseñar y desarrollar una estratégia de socialización y comunicación para los resultados y productos del Art. 58 del Plan Nacional de Desarrollo (PND - SNET-SNATC-MNC-SISNACET) elaborados</t>
  </si>
  <si>
    <t>Catálogo de cualificaciones elaborado para tres de los sectores piloteados.</t>
  </si>
  <si>
    <t>Diseñar las cualificaciones en tres sectores priorizados de la economía (Agricultura, Eléctrico, Logística)</t>
  </si>
  <si>
    <t>Currículos de programas basado en cualificaciones con IES, diseñados</t>
  </si>
  <si>
    <t>Diseñar programas en las IES seleccionadas en la convocatoria, para una oferta de formación TyT basada en cualificaciones (9 sectores - 114 cualificaciones)</t>
  </si>
  <si>
    <t>Diseño y desarrollo de currículos para una oferta de formación TyT basada en cualificaciones.</t>
  </si>
  <si>
    <t>Documento Maestro para programas de oferta basada en cualificaciones con IES diseñado</t>
  </si>
  <si>
    <t>Acompañar a IES seleccionadas en la convocatoria para el diseño de una Oferta de formación basada en cualificaciones con condiciones de calidad (10 programas con registro calificado)</t>
  </si>
  <si>
    <t>10 programas de oferta de formación basada en cualificaciones con condiciones de calidad con Documento Maestro para registro calificado.</t>
  </si>
  <si>
    <t>Realizar mesas de trabajo con entidades del gobierno nacional y realizar el diseño de los artículos para posterior validación y aprobación</t>
  </si>
  <si>
    <t>En enero se definió la ruta de acción para la realización de las mesas de trabajo</t>
  </si>
  <si>
    <t>Realizar mesas de trabajo con entidades del gobierno nacional y realizar el diseño de los artículos para posterior validación y aprobación una vez sea aprobada la Ley</t>
  </si>
  <si>
    <t>Hoja de ruta para promover la movilidad estudiantil y laboral, a partir del Marco común de Cualificaciones, con los países de la Alianza del Pacífico.</t>
  </si>
  <si>
    <t>Adelantar acciones que promuevan la movilidad estudiantil y laboral, a partir del un Marco Regional de Cualficaciones con los países de la Alianza del Pacífico.</t>
  </si>
  <si>
    <t>Informe sobre las  acciones adelantadas con los países de la alianza pacifico para promover la movilidad estudiantil y laboral, a partir del un Marco Regional de Cualificaciones.</t>
  </si>
  <si>
    <t>IES acompañadas o apoyadas técnicamente para fomento a la acreditación institucional y de programas</t>
  </si>
  <si>
    <t>IES acompañadas o apoyadas técnicamente para el mejoramiento de la calidad de programas en modalidad a distancia y virtual</t>
  </si>
  <si>
    <t>Invitar y seleccionar a las IES a recibir acompañamiento para el mejoramiento de condiciones de calidad para programas en modalidad a distancia y virtual</t>
  </si>
  <si>
    <t>Brindar acompañamiento a los programas en modalidad a distancia y virtual seleccionados</t>
  </si>
  <si>
    <t>IES acompañadas en la formulación e implementación del plan de mejoramiento, con ocasión de la visita de inspección y vigilancia</t>
  </si>
  <si>
    <t>Definir en el Comité Técnico con la Subdirección de Inspección y Vigilancia las IES que recibirán acompañamiento</t>
  </si>
  <si>
    <t>Humanos: Subdirección de Inspección y Vigilancia y Subdirección de Apoyo a la Gestión de las IES</t>
  </si>
  <si>
    <t>Se realizó el Comité el 12 de enero y se continua en la definición de la estrategia para la implementación del plan de mejoramiento en las IES</t>
  </si>
  <si>
    <t xml:space="preserve">Establecer las acciones que se adelantarán en las IES que recibirán acompañamiento según lo definido en el Comité Técnico </t>
  </si>
  <si>
    <t>Acompañar las IES e implementar las acciones definidas en el Comité Técnico</t>
  </si>
  <si>
    <t>Programas acompañados en la formulación e implementación de planes de contingencia, una vez el registro calificado no ha sido renovado</t>
  </si>
  <si>
    <t>Realizar el inventario de los programas que no han sido renovados en los últimos 2 años y verificar si han radicado el plan de contingenia</t>
  </si>
  <si>
    <t>Humanos: Subdirección de Aseguramiento de la Calidad y Subdirección de Apoyo a la Gestión de las IES</t>
  </si>
  <si>
    <t>Se solicitó a la Sub de Aseguramiento de la Calidad el listado de programas no renovados en el 2017 y se estructuró la matriz base para realizar el inventario</t>
  </si>
  <si>
    <t>Requerir a aquellos programas que no han radicado el plan de contingencia</t>
  </si>
  <si>
    <t>Humanos: Subdirección de Apoyo a la Gestión de las IES</t>
  </si>
  <si>
    <t>Acompañar y hacer seguimiento a los programas en la formulación del plan de contingencia</t>
  </si>
  <si>
    <t>Documento con Informe de implementación de la política de Buen Gobierno en las IES públicas</t>
  </si>
  <si>
    <t>número</t>
  </si>
  <si>
    <t xml:space="preserve"> Verificar la implementación de la Política de Gobierno y Gobernabilidad en las IES públicas</t>
  </si>
  <si>
    <t>1 Documento entregado con Informe de implementación de la política de Buen Gobierno en las IES públicas</t>
  </si>
  <si>
    <t>Se definió la estructura para la metodologia de medición de avance en la política de Buen Gobierno</t>
  </si>
  <si>
    <t>Documento con Informe de gestión de los consejos superiores</t>
  </si>
  <si>
    <t>Fortalecimiento de la gestión de los consejos superiores</t>
  </si>
  <si>
    <t>2 Documentos entregado con Informe de gestión de los consejos superiores</t>
  </si>
  <si>
    <t>Elaboración de 51 fichas de las IES públicas y  actualización del tablero de seguimiento</t>
  </si>
  <si>
    <t>Documento de buenas prácticas en los Consejos Superiores y/o Directivos de las IES públicas.</t>
  </si>
  <si>
    <t xml:space="preserve">Realizar el documento de buenas prácticas en los Consejos Superiores y/o Directivos de las IES Públicas.
</t>
  </si>
  <si>
    <t>Se solicitará cambio del indicador, teniendo en cuenta que la Dirección de Calidad esta trabajando en el documento de referentes de calidad y no se va a generar un documento para manejar estas unidades.</t>
  </si>
  <si>
    <t>Informes trimestrales de ejecuciónn presupuestal en las IES públicas</t>
  </si>
  <si>
    <t>Hacer seguimiento a la gestión financiera en las IES públicas</t>
  </si>
  <si>
    <t>4 Informes trimestrales de ejecución presupuestal en las IES públicas</t>
  </si>
  <si>
    <t>Socialización en los CSU recordando fechas de registro de la información en el CHIP.</t>
  </si>
  <si>
    <t>Guía para la construcción del plan de desarrollo institucional</t>
  </si>
  <si>
    <t>Realizar el documento guía para la construcción del plan de desarrollo institucional</t>
  </si>
  <si>
    <t>1 Guía entregada para la construcción del plan de desarrollo institucional</t>
  </si>
  <si>
    <t>Levantamiento de información y estructura del documento</t>
  </si>
  <si>
    <t>Plan de capacitación con los miembros de los consejos superiores y directivos</t>
  </si>
  <si>
    <t>Ejecución del plan de capacitación para delegados de la Ministra y representantes del Presidente</t>
  </si>
  <si>
    <t>Proyecto de Modificación de Decreto 1279 de 2002 elaborado</t>
  </si>
  <si>
    <t>Elaborar la propuesta de modificación del Decreto 1279 de 2002 , valoración con la Dirección de Fomento y participación en la comisión financiera y jurídica de revisión.</t>
  </si>
  <si>
    <t>Presentación de una primera propuesta de modificación del decreto.</t>
  </si>
  <si>
    <t>Hacer la presentación, validación, retroalimentación  y socialización de la propuesta de modificación del Decreto 1279 de 2002  con actores del sector (SUE, CESU, etc.)</t>
  </si>
  <si>
    <t>Presentar la propuesta final del proyecto de modificación del Decreto 1279 de 2002, para inicio de validación interna con las diferentes áreas del MEN como el despacho de la viceministra, oficina jurídica, secretaria general.</t>
  </si>
  <si>
    <t>Tramite para aprobación ante Presidencia de la República del proyecto de la modificación del Decreto 1279 de 2002</t>
  </si>
  <si>
    <t>Liliana María Zapata Bustamante</t>
  </si>
  <si>
    <t>Establecimiento y desarrollo de una estrategia para apropiar la cultura de la responsabilidad del servidor público en función del régimen disciplinario único</t>
  </si>
  <si>
    <t>Identificar, fomular e implementar l la estrategia de apropiación de la responsababilidad del servidor  en funcion del régimen disciplinario</t>
  </si>
  <si>
    <t>Contratos de prestación de servicios profesionales del grupo disciplinario</t>
  </si>
  <si>
    <t xml:space="preserve">Establecimiento y desarrollo de una estrategia para la apropiación, articulación e integración de las subdirecciones y grupos de la Secretaría General con el Ministerio. </t>
  </si>
  <si>
    <t>Identificar, fomular e implementar l la estrategia de apropiación, articulación y segumiento de las líneas de trabajo de la Secretaría General</t>
  </si>
  <si>
    <t>Contrato de prestación de servicios profesionales
Recursos para las jornadas de comités semestrales generales</t>
  </si>
  <si>
    <t xml:space="preserve">Talento humano </t>
  </si>
  <si>
    <t>Procesos fáciles y eficientes</t>
  </si>
  <si>
    <t>Subdirección de Desarrollo Organizacional</t>
  </si>
  <si>
    <t>Gloria Rocío Pereira</t>
  </si>
  <si>
    <t>Índice de ambiente laboral</t>
  </si>
  <si>
    <t>Puntos</t>
  </si>
  <si>
    <t>Gestionar la medición del índice de ambiente laboral</t>
  </si>
  <si>
    <t xml:space="preserve"> Fortalecimiento a la Gestión Sectorial y de la Capacidad Institucional en Colombia</t>
  </si>
  <si>
    <t>1 contrato de prestación de servicios profesionales
1 contrato con persona jurídica (1 People Voice)</t>
  </si>
  <si>
    <t>Se solicito a la OAPF el cambio de la fecha de inicio de esta actividad para 15 de septiembre de 2018.</t>
  </si>
  <si>
    <t>Porcentaje de cumplimiento de las actividades relacionadas con ambiente laboral</t>
  </si>
  <si>
    <t># de actividades ejecutadas/# de actividades planeadas</t>
  </si>
  <si>
    <t>Cumplimiento de actividades relacionadas con ambiente laboral</t>
  </si>
  <si>
    <t>1 contrato de prestación de servicios profesionales
2 contratos con personas jurídicas (1 People Voice y 1 con Human Factor)</t>
  </si>
  <si>
    <t>O:\2018\3. GESTIÓN DEL CONOCIMIENTO Y AMBIENTE LABORAL\2 Mejoramiento de Ambiente Laboral\Enero</t>
  </si>
  <si>
    <t xml:space="preserve">Se gestionaron los ajustes al Insumo de People´s Voice y Human Factor, de acuerdo con las observaciones de la Subdirección de Contratación. Igualmente, se tramitó la elaboración del contrato, así como la obtención de las firmas  y la respectiva póliza. </t>
  </si>
  <si>
    <t>Programas de aprendizaje organizacional implementados</t>
  </si>
  <si>
    <t># de PAO implementados/# de PAO planeados de la Función Pública</t>
  </si>
  <si>
    <t>Implementar programas de aprendizaje organizacional</t>
  </si>
  <si>
    <t>1 contrato persona jurídica (Unal)</t>
  </si>
  <si>
    <t>O:\2018\3. GESTIÓN DEL CONOCIMIENTO Y AMBIENTE LABORAL\3 Escuela Corporativa\Enero</t>
  </si>
  <si>
    <t>Se gestionó los ajustes al Insumo 209 para la contratación de la Universidad Nacional, de acuerdo con las observaciones de la Subdirección de Contratación. Igualmente, se tramitó la elaboración del contrato 819 de 2018, así como la obtención de las firmas  y la respectiva póliza. Una de las obligaciones especificas del contrato es la implementación de los 3 programas de aprendizaje organizacional.</t>
  </si>
  <si>
    <t>Se gestionó los ajustes al Insumo 209 para la contratación de la Universidad Nacional, de acuerdo con las observaciones de la Subdirección de Contratación. Igualmente, se tramitó la elaboración del contrato, así como la obtención de las firmas  y la respectiva póliza.  Una de las obligaciones especificas del contrato es la implementación de los 3 programas de aprendizaje organizacional.</t>
  </si>
  <si>
    <t>Actividades relacionadas con los ejes de gestión del conocimiento cumplidas</t>
  </si>
  <si>
    <t xml:space="preserve">Implementar los  ejes de gestión del conocimiento del MIPG v2 </t>
  </si>
  <si>
    <t>O:\2018\3. GESTIÓN DEL CONOCIMIENTO Y AMBIENTE LABORAL\4 MIPG Gestión de Conocimiento e Innovación\Enero\</t>
  </si>
  <si>
    <t>Se gestionó con el Portal Colombia Aprende la actualización del home del campus virtual y la modificación de la URL del SCROM inicial de los programas de aprendizaje, y la actualización del sitio de la Escuela Corporativa. Se diseñó y publicó la “Encuesta ciudadana para construcción del PAAC”.</t>
  </si>
  <si>
    <t>Mapa de procesos simplificado y optimizado</t>
  </si>
  <si>
    <t>(Número de procesos simplificados y optimizados/ Total de procesos del SIG)*100</t>
  </si>
  <si>
    <t>Simplificar el mapa de procesos y optimizarlo</t>
  </si>
  <si>
    <t>1 contratista persona natural 
1 contrato persona jurídica software SIG</t>
  </si>
  <si>
    <t>* 1 Contrato de prestación de servicios de persona natural en ejecución
* 1 Contrato de persona jurídica de software de SIG firmado</t>
  </si>
  <si>
    <t>Se avanzó en la revisión de los documentos migrados a la nueva estructura de procesos y al nuevo formato de procedimiento. Se planeó el evento de lanzamiento del nuevo mapa de procesos, el cual se llevará a cabo en todo el MEN en el mes de marzo.</t>
  </si>
  <si>
    <t>Cumplimiento de los requisitos de las normas</t>
  </si>
  <si>
    <t>(Número de requistos cumplidos de las normas NTC ISO 9001:2015 y NTC ISO 14001:2015/ Número total de requisitos de las normas aplicables al MEN)*100</t>
  </si>
  <si>
    <t>Implementar requisitos normas ISO 9001:2015 e ISO 14001:2015</t>
  </si>
  <si>
    <t>1 contratista persona natural 
1 contrato persona jurídica ICONTEC - talleres</t>
  </si>
  <si>
    <t>* 1 Contrato de prestación de servicios de persona natural en ejecución</t>
  </si>
  <si>
    <t>Se realizó el diagnóstico del nivel de cumplimiento de las normas ISO 9001: 2015 e ISO 14001:2015 y plan de trabajo para el cumplimiento de los requisitos que se encuentran en incumplimiento parcial o total</t>
  </si>
  <si>
    <t>Se realizó el diagnóstico del nivel de cumplimiento de las normas ISO 9001: 2015 e ISO 14001:2015 y plan de trabajo para el cumplimiento de los requisitos que se encuentran en inumplimiento parcial o total</t>
  </si>
  <si>
    <t>Cumplimiento de actividades de apropiación del SIG</t>
  </si>
  <si>
    <t>(Número de actividades ejecutadas / Número total de actividades planeadas de apropiación)*100</t>
  </si>
  <si>
    <t>Apropiar el Sistema Integrado de Gestión - SIG, modelos referenciales</t>
  </si>
  <si>
    <t>Logística talleres</t>
  </si>
  <si>
    <t>* 1 Contrato de persona jurídica de logistica firmado</t>
  </si>
  <si>
    <t>Se avanzó en la definición de la estrategia de apropiación para el año 2018, en articulación con la OAC y compensar como facilitador de la estrategia formativa y pedagógica. Se planeó el evento de lanzamiento de la estrategia de apropiación 2018, el cual se llevará a cabo con todo el MEN en el mes de marzo.</t>
  </si>
  <si>
    <t>Cumplimiento de actividades relacionadas con los programas ambientales</t>
  </si>
  <si>
    <t>(Número de actividades ejecutadas de los programas ambientales / Número total de actividades planeadas de los programas ambientales)*100</t>
  </si>
  <si>
    <t>Ejecutar las actividades relacionadas con los programas ambientales</t>
  </si>
  <si>
    <t>Se construyó plan operativo del SGA para el 2018, se recibió la auditoria interna del PESV, en los componentes del SGA.</t>
  </si>
  <si>
    <t>Cumplimiento de actividades relacionadas con con el plan anual de trabajo del SGSST</t>
  </si>
  <si>
    <t>(Número de actividades ejecutadas del plan de SGSST / Número total de actividades establecidas en el plan de trabajo del SGSST)*100</t>
  </si>
  <si>
    <t>Ejecutar las actividades relacionadas con el plan anual de trabajo del SGSST</t>
  </si>
  <si>
    <t>1 contratista
Logística</t>
  </si>
  <si>
    <t>Se construyó plan anual de trabajo y plan operativo del SGSST para el 2018, se realizó alistamiento y se recibió la auditoria interna del PESV en los componentes del SGSST, se realizaron ajustes finales a los documentos del  SGSST (tiempos) a los entregados por la firma AIAP. Estos ya  se encuentran  aprobados, serán subidos al  aplicativo SIG la primera semana de Febrero.</t>
  </si>
  <si>
    <t>Cumplimiento de actividades relacionadas con  el cumplimiento de requisitos del SGSI</t>
  </si>
  <si>
    <t>(Número de actividades ejecutadas del plan de SGSI / Número total de actividades establecidas en el plan de trabajo del SGSI)*100</t>
  </si>
  <si>
    <t>Ejecutar las actividades relacionadas con el cumplimiento de requisitos del SGSI</t>
  </si>
  <si>
    <t>Se realiza la elaboración del diagnóstico del SGSI, se revisa y actualiza el alcance,  se revisa documentación del SGSI y se actualizas, se elaboran políticas y se encuentra en actualización las que ya existen y se elabora programa de sensibilización en SGSI.</t>
  </si>
  <si>
    <t>Posición dada por el Departamento Administrativo de la Función Pública</t>
  </si>
  <si>
    <t xml:space="preserve">Posición en ranking </t>
  </si>
  <si>
    <t xml:space="preserve">Implementar el plan de revisión y cumplimiento de requisitos del Índice de Coherencia Administrativa y Buen Gobierno.
</t>
  </si>
  <si>
    <t>2 contratistas
Logística</t>
  </si>
  <si>
    <t>A la fecha el Departamento Administrativo de la Función Pública no ha reportado los resultados de FURAG medidos en la vigencia 2017. No obtante, desde el Ministerio en el mes de enero se establecio plan de intervención para la implementación de MIPG V2 tanto en el Ministerio como en las EAV. Asi mismo se realizó la revisión y actualización de los documentos y planes que deben estar cargados y visibles al ciudadano a través del Link de transparencia y acceso a la información pública con el fin de dar cumplimiento a las fechas  de publicación del Plan de Acción Sectorial e Institucional con sus corespondientes anexos acorde con lo establecido en la normatividad vigente y en el Manual Operativo de MIPG V2, lo cual posibilita que cuando el sector sea medido en el FURAG cumpla con estos requisitos y mejore la puntuación</t>
  </si>
  <si>
    <t>El proyectado no puede ser el 5% teniendo en cuenta que se depende de la publicación de resultados por parte del Departamento Administrativo de la Función Pública.</t>
  </si>
  <si>
    <t xml:space="preserve">Dependencias con estudio de actualización de funciones </t>
  </si>
  <si>
    <t>Numero de dependencias analizadas / Número de dependencias del MEN</t>
  </si>
  <si>
    <t xml:space="preserve">Realizar el estudio de actualización de funciones del 100% de dependencias y formalización de grupos internos
</t>
  </si>
  <si>
    <t>3 contratistas</t>
  </si>
  <si>
    <t>Se realizarón mesas de trabajo con el área de tecnología para la actualización del Decreto de Funciones del Ministerio. Igualmente se dio inicio a la proyección del documento de Decreto de reorganización funcional con el acompañamiento del DAFP.</t>
  </si>
  <si>
    <t>Se realizarón mesas de trabajo con dos áreas para la actualización del Decreto de Funciones del Ministerio. Igualmente se dio inicio a la proyección del documento de Decreto de reorganización funcional con el acompañamiento del DAFP.</t>
  </si>
  <si>
    <t>Logística
Tiquetes y viáticos
1 contrato persona jurídica</t>
  </si>
  <si>
    <t>Se estableció y consolidó Plan Sectorial en conjunto con las EAV y se realizó la publicación del Plan sectorial en el Link de Transparencia y Acceso a la Información Pública a 31 de enero acorde con las fechas y lineamietos establecidos en la Ley y en el Manual Operativo de MIPG V2</t>
  </si>
  <si>
    <t>Se estableció y consolidó Plan Sectorial en conjunto con las EAV y se realizó la publicación del Plan sectorial en el Link de Transparencia y Acceso a la Información Pública a 31 de enero acorde con las fechas establecidas en la Ley y en el Manual Operativo de MIPG V2</t>
  </si>
  <si>
    <t>Logística</t>
  </si>
  <si>
    <t>En el mes de enero se establecio Plan de Acción de la SDO y Plan Operativo de la SDO, en el cual se plantearon acciones para la implementación de MIPG V2 en el Ministerio. Asi mismo, se realizó el la revisión y actualización de los documentos y planes que deben estar cargados y visibles al ciudadano a través del Link de transparencia y acceso a la información pública con el fin de dar cumplimiento a las fechas  de publicación acorde con lo establecido en la normatividad vigente y en el Manual Operativo de MIPG V2. De otra parte, se esta adelantando el análisis de responsabilidades, roles y productos establecidos para cada dependencia en MIPG, así como el diseño de los materiales a utilizar en las capacitaciones a ejecutar con las áreas con el fin de dar inicio a la apropiación e implementación del Modelo MIPG V2.</t>
  </si>
  <si>
    <t>Se consolidó y publico el Plan Anticorrupción y de Atención al Ciudadano 2018 en el Link de Transparencia y Acceso a la Información Pública a 31 de enero acorde con las fechas establecidas en la Ley y en el Manual Operativo de MIPG V2, atendiendo los lineamientos establecidos en la Guía para la construcción del Plan Anticorrupción y de Atención al Ciudadano.</t>
  </si>
  <si>
    <t>Cumplimiento de acciones de mejoramiento derivadas de la gestión del riesgo</t>
  </si>
  <si>
    <t>(Número de acciones de mejoramiento realizadas / Número total de acciones derivadas de la gestión del riesgo de la SDO)*100</t>
  </si>
  <si>
    <t>Apropiar la gestión de riesgo en la entidad</t>
  </si>
  <si>
    <t>N.A.</t>
  </si>
  <si>
    <t xml:space="preserve">Se realizó actualización de los mapas de riesgos de corrupción  de la  entidad y su respectiva publicación en el link de transparecnia  y se realizó la planeación del taller de riesgos para los lideres de programas y proyectos del MEN. </t>
  </si>
  <si>
    <t>Se realiza la publicación del mapa de riesgos de corrupción del MEN</t>
  </si>
  <si>
    <t>Formular y monitorear el plan de racionalización de trámites</t>
  </si>
  <si>
    <t>El 15 de enero de 2018 se realizó el taller con los líderes de trámites para la construcción del Plan de racionalización de trámites para la vigencia 2018, el cual hace parte integral del plan anticorrupción. Adicionalmente se realizó monitoreo de la estrategia de racionalización de trámites 2017, el cual fue registrado en el SUIT. Producto de este taller se consolidó y publicó la estrategia de racionalización de trámites del Ministerio para la vigencia 2018, la cual fue cargada en el SUIT en cumplimiento con los lineamientos de la política. De otra parte se estableción el Plan de operativo de la SDO en el cual se establecieron actividades para dar cumplimiento a la Política de racionalización. En este espacio se aprovecho la oportunidad para actualizar a los servidores del Ministerio en los conceptos asociados establecidos por el DAFP en la resolución 1099 de 2017</t>
  </si>
  <si>
    <t xml:space="preserve">Información y comunicación </t>
  </si>
  <si>
    <t>Porcentaje de cumplimiento de los criterios nivel AA</t>
  </si>
  <si>
    <t>Incrementar el cumplimiento de los requisitos relacionados con accesibilidad página web MEN</t>
  </si>
  <si>
    <t>En el mes de enero se estableció el Plan de Acción de la SDO y el Plan operativo de la SDO en el cual se incluyeron las actividades para lograr el avance en el cumplimiento de los criterios. Además se realizó reunión con el Portal Colombia Aprende con el fin de establecer plan de trabajo para cumplir con los compromisos de accesibilidad en dicho portal</t>
  </si>
  <si>
    <t>Subdirección de Talento Humano</t>
  </si>
  <si>
    <t>Edgar Saul Vargas Soto</t>
  </si>
  <si>
    <t xml:space="preserve">Cobertura de las actividades de crecimiento y desarrollo profesional de los servidores del MEN </t>
  </si>
  <si>
    <t># actividades de crecimiento y desarrollo ejecutadas/# actividades de crecimiento y desarrollo programadas</t>
  </si>
  <si>
    <t>Ejecutar las actividades de crecimiento y desarrollo profesional (bienestar, estímulos e incentivos, clima organizacional, cultura, horarios flexibles), con participación del 90% de los servidores de planta  y acompañamiento en la vinculación ,  cambio de empleo.
o retiro</t>
  </si>
  <si>
    <t>Equipo Grupo de Fortalecimiento de la Calidad de Vida Laboral</t>
  </si>
  <si>
    <t xml:space="preserve">Durante el mes de enero se realizaron las actividades de planificación programadas. </t>
  </si>
  <si>
    <t xml:space="preserve">Durante el mes de enero se consolidaron los resultados de la encuesta diagnostica de bienestar institucional, a la cual respondieron 374 servidores; así mismo con base en la encuestas se realizó la formulación del documento técnico del programa de estímulos del MEN para la vigencia 2018, el cual será presentado a la comisión de personal en el mes de febrero para sus observaciones. 
Por otro lado se tramitaron favorablemente 2 solicitudes de turnos laborales y 6 permisos de estudio. 
</t>
  </si>
  <si>
    <t>Informes de Seguimiento y final al Piloto de la Modalidad del teletrabajo</t>
  </si>
  <si>
    <t># de informes generados</t>
  </si>
  <si>
    <t>Evaluar los resultados y avances de la prueba Piloto de Teletrabajo, De ser viable, formalizar el modelo de teletrabajo 2018.</t>
  </si>
  <si>
    <t xml:space="preserve">Se realizaron las actividades programadas para el mes de enero sin ninguna novedad. </t>
  </si>
  <si>
    <t>Durante el mes de enero se realizaron 8 visitas domiciliarias las cuales en su totalidad resultaron efectivas. Así mismo se firmaron 6 acuerdos de voluntades para el grupo que arranco la prueba piloto en enero. También, se remitió a los jefes de los servidores que están en la prueba piloto el formato de evaluación y satisfacción para tener un diagnóstico preliminar sobre su impacto</t>
  </si>
  <si>
    <t>Planeación estratégica de la gestión del talento humano</t>
  </si>
  <si>
    <t># de planes generados</t>
  </si>
  <si>
    <t>Actualizar y hacer seguimiento del plan estratégico de Talento Humano</t>
  </si>
  <si>
    <t xml:space="preserve">Se realizaron las actividades programdas para el mes de enero sin ninguna novedad. </t>
  </si>
  <si>
    <t>Se formularon y publicaron los siguientes planes: Plan Estratégico de Talento Humano, Sistema de Estímulos, Sistema  de Seguridad y Salud en el Trabajo, Plan Institucional de Capacitacion, Plan Anual de Vacantes y el Plan de Prevision de Vacantes</t>
  </si>
  <si>
    <t>Ejecución del PIC</t>
  </si>
  <si>
    <t># de actividades de capacitación ejecutadas / # de actividades de capacitación programadas</t>
  </si>
  <si>
    <t>Programa Institucional de Capacitación (capacitaciones técnicas, inducción, reinducción</t>
  </si>
  <si>
    <t xml:space="preserve">Durante el mes de Enero, se realizó la consolidación de las fuentes diagnosticas establecidas por ley para el PIC; y se diseñó el documento PIC para la vigencia 2018. Este documento será presentado en el mes de febrero a la comisión de personal para sus observaciones. 
Por otro lado, se realizo la contratación del operador para la ejecución de algunos de las capacitaciones del PIC 2018. 
Finalmente, se realizó una (1)  jornadas de inducción en las cuales asistieron 17 servidores. </t>
  </si>
  <si>
    <t>Ejecución del Programa de Competencias</t>
  </si>
  <si>
    <t># de actividade ejecutadas / # de actividades programadas</t>
  </si>
  <si>
    <t xml:space="preserve">
Ejecutar  el programa de fortalecimiento de competencias</t>
  </si>
  <si>
    <t xml:space="preserve">Durante el mes de enero fueron evaluadas las propuestas presentadas y fue seleccionado el operador del programa. Se realizó la contratación del mismo y para el mes de febrero se presentará el cronograma con las actividades del programa. </t>
  </si>
  <si>
    <t>Ejecución del Programa de seguridad y salud en el trabajo</t>
  </si>
  <si>
    <t xml:space="preserve">Desarrollar el programa de seguridad y salud en el trabajo y hacer medición y seguimiento a su impacto </t>
  </si>
  <si>
    <t xml:space="preserve">Durante el mes de enero se adelanto la auditoría interna al plan de seguridad vial y se dió apertura a la auditoría interna de los procesos del sistema. </t>
  </si>
  <si>
    <t xml:space="preserve">Ejecución de las fases que componen la evaluación del desempeño </t>
  </si>
  <si>
    <t># de fases ejecutadas / # de fases programadas</t>
  </si>
  <si>
    <t xml:space="preserve">Adelantar las fases que componene la evaluación del desempeño (carrera, provisionales, libre nombramiento y remoción en acuerdos de gestión),  </t>
  </si>
  <si>
    <t xml:space="preserve">Durante el mes de enero fueron realizadas capacitaciones correspondientes a las fase de evaluación final y concertación 2018-2019, a un total de 178 servidores de los 303 citados, tanto evaluadores como evaluados. Así mismo se  realizaron un total de 27 asesorías vía correo electrónico y 7 asesorías individuales. Se realizaron los ajustes en el aplicativo derivados de movimientos de personal tanto de evaluadores como de evaluados. </t>
  </si>
  <si>
    <t>Cobertura de la aplicación de la encuesta encuesta socio demográfica</t>
  </si>
  <si>
    <t># de encuestas diligenciadas / # de encuestas planeadas</t>
  </si>
  <si>
    <t>Caracterizar a los servidores del MEN y su núcleo familiar a través de la encuesta socio demográfica</t>
  </si>
  <si>
    <t xml:space="preserve">Durante el mes de enero se realizó la aplicación de la encuesta sociodemográfica, a la cual respondieron 374 servidores. La encuesta identificó lo siguientes aspectos mas relevantes: composición familiar, genero, lugar de residencia y educación actual y en curso. </t>
  </si>
  <si>
    <t>Publicaciones de la información de las vacantes en la planta de personal del MEN</t>
  </si>
  <si>
    <t xml:space="preserve"># de publicaciones de la información de vacantes </t>
  </si>
  <si>
    <t>Publicar quincenalmente, en la intranet  la información de las vacantes en la planta de personal del MEN</t>
  </si>
  <si>
    <t>Equipo Grupo de Vinculación y Gestión del Talento Humano</t>
  </si>
  <si>
    <t>Se realizaron tres publicaciones en la intranet de las vacantes de la planta de personal durante el mes de enero</t>
  </si>
  <si>
    <t>Se realizó publicación en la intranet de las vacantes de la planta de personal en las fechas 9, 15 y 31 de enero de 2018</t>
  </si>
  <si>
    <t>Ejecución de las actividades de Implementación y divulgación  del Código de Integridad</t>
  </si>
  <si>
    <t># de actividades ejecutadas / # de actividades planeadas</t>
  </si>
  <si>
    <t>Ejecutar las actividades para la implementación y divulgacución del Código de Integridad</t>
  </si>
  <si>
    <t xml:space="preserve">Durante el mes de enero, se estableció como plataforma de ejecucion para el proceso de socialización, el PIC. Es decir que se incluyo en el cronograma de PIC la socialización del código. </t>
  </si>
  <si>
    <t>Subdirección de Gestión Administrativa</t>
  </si>
  <si>
    <t>Judith Castañeda Garcia</t>
  </si>
  <si>
    <t>Mantenimientos preventivos y correctivos a lo equipos programados, ejecutados</t>
  </si>
  <si>
    <t xml:space="preserve"> # mantenimiento realizados
 /
  # mantenimientos programados</t>
  </si>
  <si>
    <t xml:space="preserve">Ejecutar del mantenimiento preventivo y correctivo a los equipos que se encuentran en las instalaciones del MEN </t>
  </si>
  <si>
    <t>Profesionales asignados al Proceso   Operación de Servicios Administrativos
1 contrato de prestación de servicios profesionales</t>
  </si>
  <si>
    <t>Informes mensuales de:
1. Mantenimiento de infraestructura
2. Equipos de pesaje
3. Lavado de tanques de agua potable
4. Microondas
5. Equipos de gimnasio
6. Control de acceso
7. Ascensores
8. Planta telefónica</t>
  </si>
  <si>
    <t>1. Actividades del contrato de MANTENIMIENTO
* Instalación bomba eyectora en tanque de aguas lluvias.
* Adecuaciones de puestos de trabajo en Financiera - ODS, Talento Humano, Contraloría, Secretaría General, Monitoreo y control
* Señalización parqueadero
* Reparación hornos microondas
* Arreglo circuito eléctricos de red regulada Tercer piso, cuarto rack
* Arreglo circuito eléctrico duchas gimnasio
* Toma de muestras de agua potable en tanques
* Trabajos en fosos para certificación de ascensores
2. Actividades del contrato de CONTROL DE ACCESO
* Mto. preventivo y correctivo.
3. Actividades del contrato de ASCENSORES
* Mto. preventivo y correctivo de ascensores privado y publicos
4. Actividades del contrato de PLANTA TELEFÓNICA
* Se realizó mantenimiento preventivo y  reparaciones menores en el ascensor privado
* Mto. preventivo de los 4 asecensores marca Schindler.
* Trabajos para certificación de ascensores
* Mto. preventivo y correctivo de la solución de voz Alcatel OXE del MEN.
*Mto de elementos telefónicos</t>
  </si>
  <si>
    <t>1. Informe del contrato de MANTENIMIENTO
* Se cumplió con le elaboración de los mantenimientos preventivos y correctivos programados para el mes de Enero
* Se terminó la fase 1 del proyecto d ereorganización de puestos de trabajo
* Se realizaron ajustes a la señalización del parqueadero y rutas de evacuación
* Se realizaron correctivos en redes eléctricas para minimizar riesgos de daños a equipos del rack del Tercer piso costado Occidental y ducas del gimnasio
* Toma de muestras de agua potable en tanques
* Trabajos en fosos para certificación de ascensores
2. Actividades del contrato de CONTROL DE ACCESO
* Mto. preventivo y correctivo.
3. Actividades del contrato de ASCENSORES
* Mto. preventivo y correctivo de ascensores privado y publicos
4. Actividades del contrato de PLANTA TELEFÓNICA
* Se realizó mantenimiento preventivo y  reparaciones menores en el ascensor privado
* Mto. preventivo de los 4 asecensores marca Schindler.
* Trabajos para certificación de ascensores
* Mto. preventivo y correctivo de la solución de voz Alcatel OXE del MEN.
*Mto de elementos telefónicos</t>
  </si>
  <si>
    <t>Mantenimientos preventivo y correctivo  a los vehículos, realizados</t>
  </si>
  <si>
    <t xml:space="preserve">Programar y realizar el mantenimiento preventivo y correctivo del  parque automotor. </t>
  </si>
  <si>
    <t>Soportes de mantenimiento de vehiculos del mes de enero de 2018</t>
  </si>
  <si>
    <t>Se realizan 6 mantenimientos preventivos y 3 correctivos a vehiculos del parque automotor del Ministerio</t>
  </si>
  <si>
    <t>Entrega de los suministros de acuerdo a los requerimientos realizados</t>
  </si>
  <si>
    <t xml:space="preserve"> #  suministros entregados
 /
# Suministros solicitados</t>
  </si>
  <si>
    <t>Hacer el suministro mensual de los productos de aseo y cafetería necesarios para la adecuada prestación del servicio.</t>
  </si>
  <si>
    <t>Soportes del control de consumos de insumos de aseo y cafeteria del mes de enero de 2018</t>
  </si>
  <si>
    <t xml:space="preserve">Se registran los consumos de insumos para las tareas de aseo y cafetería </t>
  </si>
  <si>
    <t xml:space="preserve">Informe de seguimiento a la prestacion de los servicios realizado </t>
  </si>
  <si>
    <t># Mesas atendidas
 /
 # Mesas  solicitadas</t>
  </si>
  <si>
    <t>Presentar informe mensual del seguimiento a la prestacion de los servicios administrativos</t>
  </si>
  <si>
    <t>Soportes mensuales de la atencion de servicios requeridos por mesa de ayuda mesa de ayua</t>
  </si>
  <si>
    <t xml:space="preserve">Se presenta el primer reporte mensual de mesas de ayuda </t>
  </si>
  <si>
    <t>Informe mensual de mesas de ayuda</t>
  </si>
  <si>
    <t xml:space="preserve">Informe de los saldos presupuestales por dependencia
realizado </t>
  </si>
  <si>
    <t xml:space="preserve">Informe de los saldos presupuestales 
</t>
  </si>
  <si>
    <t>Entregar de informe mensual de los saldos de los CDP correspondientes al contrato de Tiquetes, teniendo en cuanta las comisiones solicitadas por cada dependencia.</t>
  </si>
  <si>
    <t>Profesionales asignados al Proceso  Gestionar Comisiones
1 contrato de prestación de servicios profesionales</t>
  </si>
  <si>
    <t>Solicitud CDP para nuevo contrato que incia en febrero/2018</t>
  </si>
  <si>
    <t>El contrato se encuentra en proceso en Colombia compra</t>
  </si>
  <si>
    <t>Reporte de los CDP que entrego cada dependencia</t>
  </si>
  <si>
    <t>Informe mensual de comisiones solicitadas y ejecutadas por dependencia</t>
  </si>
  <si>
    <t>Entregar de informe mensual de las comisiones solicitadas y ejecutadas por dependencia</t>
  </si>
  <si>
    <t>Informe mensual de las comisiones solicitadas y ejecutadas por dependencia</t>
  </si>
  <si>
    <t>Las dependencias han solicitado 385 comisiones de las cuales informaron cancelar 40 comisiones en total se ejecutaron 345</t>
  </si>
  <si>
    <t>Informe del mes de  enero de comisiones solicitadas y ejecutadas por dependencia</t>
  </si>
  <si>
    <t xml:space="preserve">Informes de modificaciones y cancelación de comisiones entregados </t>
  </si>
  <si>
    <t>Numero de comisiones legalizadas - devueltas por falta de soportes</t>
  </si>
  <si>
    <t>Presentar Informe mensual modificaciones y cancelación de comisiones solicitadas por las dependencias</t>
  </si>
  <si>
    <t>Informe de modificaciones y cancelaciones solicitadas por las dependencias</t>
  </si>
  <si>
    <t>En enero las dependencias   solicitaron se modificaran 42 comisiones a personal de planta y 14 a contratistas, para un total de 56 modificaciones realizadas; igualmente solicitaron fueran canceladas 21 comisones a personal de planta y 19 a contratistas para un total de 40 comisiones canceladas</t>
  </si>
  <si>
    <t xml:space="preserve">Informes de registro de  salidas de  bienes  de consumo entregados </t>
  </si>
  <si>
    <t>Informe de
Mesas de ayuda
atendidas
oportunamente
de bienes de
consumo</t>
  </si>
  <si>
    <t>Entregar de informe de registro de  salidas de  bienes  de consumo</t>
  </si>
  <si>
    <t>Profesionales asignados al Proceso  Gestionar Recursos Fisicos
1 contrato de prestación de servicios profesionales</t>
  </si>
  <si>
    <t>Soportes de todos los movimientos de salida de bienes de consumo escaneados, realizados en el mes de enero</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</si>
  <si>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</si>
  <si>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t>
  </si>
  <si>
    <t>Registro en SAP de resultado de la toma fisica anual a 31 de diciembre</t>
  </si>
  <si>
    <t>Informe y
Registro en SAP
de resultado de
la toma física
anual</t>
  </si>
  <si>
    <t xml:space="preserve">Hacer el levantamiento anual de inventario  físico de bienes muebles </t>
  </si>
  <si>
    <t>Esta actividad inicia en el mes de agosto de 2018</t>
  </si>
  <si>
    <t xml:space="preserve">Informes de registro y analisis de la depreciación mensual de los activos fijos entregados </t>
  </si>
  <si>
    <t>Informe Registro
de la
depreciación</t>
  </si>
  <si>
    <t>Entregar de informe de registro y analisis de la depreciación mensual de los activos fijos</t>
  </si>
  <si>
    <t>Reporte de depreciación mensual</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</si>
  <si>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Una vez se estabilice el sistema de información SAP, se procederá a realizar el cargue</t>
  </si>
  <si>
    <t xml:space="preserve">Informes de conciliaciones mensuales de los equipos de computo  entregados </t>
  </si>
  <si>
    <t xml:space="preserve">Informe mensual
de Conciliaciones
realizadas
</t>
  </si>
  <si>
    <t>Entregar de informe de conciliaciones mensuales de los equipos de computo con la Oficina de Tecnología y Sistemas de Información</t>
  </si>
  <si>
    <t>Reporte de equipos de cómputo
Depuración y análisis de información
Acta de reunión</t>
  </si>
  <si>
    <t>Una vez analizada la información por parte de las dos áreas y luego se identifican las diferencias encontradas y se procede a ubicar los bienes.</t>
  </si>
  <si>
    <t>Se realizó la primera conciliación del año, dando cumplimiento al plan de trabajo requerido 2018</t>
  </si>
  <si>
    <t>Verificación de las actividades programadas según el cronograma</t>
  </si>
  <si>
    <t>#  actividades programadas
 /
# activiades realizadas</t>
  </si>
  <si>
    <t xml:space="preserve">Realizar y controlar las actividades ambientales programadas trimestrales. </t>
  </si>
  <si>
    <t>Profesionales asignados al Proceso Gestionar   Control Operarcional Ambiental
1 contrato de prestación de servicios profesionales</t>
  </si>
  <si>
    <t>Reporte y seguimiento a las actividades programadas en el mes de enero según lo establecido en los programas ambientales, contratos con obligaciones ambientales, acta de aforo entrega EMRS.</t>
  </si>
  <si>
    <t>Se realizaron las actividades programadas y los seguimientos requeridos para el cumplimiento del indicador</t>
  </si>
  <si>
    <t>Se realizaron y verificaron las actividades operacionales ambientales programadas en el mes de enero, seguimiento a los contratos con responsabilidad ambiental que perteneces a la Subdirección de Gestión Administrativa. En recolección de puntos ecológicos  se obtuvo un total de 2.098.10  kgrs de residuos, de los cuales 1.107.6 kgrs fueron residuos sólidos aprovechables los cuales fueron entregados a los recicladores de oficio EMRS.</t>
  </si>
  <si>
    <t>#  indicadores asignados 
 /
# indicadores asignados</t>
  </si>
  <si>
    <t>Reporte  y consulta de los  indicadores publicados en el SIG</t>
  </si>
  <si>
    <t>Valida la información en el  SIG, se verifica que se encuentran registrados los indicadores a cargo de la Subdirección de Gestión Administrativa</t>
  </si>
  <si>
    <t>Se verifico el registro correspondiente en los indicadores del SIG a cargo de la Subdirección de Gestión Administrativa del mes de enero;  Reducción de Fotocopias, Porcentaje de Residuos Peligrosos Dispuestos Adecuadamente, Aprovechamiento de Residuos Sólidos Reciclables, Consumo de Energía, Consumo de Agua, Reducción de Consumo de Papel, Cumplimiento en la Prestación de Servicios, Eficacia en la Prestación y Atención del Servicio, Eficacia en la Actualización de Inventarios por Servidor, Oportunidad y Cumplimiento en el Trámite de Comisiones de Servicio. Presentando un cumplimiento en las metas establecidas.</t>
  </si>
  <si>
    <t>Informes entregados por dependencia</t>
  </si>
  <si>
    <t># Informes entregados por dependencia  
/
 # meses</t>
  </si>
  <si>
    <t>Entregar de informe  seguimiento  mensual de los indicadores del proceso Gestionar Eventos teniendo en cuenta los eventos solicitados por dependencia.</t>
  </si>
  <si>
    <t>Profesionales asignados al Proceso Gestionar  Eventos
19 contrato de prestación de servicios</t>
  </si>
  <si>
    <t>Indicadores de gestion mensuales para control y seguimiento con las dependencias del contrato de logistica</t>
  </si>
  <si>
    <t>Informe enviado a cada una de las dependencias</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</si>
  <si>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enero.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</si>
  <si>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Realizar informe mensual de los saldos de los CDP correspondientes al contrato de Logística, teniendo en cuenta los eventos solicitadas por dependencia.</t>
  </si>
  <si>
    <t xml:space="preserve">Informe mensual de saldos de los CDP para control y seguimiento presupuestal con las dependencias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</si>
  <si>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enero.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</si>
  <si>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Plan de trabajo del modelo unificado de servicios de apoyo logístico y tiquetes implementado
</t>
  </si>
  <si>
    <t># de
actividades
ejecutadas en el
plan de trabajo /# de actividades
programadas</t>
  </si>
  <si>
    <t>Desarrollar las actividades descritas en el plan de trabajo para la implementación del modelo unificado de servicios de apoyo logístico (logística y tiquetes aéreos)</t>
  </si>
  <si>
    <t>Profesionales asignados al proceso de eventos y tiquetes
1 contrato de prestación de servicios profesionales</t>
  </si>
  <si>
    <t>Unidad de Atención al Ciudadano</t>
  </si>
  <si>
    <t>Dora Inés Ojeda</t>
  </si>
  <si>
    <t>Estrategias de fortalecimiento del servicio al ciudadano  implementadas</t>
  </si>
  <si>
    <t xml:space="preserve">número de  actividades  ejecutadas para el fortalecimiento de servicio al ciudadano/ número de actividades  programadas
</t>
  </si>
  <si>
    <t xml:space="preserve">Implementar estrategias de fortalecimiento del servicio al ciudadano </t>
  </si>
  <si>
    <t>el 24 de enero  se capacitaron 26 personas  sobre derechos de petición</t>
  </si>
  <si>
    <t>Cadena de trámites de legalizaciones con la apostilla electrónica de la Cancillería implementada</t>
  </si>
  <si>
    <t>numero de  actividades  ejecutadas para implementar cadena de tramite de legalizaciones/ numero de actividades  programadas</t>
  </si>
  <si>
    <t>Implementar la cadena del trámite de legalizaciones con la apostilla electrónica de la Cancillería</t>
  </si>
  <si>
    <t xml:space="preserve">1 Ingeniero del área de Tecnologia
3 Tecnicos 
1  profesional de  UAC
Sistema de legalización en línea
Firma digital
</t>
  </si>
  <si>
    <t xml:space="preserve">Citación por parte de la cancilleria 
Acta de reunión 
Listados de asistencia </t>
  </si>
  <si>
    <t xml:space="preserve">El 15 de enero se realizó reunión con la subdirección de desarrollo organizacional, la oficina de tecnología, inspección y vigilancia para realizar seguimiento a el tema de racionalización de tramites firma digital para el trámite de legalizaciones.
El 22 de enero se efectuó reunión con la cancillería para revisar la cadena de trámites de legalizaciones con la apostilla electrónica.
El 29 de enero , se realizó mesa de trabajo con la oficina de tecnología, y la subdirección de desarrollo organizacional para definir el plan de trabajo del sistema de legalizaciones con los nuevos requerimientos
</t>
  </si>
  <si>
    <t>Personal de UAC capacitado  para ofrecer servicio incluyente a personas invidentes y sordas</t>
  </si>
  <si>
    <t>Numero de ventanillas con persoanal  capacitado/numero total de ventanillas en la UAC</t>
  </si>
  <si>
    <t>Realizar las capacitaciones en lenguaje de señas y población con discapacidad visual a los funcionarios.</t>
  </si>
  <si>
    <t xml:space="preserve">12 Técnicos de la UAC
1 Coordinador
Centro de  relevo del  Insor.
Computador con cámaras
</t>
  </si>
  <si>
    <t>Tomos de nómina digitalizados</t>
  </si>
  <si>
    <t xml:space="preserve">Numero de Resoluciones digitalizadas realizadas/ Numero de resoluciones digitalizadas proyectadas
Numero de  tomos  de nominas  con indices/numero de tomos proyectados </t>
  </si>
  <si>
    <t>Digitalizar de resoluciones e Índices de nóminas</t>
  </si>
  <si>
    <t>Insumo- Minuta</t>
  </si>
  <si>
    <t xml:space="preserve">El 12 de enero se realizó modificación al insumo y se subió la cotización para la elaboración del contrato con el Archivo General de la Nación, para prestar servicios técnicos especializados a la UAC, para la digitalización de las series de nóminas y resoluciones del acervo documental del Ministerio.
el 16 enero fue llevado a comité de contratación el insumo para aprobación.
El 17 se realizó la minuta para el contrato 
el 19 se firmó el contrato 753 por las dos partes y salió el registro presupuestal
El 04 de enero se realizó capacitación  a los administradores y auxiliares de archivo en el diligenciamiento  del Formato Único de Inventario Documental  (FUID)
.
</t>
  </si>
  <si>
    <t xml:space="preserve">Imágenes de resolucion digitalizadas </t>
  </si>
  <si>
    <t xml:space="preserve">Digitalizar de resoluciones e
 Índices de nóminas
</t>
  </si>
  <si>
    <t>Fortalecimiento de la gestión sectorial y la capacidad institucional en Colombia</t>
  </si>
  <si>
    <t>Entidad Publica - Archivo General de la Nación
1 profesional de Gestión documental
1 Auxiliar del Archivo Central
Inventario documental</t>
  </si>
  <si>
    <t xml:space="preserve">En el mes de enero se elaboró el insumo parala elaboración del contrato 753 con el Archivo General de la Nación, para prestar servicios técnicos especializados a la UAC, para la digitalización  de las series de nóminas  y resoluciones del acervo documental del Ministerio.
El 04 de enero se realizó capacitación  a los administradores y auxiliares de archivo en el diligenciamiento  del Formato Único de Inventario Documental  (FUID)
</t>
  </si>
  <si>
    <t xml:space="preserve">"El 12 de enero se realizó modificación al insumo y se subió la cotización para la elaboración del contrato con el Archivo General de la Nación, para prestar servicios técnicos especializados a la UAC, para la digitalización de las series de nóminas y resoluciones del acervo documental del Ministerio.
el 16 enero fue llevado a comité de contratación el insumo para aprobación.
El 17 se realizó la minuta para el contrato 
el 19 se firmó el contrato 753 por las dos partes y salió el registro presupuestal
El 04 de enero se realizó capacitación  a los administradores y auxiliares de archivo en el diligenciamiento  del Formato Único de Inventario Documental  (FUID)
.
"
</t>
  </si>
  <si>
    <t>Ejercicio de caracterización de los usuarios de atención al ciudadano</t>
  </si>
  <si>
    <t>Realizar la caracterización de los usuarios de la UAC</t>
  </si>
  <si>
    <t>Nivel de satisfacción de los usuarios con relación a los trámites y servicios que ofrece el Ministerio de Educación</t>
  </si>
  <si>
    <t>Porcentaje  de satisfacción de los usuarios con relación a los trámites y servicios que ofrece el Ministerio de Educación</t>
  </si>
  <si>
    <t>Realizar la encuesta de satisfacción a los ciudadanos respecto a los trámites y servicios prestados por el MEN</t>
  </si>
  <si>
    <t xml:space="preserve">Secretarías de Educación a las que se les realizó capacitación en el  sistema de Atencion al ciudadano </t>
  </si>
  <si>
    <t>Secretarias certificadas capacitadas / total de secretarias certificadas</t>
  </si>
  <si>
    <t xml:space="preserve">Fortalecer la política de servicio al ciudadano y el desarrollo, ajustes y capacitación  en uso del sistema de atención al ciudadano de las secretarías de educación certificadas </t>
  </si>
  <si>
    <t>8 Servidores de la Unidad de Atención al ciudadano</t>
  </si>
  <si>
    <t xml:space="preserve">Subdirección de Gestión Financiera </t>
  </si>
  <si>
    <t>Andrés Vergara Ballén</t>
  </si>
  <si>
    <t>Giros del SGP (exceptuando gratuidad) realizados a cuentas maestras de las Entidades Territoriales</t>
  </si>
  <si>
    <t>1 contratista especializado en manejo de SIIF Nacion y Giros SGP</t>
  </si>
  <si>
    <t>Se cumplió la meta de giros a las ETC de acuerdo al cronograma y al PAC</t>
  </si>
  <si>
    <t>Se realizaron los giros al Sistema General de Participaciones a las cuentas maestras de todas las ETC, de acuerdo con el PAC enviado por la OAPF</t>
  </si>
  <si>
    <t>Numero de Informes realizados/Numero de infomres programados</t>
  </si>
  <si>
    <t xml:space="preserve">Elaborar un informe consolidado del monto del PAC programado por cada una de las dependencias </t>
  </si>
  <si>
    <t>2 Profesionales especializados de Planta</t>
  </si>
  <si>
    <t>El porcentaje de PAC no utilizado para el mes de enero fue de 0,31%</t>
  </si>
  <si>
    <t>Se realizo informe de monto del PAC programado.</t>
  </si>
  <si>
    <t xml:space="preserve">Para el mes de enero no se realizo comité de PAC, teniendo en cuenta que la Circular salio a finales del mes, y desde el mes de diciembre ya se habia programado para enero y febrero.
</t>
  </si>
  <si>
    <t>Elaborar un informe consolidado de seguimiento del monto de PAC autorizado por el MHCP por cada objeto del gasto</t>
  </si>
  <si>
    <t>Informe de INPANUT</t>
  </si>
  <si>
    <t>Se realizo Informe INPANUT , para el mes de enero de 2018. El porcentaje de PAC no utilizado para el mes de enero fue de 0,31%</t>
  </si>
  <si>
    <t xml:space="preserve">1 Contratista, tres profesionales </t>
  </si>
  <si>
    <t>Actas de mesas de trabajo</t>
  </si>
  <si>
    <t>se realizaron diferentes mesas de trabajo</t>
  </si>
  <si>
    <t>Se esta realizando el levantamiento de informacion, analisis, revision, y aprobacion inicial de la necesidad para la elaboracion de la herramienta liquidadora..</t>
  </si>
  <si>
    <t>1 Contratista y tres profesionales de planta</t>
  </si>
  <si>
    <t>NA para este corte</t>
  </si>
  <si>
    <t xml:space="preserve">Los estados finacieros se reportan el 15 de febrero.  </t>
  </si>
  <si>
    <t xml:space="preserve">Se enviaron los requerimientos de informacion </t>
  </si>
  <si>
    <t>Se ha hecho requerimiento a las dependencias solicitando informacion sobre el recaudo de eso valores, especialmente a las areas de Juridica y Contratacion.</t>
  </si>
  <si>
    <t>no aplica para este corte</t>
  </si>
  <si>
    <t>Fueron enviados los informes con corte al 31 de Diciembre</t>
  </si>
  <si>
    <t>Se envio a a los viceministros y directores un Informe Financiero de los Recursos Entregados en Administracion.</t>
  </si>
  <si>
    <t>20 Contratistas y 5 profesionales especializados</t>
  </si>
  <si>
    <t>Es importante tener en cuenta que al corte de este informe no es posible tener la informacón del recaudo al cierre del 31 de Enero. Siempre va a etar rezagado un mes</t>
  </si>
  <si>
    <t>A corte 31 de enero 2018, no se evidencia recaudo del mes de enero de 2018 toda vez que la verificación del ingreso frente a extractos bancarios se realiza més vencido (Corte 13 de febrero de 2018), previa realización de conciliación del registro contable. Asimismo, en el mes de enero de 2018 se desarrollo el plan de trabajo (cronograma de actividades) con el objetivo de velar por el efectivo ingreso del aporte parafiscal de Ley 21 de 1982, el cual evidencia los siguientes entregables principales:
III Llamado de prevención 2017, Titularización vigencia 2017, I llamado de prevención 2018, II llamado de prevención 2018.</t>
  </si>
  <si>
    <t>Informe Reacudo Estampilla</t>
  </si>
  <si>
    <t>Se  hace pertinente mencionar, que se verificará mensualmente el recaudo como estrategía de control del plan de acción, pero el vencimiento real de la obligación de pago de las Entidades Obligadas es semestral (01 de enero al 30 de junio y 01 de julio a 31 de diciembre de 2017).
Asimismo, en el mes de diciembre se inició la puesta en marcha del aplicativo RIEL Fase I, el cual se encuentra en la etapa de creación de usuarios, previa notificación de información de nombre, cédula, cargo y  correo electronico de las personas autorizadas a ingresar por Entidad Obligada.</t>
  </si>
  <si>
    <t>Recuperacion de Cartera Ley 21 de 1982 y Estampilla</t>
  </si>
  <si>
    <t>Informe Recuperacion Cartera</t>
  </si>
  <si>
    <t>Es importante tener en cuenta que al corte de este informe apenas se esta determinando la cartera, por lo que aun no se tiene definida la meta</t>
  </si>
  <si>
    <t xml:space="preserve">Se está en el proceso de estimación de deuda vigencia 2017, toda vez que el proceso de identificación de ingresos del periodo del aporte de Diciembre de 2017, se realizó hasta el 13 de enero de 2017, el cual es el insumo fundamental para estimación deuda de la anulidad 2017. 
Se está en el proceso de estimación de deuda vigencia 2016, por lo que se ve afectado por el proceso de imputación de los valores recaudados de la vigencia 2017 (Corte de ingreso 16 de enero de 2018); dicho proceso permite estimar las bases gravables efectivas de los contratos objeto de cobro de la vigencia 2016.
</t>
  </si>
  <si>
    <t>Se realizaron los giros de acuerdo a la meta</t>
  </si>
  <si>
    <t>Se realizaron 3 giros  de recursos desde la cuenta del BBVA a la cuenta CUN Cuenta Unica Nacional.</t>
  </si>
  <si>
    <t>Reportes de seguimiento a la ejecucion de las reservas presupuestales de la vigencia 2017</t>
  </si>
  <si>
    <t>Se envia informe de reservas constituidas vigencia 2017</t>
  </si>
  <si>
    <t>Se realizo Informe de Reservas Presupuestales constituidas al cierre de la vigencia 2017, para el mes de mayo se espera citar al primer comité de reservas.</t>
  </si>
  <si>
    <t>Subdireccion de Contratación</t>
  </si>
  <si>
    <t>Stella Quiñones Benavides</t>
  </si>
  <si>
    <t xml:space="preserve">PERSONAL DE LA SUBDIRECCIÓN </t>
  </si>
  <si>
    <t>Durante el mes de enero de 2018 se realizó la publicación en el Secop I de 401 contratos  de un total de 922 que se celebraron durante el mes. La Subdirección de Contratación tiene como plazo máximo para la publicación del total de estos contratos hasta el 05/02/2018 y ha tomado las acciones pertinentes para cumplir con esta obligación.</t>
  </si>
  <si>
    <t xml:space="preserve">Durante el mes de enero de 2018 las diferentes dependencias del MEN requirieron un total de 922 contratos los cuales fueron tramitados en su totalidad por la Subdirección de Contratación. </t>
  </si>
  <si>
    <t>Durante el mes de enero de 2018 las diferentes dependencias del MEN requirieron un total de 922 contratos los cuales fueron tramitados en su totalidad por la Subdirección de Contratación.</t>
  </si>
  <si>
    <t>Publicar la información relacionada con la contratación en la pagina web del MEN</t>
  </si>
  <si>
    <t>Se ha elaborado el primer archivo correspondiente a los contratos adelantados durante el mes de enero de 2018, para su publicación de la página web del Ministerio.</t>
  </si>
  <si>
    <t>Durante el mes de enero de 2018 las distintas áreas del Ministerio radicaron alrededor de 213 Informes Finales, con el fin de iniciar su proceso de liquidación, a través de equipo de liquidaciones se dio inicio a revisar dichos informes y así comenzar con el proceso de liquidación.</t>
  </si>
  <si>
    <t>Durante el mes de enero de 2018 las distintas áreas del Ministerio radicaron alrededor de 213 Informes Finales, con el fin de iniciar su proceso de liquidación, a través del equipo de liquidaciones se dio inicio a revisar dichos informes y así comenzar con el proceso de liquidación.</t>
  </si>
  <si>
    <t xml:space="preserve">Listados de Asistencia </t>
  </si>
  <si>
    <t>No registraron información</t>
  </si>
  <si>
    <t xml:space="preserve">Actualizaciones de las Capacitaciones programadas/actualizaciones de las capacitaciones realizadas  </t>
  </si>
  <si>
    <t>oficios de citación, memorandos internos, actas de las audiencias,  expedientes, grabaciones de audiencias, resoluciones</t>
  </si>
  <si>
    <t>Para el mes de enero no se radicó ningun incumplimieno por parte de las áreas.</t>
  </si>
  <si>
    <t>Definición, consolidación, actualización y seguimiento plan anual de adquisiciones</t>
  </si>
  <si>
    <t>Número de actualizaciones del PAA en el SECOP/Total Actualziaciones a realizar del PAA en la vigencia en el SECOP</t>
  </si>
  <si>
    <t>Se ha realizado la consolidación del PAA del Ministerio y se públicó en el SECOP II el pasado 31/01/2018. La Subdirección proyecta realizar seguimiento semanal y actualizaciones mensuales del PAA en el SECOP II.</t>
  </si>
  <si>
    <t>Oficina Asesora de Planeación y Finanzas</t>
  </si>
  <si>
    <t>Claudia Díaz Hernández</t>
  </si>
  <si>
    <t>Proyectos de inversión formulados con la metodología de orientación a resultados de DNP</t>
  </si>
  <si>
    <t>Número de proyectos ajustados para 2019/número de proyectos susceptibles de ajuste para 2019</t>
  </si>
  <si>
    <t>Acompañar y asesorar a las áreas en la formulación o revisión de los proyectos de inversión 2019</t>
  </si>
  <si>
    <t>FORTALECIMIENTO DE LA PLANEACIÓN, SISTEMAS DE INFORMACIÓN, SEGUIMIENTO,  ASIGNACIÓN PRESUPUESTAL E INVESTIGACIÓN PARA EL SECTOR EDUCATIV NACIONAL</t>
  </si>
  <si>
    <t>Cuatro (4) personas de planta
Un (1) pasante universitario</t>
  </si>
  <si>
    <t>Proyectos formulados en MGA Web</t>
  </si>
  <si>
    <t>Acompañar la revisión, actualización y aprobación de fichas en la MGA y SUIFP, según corresponda, para la solicitud de recursos de inversión 2019</t>
  </si>
  <si>
    <t>Proyectos registrados en la plataforma de proyectos</t>
  </si>
  <si>
    <t>Proyectos de inversión ajustados a los recursos asignados en la Ley de Presupuesto anual</t>
  </si>
  <si>
    <t>Proyectos ajustados a decreto en SUIFP/ proyectos susceptibles de ajuste en SUIFP</t>
  </si>
  <si>
    <t>Acompañar la revisión, actualización y aprobación de fichas en la MGA y SUIFP, según corresponda, para la ejecución de recursos de inversión en 2018</t>
  </si>
  <si>
    <t>Proyectos registrados en la plataforma SUIFP para ajuste a decreto</t>
  </si>
  <si>
    <t>El proceso de ajuste a decreto para la ejecución de los recursos de inversión del MEN en la vigencia 2018, está en un nivel de avance del 97%. Solo falta una revisión final del proyecto de Calidad Básica y se logrará el 100%.  Los archivos en PDF de los proyectos ajustados podrán encontrarse en la carpeta GP de One Drive. Ruta: GP - Proyectos -2018 - Ejecución -  Ajuste Decreto</t>
  </si>
  <si>
    <t xml:space="preserve">Gestión para el resultado con valores </t>
  </si>
  <si>
    <t>Estrategias de participación ciudadana y rendición de cuentas formuladas e implementadas</t>
  </si>
  <si>
    <t>Sumatoria de las estrategias de participación ciudadana más rendición de cuentas en etapa de diseño e implementación</t>
  </si>
  <si>
    <t>Definir y publicar la estrategia de participación ciudadana y de  rendición de cuentas para 2018</t>
  </si>
  <si>
    <t xml:space="preserve"> Plan de Participación Ciudadana y de Rendición de cuentas publicado</t>
  </si>
  <si>
    <t xml:space="preserve">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 El informe fue  publicado para observaciones ciudadanas en el mes de enero de 2018, y para el 31 de enero se publicó en su versión definitiva.  El informe de gestión está disponible en el portal institucional del MEN https://www.mineducacion.gov.co/portal/micrositios-institucionales/Rendicion-de-Cuentas/
</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</si>
  <si>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t>
  </si>
  <si>
    <t xml:space="preserve">Implementar y hacer seguimiento a  la estrategia de participacion ciudadana y rendición de cuentas </t>
  </si>
  <si>
    <t xml:space="preserve"> Plan de Participación Ciudadana y de Rendición de cuentas implementado</t>
  </si>
  <si>
    <t>Publicar el informe de gestión de la vigencia 2017</t>
  </si>
  <si>
    <t>Informe de gestión 2017</t>
  </si>
  <si>
    <t xml:space="preserve">El informe fue  publicado para observaciones ciudadanas en el mes de enero de 2018, y para el 31 de enero se publicó en su versión definitiva.  El documento está disponible en el portal institucional del MEN https://www.mineducacion.gov.co/portal/micrositios-institucionales/Rendicion-de-Cuentas/
</t>
  </si>
  <si>
    <t>Realizar  la Audiencia Pública de Rendición de Cuentas 2017</t>
  </si>
  <si>
    <t xml:space="preserve"> Plan de Participación Ciudadana y de Rendición de cuentas publicado e implementado</t>
  </si>
  <si>
    <t>Procesos de acompañamiento a las políticas sectoriales, poblacionales y/o territoriales priorizadas</t>
  </si>
  <si>
    <t>Sumatoria de los procesos de acompañamiento en materia de víctimas, poblaciones, postconflicto, plan decenal, CONPES y contratos Plan</t>
  </si>
  <si>
    <t>Formular y realizar seguimiento de los planes de acción y de fortalecimiento institucional, para la asistencia, atención y reparación a las víctimas</t>
  </si>
  <si>
    <t>Documentos de seguimiento a las políticas sectoriales, territoriales y/o poblacionales</t>
  </si>
  <si>
    <t>Se avanzó en la elaboración de conceptos de CONPES para el Consejo de Ministros, reporte del Auto 219 de 2011 (víctimas), consolidación de la información financiera de postconflicto, y gestión de la primera reunión del PNDE</t>
  </si>
  <si>
    <t xml:space="preserve">Conforme a la solicitud de DNP de diligenciar el seguimiento al Auto 219 de 2011 proferido por la Corte Constitucional, se coordinó con las áreas del MEN el seguimiento en la plataforma SPI de dicha norma conforme a la actualización de los proyectos de inversión en MGA y la certificación de  la regionalización aprobada por la Unidad para las Víctimas. En ese sentido, quedaron cuatro proyectos de inversión reportados, a saber: PAE, Infraestructura, Fondo Víctimas Superior y Víctimas Básica. Soportes:https://mineducaciongovco-my.sharepoint.com/:f:/r/personal/ansandoval_mineducacion_gov_co/Documents/ONEDRIVE/GP/GP/Poblaciones/V%C3%ADctimas/AUTOS/219%20de%202011/Fichas%20programaci%C3%B3n%202018?csf=1&amp;e=AEu3as
</t>
  </si>
  <si>
    <t>Consolidar y hacer seguimiento a los compromisos del MEN, en materia de postconflicto y/o poblaciones</t>
  </si>
  <si>
    <t xml:space="preserve">Con base en los proyectos de inversión programados para 2018, se han identificado los recursos del postconflicto. Se cuenta con la información de recursos, metas e indicadores por cumplir.  Igualmente, se han consolidado los indicadores temáticos, de género, y de PDET de los Acuerdos de Paz; así como el plan de acción del Plan Especial de Educación Rural
</t>
  </si>
  <si>
    <t>Hacer seguimiento a los indicadores del Plan Decenal de Educación</t>
  </si>
  <si>
    <t>Batería indicadores PNDE 2016-2026 con seguimiento</t>
  </si>
  <si>
    <t>Se convocó a la primera reunión de la Comisión Gestora, donde se definirán las mesas de trabajo para trabajar en la socialización del PNDE y los indicadores para hacer seguimiento</t>
  </si>
  <si>
    <t>Acompañar la formulación y seguimiento de otros instrumentos de planeación (CONPES, Contratos Plan)</t>
  </si>
  <si>
    <t>CONPES con seguimiento e inventario de Contratos Plan</t>
  </si>
  <si>
    <t xml:space="preserve">Se han emitido conceptos de los Documentos CONPES: 1) Estrategia para la implementación de los Objetivos de Desarrollo Sostenible (ODS) en Colombia; 2) Lineamientos de política y estrategias para el desarrollo regional sostenible del macizo colombiano; 3) Áreas de referencia como insumo para la identificación de las zonas de interés de desarrollo rural, económico y social (Zidres);  Modificación del Documento CONPES 3880 Declaración de importancia estratégica del proyecto de inversión Apoyo para fomentar el acceso con calidad a la educación superior a través de incentivos a la demanda en Colombia.. Por otro lado, se han acompañado la formulación del CONPES de Laboratorios, rediseño PAS de la Guajira, Big Data y política nacional espacial.
Soporte: https://mineducaciongovco-my.sharepoint.com/:f:/r/personal/ansandoval_mineducacion_gov_co/Documents/ONEDRIVE/GP/GP/CONPES/Conceptos%202018/Enero%202018?csf=1&amp;e=tgduJM
</t>
  </si>
  <si>
    <t xml:space="preserve">Evaluación de resultados </t>
  </si>
  <si>
    <t>Planes Nacionales de Desarrollo acompañados</t>
  </si>
  <si>
    <t>Sumatoria del ejercicio de seguimiento al PND vigente más el PND en construcción, para el próximo cuatrienio</t>
  </si>
  <si>
    <t>Acompañar el reporte de los indicadores y los informes de  cierre del Plan Nacional de Desarrollo 2014-2018 y de los dos periodos de gobierno</t>
  </si>
  <si>
    <t>Reportes de indicadores PND vigente</t>
  </si>
  <si>
    <t>Se adelantaron las siguientes actividades: 1. Se consolidó la información a diciembre, de los indicadores de PND; 2. Se remitieron las metas volantes del tablero del presidente; 3. Se hizo un diagnóstico de los indicadores con inconsistencias entre la información MEN y DNP</t>
  </si>
  <si>
    <t xml:space="preserve">Orientar el ejercicio de formulación del Plan Nacional de Desarrollo 2019-2022, en coordinación con DNP </t>
  </si>
  <si>
    <t>Documento del PND Educación, para el nuevo cuatrienio</t>
  </si>
  <si>
    <t>Reporte unificado de seguimiento a los proyectos de inversión</t>
  </si>
  <si>
    <t>Sumatoria de reportes presentados a las áreas, respecto a la ejecución de los proyectos de inversión</t>
  </si>
  <si>
    <t>Definir un índice para hacer seguimiento al avance de los proyectos</t>
  </si>
  <si>
    <t>Índice de seguimiento elaborado</t>
  </si>
  <si>
    <t xml:space="preserve">Se comenzó la revisión de las bases SIIF y SUIFP para construir el índice de seguimiento. El objetivo es cruzar los datos de los dos sistemas de información para reportar alertas en cuanto a la ejecución de los proyectos. Se pidió a las áreas el reporte de seguimiento en SPI. Se espera que, durante la primera semana de febrero, las áreas técnicas reporten los avances de sus proyectos en el SPI, con el fin de elaborar el consolidado de avances por proyecto. Así mismo, para el seguimiento financiero, contamos con el reporte de ejecución financiera por proyecto, generada del SIIF.
</t>
  </si>
  <si>
    <t>Se comenzó la revisión de las bases SIIF y SUIFP para construir el índice de seguimiento. El objetivo es cruzar los datos de los dos sistemas de información para reportar alertas en cuanto a la ejecución de los proyectos.</t>
  </si>
  <si>
    <t>Hacer seguimiento físico, financiero y de gestión de los proyectos de inversión</t>
  </si>
  <si>
    <t>Índice de seguimiento implementado</t>
  </si>
  <si>
    <t>Se pidió a las áreas el reporte de seguimiento en SPI. Se espera que, durante la primera semana de febrero, las áreas técnicas reporten los avances de sus proyectos en el SPI, con el fin de elaborar el consolidado de avances por proyecto. Así mismo, para el seguimiento financiero, contamos con el reporte de ejecución financiera por proyecto, generada del SIIF.</t>
  </si>
  <si>
    <t>Cierre y  socialización   de los resultados del proceso auditor 2017 efectuado</t>
  </si>
  <si>
    <t>Cinco contratistas</t>
  </si>
  <si>
    <t>Reformas Estructurales</t>
  </si>
  <si>
    <t>Documento de propuesta de política de financiación de la educación elaborado</t>
  </si>
  <si>
    <t>(Avance en la construcción de la propuesta del documento de política de financiación de la educación/Propuesta Final del documento de política de financiación de la educación elaborado)*100</t>
  </si>
  <si>
    <t>5 Contratistas
1 Planta</t>
  </si>
  <si>
    <t>Proponer fuentes de financiación del sistema educativo y necesidades de recursos que garanticen el cumplimiento de las metas definidas a mediano y largo plazo</t>
  </si>
  <si>
    <t>Capítulo de Propuesta de fuentes de financiación del sistema educativo y necesidades de recursos que garanticen el cumplimiento de las metas definidas a mediano y largo plazo</t>
  </si>
  <si>
    <t>Se escribieron los capítulos 1, 2 y 3 de educación preescolar, básica y media; dos capítulos sobre metas en educación superior y se avanzó en la construcción de la metodología para determinar el costo de la nómina docente</t>
  </si>
  <si>
    <t>Fotos y listas de asistencia a los eventos de socialización</t>
  </si>
  <si>
    <t>Conceptos de proyectos del sector educación financiados con recursos del Sistema General de Regalias emitidos</t>
  </si>
  <si>
    <t>Contar con la solicitud de revisión por entidad territorial o ministerio lider de OCAD</t>
  </si>
  <si>
    <t>1. Oficina para funciamiento del equipo
2. 9 profesionales y un coordinador del grupo</t>
  </si>
  <si>
    <t>Revisar el proyecto</t>
  </si>
  <si>
    <t>Emitir concepto</t>
  </si>
  <si>
    <t>Hacer seguimiento a observaciones</t>
  </si>
  <si>
    <t>Proyectos del sector educación financiados con recursos del Sistema General de Regalías presentados a los OCAD</t>
  </si>
  <si>
    <t xml:space="preserve"> Presentar proyecto al OCAD</t>
  </si>
  <si>
    <t>Monitorear que OCAD tome la decisión de proyecto</t>
  </si>
  <si>
    <t>Informes tecnico y financiero del grupo de regalías</t>
  </si>
  <si>
    <t>Solicitar información de proyectos aprobados del DNP</t>
  </si>
  <si>
    <t>Validar información con matrix de seguimiento del grupo de regalias</t>
  </si>
  <si>
    <t>Revisar posibles inconsistencias de la información</t>
  </si>
  <si>
    <t>Proyectar  informe de seguimiento</t>
  </si>
  <si>
    <t>Presentar de informe</t>
  </si>
  <si>
    <t>Gestión territorial- Regalías</t>
  </si>
  <si>
    <t>Monto de recursos aprobados OCADs</t>
  </si>
  <si>
    <t>Sumatoria del monto de recursos aprobados OCADs</t>
  </si>
  <si>
    <t xml:space="preserve">Pesos </t>
  </si>
  <si>
    <t>Revisar proyectos</t>
  </si>
  <si>
    <t>Plataforma SUIFP - cargue de  conceptos emitidos</t>
  </si>
  <si>
    <t>Con los conceptos emitidos se hizo seguimiento a los proyectos que fueron aprobados en OCAD y el monto de recursos</t>
  </si>
  <si>
    <t>Se hizo seguimiento a los proyectos que fueron aprobados en OCAD y el monto de recursos</t>
  </si>
  <si>
    <t>Contar con la aprobación por parte del OCAD</t>
  </si>
  <si>
    <t>Acuerdo de OCAD</t>
  </si>
  <si>
    <t>Estrategia de acceso a microdatos anonimizados por parte de las universidades implementada</t>
  </si>
  <si>
    <t>Realizar licencias de uso con las universidades que realicen la solicitud, hacer la gestión y operación de licencias de uso existentes, actualizar con datos 2017 la información liberada; y, verificar aleatoriamente las condiciones de acceso</t>
  </si>
  <si>
    <t>2 Profesionales Especializados
1 Coordinador</t>
  </si>
  <si>
    <t>1 Técnico administrativo
1 Profesional Especializado
1 Coordinador</t>
  </si>
  <si>
    <t>Convocatoria para retos en investigación y/o innovación en educación desarrollada</t>
  </si>
  <si>
    <t>Definir conjuntamente con COLCIENCIAS los términos de referencia de la convocatoria; realizar seguimiento a las actividades de la convocatoría; prestar apoyo técnico a los equipos seleccionados y validar las propuestas generadas</t>
  </si>
  <si>
    <t xml:space="preserve">Definir de la estrategia de socialización, hacer seguimiento al reporte de información por las fuentes primarias; validar de la calidad de la información; y, definir y formular indicadores
</t>
  </si>
  <si>
    <t>1 Profesional Especializado
1 Coordinador</t>
  </si>
  <si>
    <t>Se elaboró el Plan de Trabajo preliminar de la Estrategia de Socialización SICOLE</t>
  </si>
  <si>
    <t>Preparar archivos en las estructuras definidas en los acuerdos; disponer de las bases de datos del MEN en las fechas indicadas y en los mecanismos de intercambio definidos; gestionar la entrega de las bases externas del MEN; y, hacer seguimiento a los acuerdos de intercambio</t>
  </si>
  <si>
    <t>Avance en el desarrollo de mejoras e incorporación de nuevos registros en la maestra de personas</t>
  </si>
  <si>
    <t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t>
  </si>
  <si>
    <t>Presentación de propuesta de procedimiento para ajuste de calidad en nombres y apellidos de las nuevas bases de datos</t>
  </si>
  <si>
    <t>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t>
  </si>
  <si>
    <t>Proyecto de Reforma al Sistema General de Participaciones SGP en el marco de la Ley 715 de 2001 revisado</t>
  </si>
  <si>
    <t>Revisar y ajustar el proyecto de reforma de la Ley 715 de 2001 en lo relacionado con los recursos del Sistema General de Participaciones-SGP</t>
  </si>
  <si>
    <t>2 profesionales planta
  2 profesional contratista</t>
  </si>
  <si>
    <t>Realizar mesas de trabajo para socializar resultados con los actores estratégicos de la propuesta para la financiación en el mediano y largo plazo del sector</t>
  </si>
  <si>
    <t>(Avance en la distribución de recursos / Recursos asignados)*100</t>
  </si>
  <si>
    <t>2 profesionales planta
5 profesionales contratistas</t>
  </si>
  <si>
    <t>Se realizó propuesta de distribución aprobada y oficializada por el DNP mediante Documento de Distribución SGP 024 - 2018 mediante el cual se distribuye prestación del servicio y cancelaciones.
Se emitieron resoluciones: No. 1062 mediante la cual se aprueba un contra crédito en el presupuesto de gastos de funcionamiento y No. 1294 por la cual se desagrega los recursos de la cuenta de transferencias corrientes del presupuesto de funcionamiento para las ETC.</t>
  </si>
  <si>
    <t xml:space="preserve">De acuerdo con la asignación de recursos para el SGP 2018 por un total de $21.738.794 millones, en enero se distribuyó la suma de 18,491,994 millones lo que corresponde al 85% del total de la bolsa </t>
  </si>
  <si>
    <t>1 profesional contratista</t>
  </si>
  <si>
    <t xml:space="preserve">Innovación </t>
  </si>
  <si>
    <t xml:space="preserve">Oficina de Innovación Educativa </t>
  </si>
  <si>
    <t xml:space="preserve">Andrea Rojas Ávila </t>
  </si>
  <si>
    <t>Servicios de asistencia técnica en innovación educativa en la educación inicial, preescolar, básica y media</t>
  </si>
  <si>
    <t>Sumatoria de los servicios de asistencia técnica en innovación educativa en la educación inicial, preescolar, básica y media prestados durante los 12 meses del año 2018</t>
  </si>
  <si>
    <t>Diseñar una estrategia diferenciada con uso pedagógico de TIC, para zonas rurales, urbanas y de postconflicto</t>
  </si>
  <si>
    <r>
      <t xml:space="preserve">Implementación del Plan Nacional de innovación TIC para la educación urbana y rural Nacional. 
</t>
    </r>
    <r>
      <rPr>
        <b/>
        <i/>
        <u/>
        <sz val="9"/>
        <rFont val="Arial"/>
        <family val="2"/>
      </rPr>
      <t>BPIN</t>
    </r>
    <r>
      <rPr>
        <sz val="9"/>
        <rFont val="Arial"/>
        <family val="2"/>
      </rPr>
      <t>:2017011000305</t>
    </r>
  </si>
  <si>
    <t xml:space="preserve"> 1  Operador para proyecto de estrategia difrenciada
1  Coordinadora
3 Profesionales
3 conttratistas </t>
  </si>
  <si>
    <t>Se realizaron diferentes actividades para el cumplimiento de la meta.</t>
  </si>
  <si>
    <t xml:space="preserve">Se tramitó el convenio 869 de 2018 entre el Ministerio de Educación Nacional y Computadores para Educar - CPE, con el fin Aunar esfuerzos, acciones, capacidades y conocimientos para establecer e implementar una estrategia de formación de docentes en los municipios del posconflicto. Dentro de las obligaciones del convenio se estableció que CPE debe diseñar y ejecutar la estrategia de formación docente para la apropiación y uso pedagógico de las TIC y asimismo, deben entregar al Ministerio de Educación la Malla Curricular del diplomado. </t>
  </si>
  <si>
    <t xml:space="preserve">Socializar la estrategía diferenciada con uso pedagógico de TIC ante las SEC para la selección de la población objetivo </t>
  </si>
  <si>
    <t xml:space="preserve"> 2  Operador para proyecto de estrategia difrenciada
1  Coordinadora
3 Profesionales
3 conttratistas </t>
  </si>
  <si>
    <t>Se tramitó el convenio 869 de 2018 entre el Ministerio de Educación Nacional y Computadores para Educar - CPE, con el fin Aunar esfuerzos, acciones, capacidades y conocimientos para establecer e implementar una estrategia de formación de docentes en los municipios del posconflicto. Una vez CPE entregue el diseño de la estrategia, esta debe ser socialziada con las Secretarias de Educación Certificadas.</t>
  </si>
  <si>
    <t>Implemetar  la estrategía para la apropiación y uso des TIC en las Instituciones Educativas de zonas rurales, urbanas y de postconflicto</t>
  </si>
  <si>
    <t xml:space="preserve"> 3  Operador para proyecto de estrategia difrenciada
1  Coordinadora
3 Profesionales
3 conttratistas </t>
  </si>
  <si>
    <t>Esta actividad inicia en 1/05/2018.</t>
  </si>
  <si>
    <t>Experiencias Significativas con uso pedagógico de TIC reconocidas</t>
  </si>
  <si>
    <t>Sumatoria de las Experiencias Significativas con uso pedagógico de TIC reconocidas en la Convocatoria de Corea y Encuentro Nacional a realizar durante el año 2018</t>
  </si>
  <si>
    <t>Gestionar  las convocatoria  de experiencias significativas con uso pedagogico de TIC, para becarios del ICT Training for Colombian Teachers, adelantadas por la OIE.</t>
  </si>
  <si>
    <t>1  Coordinadora
3 Profesionales</t>
  </si>
  <si>
    <t>Se redactó el protocolo “términos y condiciones” de la convocatoria junto con  y se realizó la publicación a través del Portal Colombiaaprende, con los instrumentos para la inscripción, rubrica de evaluación, derechos de autor, ficha técnica y otros.
Diseño de una campaña de divulgación para medios. 
El periodo de inscripción va desde el 18 de enero hasta el 9 de febrero. Con el propósito  para reforzar la parte de difusión se han generado estrategias alternas de comunicación masiva a través de medios  y redes sociales, relaciones directas a través de comunicados a las Secretarias de Educación y Lideres TIC; docentes de Red Maestros y prensa Nacional.
Se han atendido  85 consultas realizadas a través del  SGD y el correo de innovación educativa. A la entrega de este informe sean inscrito  33 inscritos.</t>
  </si>
  <si>
    <t>Gestionar  las convocatoria para el encuentro nacional de experiencias significativas con uso pedagogico de TIC, adelantadas por la OIE.</t>
  </si>
  <si>
    <t>1 Coordinadora
3 Profesionales</t>
  </si>
  <si>
    <t>Esta actividad inicia en 1/06/2018.</t>
  </si>
  <si>
    <t xml:space="preserve">Está actividad se realiza en el segundo semestre del año. Hasta el momento se tiene contemplada la realización del evento en conjunto con el evento EDUCA DIGITAL de CPE
</t>
  </si>
  <si>
    <t xml:space="preserve">Secretarias de  Educaciòn fomentando el uso de TIC </t>
  </si>
  <si>
    <t>Sumatoria de las Secretarias de  Educación que fomentando el uso de TIC que son seleccionadas a través de la Convocatoria de Buenas Prácticas en Gestión TIC ern el año 2018</t>
  </si>
  <si>
    <t xml:space="preserve">Gestionar  las convocatoria de buenas prácticas en gestión de TIC adelantadas por la OIE con las SEC  </t>
  </si>
  <si>
    <t>Está actividad se realiza en el segundo semestre del año. Hasta el momento se tiene contemplada la realización del evento en conjunto con el evento EDUCA DIGITAL de CPE</t>
  </si>
  <si>
    <t xml:space="preserve">Proyectos del SGR en educación relacionadas con el fomento al uso de TIC revisados </t>
  </si>
  <si>
    <t>(Sumatoria de los Proyectos del SGR en educación relacionadas con el fomento al uso de TIC revisados/Sumatoria Proyectos del SGR en educación relacionadas con el fomento al uso de TIC solicitados a revisión) *100</t>
  </si>
  <si>
    <t xml:space="preserve">Revisar los proyectos de regalias en educación relacionadas con el fomento al uso de TIC. </t>
  </si>
  <si>
    <t xml:space="preserve">Durante el periodo no se recibieron proyectos por parte del Grupo de Regalías de la Oficina de Planeación. </t>
  </si>
  <si>
    <t>Acciones realizadas por la OIE con Aliados externos</t>
  </si>
  <si>
    <t>(Sumatoria de Acciones realizadas por la OIE con Aliados externos/ Acciones solicitadas por la OIE con Aliados externos) *100
** El calculo de este indicador no es acumulativo
*** El calculo del procentaje de avance de las actividades nos acumulativo.</t>
  </si>
  <si>
    <t xml:space="preserve">Realizar acciones con Aliados externos y la OIE </t>
  </si>
  <si>
    <t>1 accion: Planeación anual con Microsoft</t>
  </si>
  <si>
    <t>El día 31 de enero en las instalaciones del MEN se llevó a cabo la reunión entre el MEN y Microsoft con el fin de definir acciones a desarrollar durante el primer semestre de 2018 dentro del “MOU” Marco de cooperación entre el Ministerio de Educación Nacional de Colombia y Branch of Microsoft Colombia Inc. ("Microsoft") como parte del programa Partners in Learning de Microsoft Corporation (EEUU). 2013-2018</t>
  </si>
  <si>
    <t>Contenidos educativos para la educación inicial, preescolar, básica y media</t>
  </si>
  <si>
    <t>Sumatoria de contenidos educativos para la educación inicial, preescolar, básica y media</t>
  </si>
  <si>
    <t>Desarrollar, Divulgar y/o adaptar contenidos educativos digitales y Espacios virtuales con el fin de facilitar el acceso a las diversas poblaciones y con altos estándares de calidad, usabilidad y accesibilidad</t>
  </si>
  <si>
    <t>Implementación del Plan Nacional de innovación TIC para la educación urbana y rural Nacional. 
BPIN:2017011000305</t>
  </si>
  <si>
    <t xml:space="preserve">1  Operador
1  Coordinador, 
5 profesionales
4 contratistas </t>
  </si>
  <si>
    <t>Se realizaron sesiones de trabajo donde se definio el plan de acción a ejecutarse durante la presente vigencia respecto con el desarrollo y/o adaptación  de contenidos educativos digitales, y/o espacios virtuales.</t>
  </si>
  <si>
    <t>Revisión técnica y pedagógica de los contenidos educativos digitales donados al Ministerio de Educación Nacional para el Portal Educativo Colombia Aprende</t>
  </si>
  <si>
    <t xml:space="preserve">Se realizaron sesiones de trabajo con los equipos del Portal y de Computadores Para Educar con el fin de realizar seguimiento a la convocatoria de donación de contenidos que se encuentra abierta. </t>
  </si>
  <si>
    <t>Visitas al portal Colombia Aprende</t>
  </si>
  <si>
    <t>Sumatoria de Visitas al portal Colombia Aprende</t>
  </si>
  <si>
    <t>Realizar soporte funcional, administración, gestión y actualización del Portal Colombia Aprende.</t>
  </si>
  <si>
    <t>Gracias al soporte y administración funcional del Portal Educativo Colombia Aprende, durante el mes de enero se registrarón más de 2.100.000 visitas a los productos y servicios que este ofrece.</t>
  </si>
  <si>
    <t>Sedes educativas beneficiadas</t>
  </si>
  <si>
    <t>Sumatoria de sedes educativas beneficiadas en el marco del convenio con DirecTV</t>
  </si>
  <si>
    <t>Realizar seguimiento a la implementación de proyectos y/o estrategias educativas de Televisión que favorezcan el desarrollo de
competencias básicas.</t>
  </si>
  <si>
    <t xml:space="preserve">
1  Coordinador, 
1 profesional</t>
  </si>
  <si>
    <t>Se realizarón sesiones de trabajo con el fin de realizar seguimiento y plan de trabajo en el marco del convenio entre el MEN y DIRECTV</t>
  </si>
  <si>
    <t>Servicio de monitoreo y seguimiento a la gestión del sector educativo</t>
  </si>
  <si>
    <t>Sumatoria de Servicios de monitoreo y seguimiento,  correspondiente a la recolección de información en IE pertenecientes a Secretaria de Educación Certificadas.</t>
  </si>
  <si>
    <t>Realizar la recolección de información del uso educativo de TIC a través de la aplicación de instrumentos en establecimientos de Básica y Media en zonas rurales y urbanas(*)</t>
  </si>
  <si>
    <t>1  Coordinadora
1 Profesionales
1 Operador</t>
  </si>
  <si>
    <t>Se realizó reunión de inicio de proyecto el 31 Enero con el DANE, donde se acordaron los siguientes compromisos: 
* Envío de la propuesta técnica en febrero 15-2018 la cual se tomará como base para generar el insumo de contratación, para firmar el convenio interadministrativo. 
* Se revisaron algunos productos que debe contener esta propuesta como el formulario impreso, plan de trabajo, reporte de avance de trabajo de campo, cuadros de salida y microdato.</t>
  </si>
  <si>
    <t xml:space="preserve">Documento anual  del observatorio de Innovación Educativa con Uso de TIC  </t>
  </si>
  <si>
    <t>1 Documento anual  del observatorio de Innovación Educativa con Uso de TIC proyectado/1 documento anual del observatorio de Innovación Educativa con uso de TIC elaborado y revisado</t>
  </si>
  <si>
    <t>Seguimiento a las actividades de fortalecimiento del  observatorio de Innovación Educativa con Uso de TIC</t>
  </si>
  <si>
    <t>1  Coordinadora
1 Profesional</t>
  </si>
  <si>
    <t>* Se organizó y realizó el comité técnico del Convenio 871/1456 de 2017 con Colciencias el día 23/01/2018, en el cual se establecieron acuerdos para avanzar en la defnición del plan de trabajo de la actividad estratégica: Fortalecimiento del Observatorio Colombiano de Innovación Educativa con Uso de TIC. 
* Se elaboró cronograma de actividades para realizar invitación directa para el fortalecimiento del Observatorio Colombiano de Innovación Educativa con Uso de TIC.
* Se organizó y desarrolló reunión el día 30/01/2018, con Colciencias para revisión del cronograma de actividades y se acordaron acciones prioritarias a desarrollar en febrero y marzo.
* Se realizó reunión el día 18/01/2018  con la Red Universitaria para la Educación con Tecnología (Redunete), a fin de revisar y acordar ajustes en el alcance de las actividades establecidas para el fortalecimiento del Observatorio Colombiano de Innovación Educativa con Uso de TIC.
* Se realizó gestión con Redunete para obtener documentación requerida para el proceso de invitación directa a realizar con Colciencias.</t>
  </si>
  <si>
    <t>Documentos de investigación aplicada</t>
  </si>
  <si>
    <t xml:space="preserve">Sumatoria de documentos de investigación aplicada recibidos y revisados.  </t>
  </si>
  <si>
    <t>Acompañar la formulación de semilleros de investigación en educación básica y media para el fomento a los procesos de investigación en innovación educativa con uso de TIC(*)</t>
  </si>
  <si>
    <t>1 contratista
1  Coordinadora
1 Profesional</t>
  </si>
  <si>
    <t xml:space="preserve">* Se elaboró documento de trabajo con aspectos generales: conceptuales y metodológicos sobre los semilleros.
* Se llevó a cabo reunión de trabajo con la Coordinadora del equipo Gina Calderón para revisar aspectos generales y línea estratégica para el desarrollo de los semilleros. </t>
  </si>
  <si>
    <t>Realizar seguimiento a la Convocatoria e implementación de los proyectos de investigación en el área de innovación educativa con uso de TIC</t>
  </si>
  <si>
    <t>* Se elaboró documento de trabajo con aspectos generales de la contrataión a realizar, incuyendo cronograma de contratación.
* Se llevó a cabo reunión de trabajo con la Coordinadora del equipo Gina Calderón para revisar aspectos generales de la contratación a realizar.
* Se realizó consulta a la Oficina de Contratación para establecer la modalidad mas viable de contratación de acuerdo a con los productos que se esperan.</t>
  </si>
  <si>
    <t>Modelos de Innovación Educativa con uso de TIC formulados</t>
  </si>
  <si>
    <t>Sumatoria de modelos de innovación educativa formulados</t>
  </si>
  <si>
    <t>Realizar la formulación de modelos de
innovación educativa con uso de TIC que
respondan a las necesidades de las
Instituciones Educativas seleccionadas.</t>
  </si>
  <si>
    <t>1 asesor</t>
  </si>
  <si>
    <t xml:space="preserve">Se realizaron las acciones necesarias para lograr la suscripción de dos contratos para la formulación de los modelos de innovación educativa con uso de TIC; uno con la operadora del Centro de Innovación Educativa Regional (CIER) Occidente, la Institución Universitaria de Envigado; otro con la operadora del CIER Sur, la Universidad del Valle.  Entre las acciones desarrolladas se encuentran: reunión con los operadores de los CIER, construcción del anexo técnico, revisión de propuestas, estructuración del insumo de contratación, gestión ante la Subdirección de contratación del MEN, entre otras. </t>
  </si>
  <si>
    <t>Se realizaron las acciones necesarias para la formalización de los dos convenios suscritos con las Instituciones operadoras de los Centros de Innovación de Occidente y Sur.  Se acuerda la realización del primer comité ténico que se realizará en el mes de febrero.</t>
  </si>
  <si>
    <t xml:space="preserve">Gestión del conocimiento e innovación </t>
  </si>
  <si>
    <t>Seguimientos a proyectos de investigación en ejecución, en el área de innovación educativa</t>
  </si>
  <si>
    <t>Sumatoria de seguimientos a proyectos de investigación en ejecución, en el área de innovación educativa</t>
  </si>
  <si>
    <t>Realizar la revisión a los avances de las actividades de investigación y verificar el cumplimiento de los compromisos establecidos en los contratos suscritos con las universidades que desarrollan los proyectos de investigación suscritos bajo el Convenio especial de cooperación No. 643/344 de 2010 celebrado entre el MEN y Colciencias.</t>
  </si>
  <si>
    <t xml:space="preserve">Comunicaciones </t>
  </si>
  <si>
    <t xml:space="preserve">Oficina Asesora de Comunicaciones </t>
  </si>
  <si>
    <t>Andrés Felipe guevara Rincón</t>
  </si>
  <si>
    <t>Contenidos comunicacionales internos producidos.</t>
  </si>
  <si>
    <t>No. de contenidos producidos/ No. contenidos proyectados.</t>
  </si>
  <si>
    <t>Hacer la redacción, edición y publicación a través de los diferentes canales de comunicación interna.</t>
  </si>
  <si>
    <t xml:space="preserve">Piezas diseñadas </t>
  </si>
  <si>
    <t>Con la redacción, edición y/o publicación de 115 notas durante el mes de enero se inicia el nuevo año, con el propósito de mantener informado a todo el personal del Ministerio, de una manera clara, concisa y de fácil acceso a través de nuestros canales informativos. 
Es así que con corte a 31 de enero de 2018, se  logró un nivel de cumplimiento del 5.21%.</t>
  </si>
  <si>
    <t>5.21%</t>
  </si>
  <si>
    <t>Liderar estrategias de comunicación y asesorar a las áreas en el desarrollo de  campañas internas.</t>
  </si>
  <si>
    <t>Piezas publicadas</t>
  </si>
  <si>
    <t>A principio de año se inicia de manera suave, con crecimiento paulatino, la solicitud y el desarrollo de estrategias. Por esta razón iniciamos con 5 estrategias y se ha pasado a todas las áreas un formato de requerimiento de sus necesidades para el presente año.
De esta manera con corte a 31 de enero de 2018, se alcanzó un nivel de cumplimiento del 5.21%.</t>
  </si>
  <si>
    <t>Liderar encuentros de la ministra y los viceministros con los colaboradores.</t>
  </si>
  <si>
    <t>Encuentros ejecutados</t>
  </si>
  <si>
    <t>Con el inicio del año 2018, se comienza  a coordinar  los encuentros que tendremos con la Ministra, los viceministros y los directores, articulando  la forma en que se llevarán a cabo.</t>
  </si>
  <si>
    <t>Contenidos comunicacionales  externos producidos.</t>
  </si>
  <si>
    <t>Producir contenidos periodísticos para ser divulgados a través de los medios de comunicación nacional, regional y local.</t>
  </si>
  <si>
    <t>4 Profesionales</t>
  </si>
  <si>
    <t>Resumen de indicadores OAC</t>
  </si>
  <si>
    <t>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Durante el mes de enero de 2018 se realizaron 64 noticias y entrevistas, relacionados con acciones de divulgación de la gestión del Ministerio de Educación Nacional,  alcanzando con corte a 31 de enero de 2018,  un nivel de cumplimiento  del  6.58%.</t>
  </si>
  <si>
    <t>6.58%</t>
  </si>
  <si>
    <t>Atender las solicitudes de los medios de comunicación para brindar información acerca de los planes y programas que desarrolla el MEN.</t>
  </si>
  <si>
    <t>Para atender temas de gran relevancia e importancia para Colombia y sus regiones, durante el mes de enero de 2018 la Oficina Asesora de Comunicaciones ha realizado 15 ruedas de prensa, alcanzando un nivel de cumplimient de 6.58%.</t>
  </si>
  <si>
    <t>Contenidos comunicacionales registrados en radio, prensa, televisión e Internet producidos.</t>
  </si>
  <si>
    <t>Realizar el total de piezas comunicativas registradas en radio, prensa, televisión e internet</t>
  </si>
  <si>
    <t>Reporte de indicadores mensual</t>
  </si>
  <si>
    <t xml:space="preserve">Durante el mes de enero se registraron 3.250  piezas generadas por los medios de comunicación (radio, prensa, televisión e internet) en las que se hace mención directa al Ministerio de Educación;alcanzando un nivel de cumplimiento del 6.13%
Los temas de mayor recurrencia en el mes fueron:  matrículas, útiles y materiales escolares, Programa de Alimentación Escolar, inicio de clases y Concurso Nacional de Cuento
</t>
  </si>
  <si>
    <t>6.13%</t>
  </si>
  <si>
    <t xml:space="preserve">Durante el mes de enero se registraron 3.250  piezas generadas por los medios de comunicación (radio, prensa, televisión e internet) en las que se hace mención directa al Ministerio de Educación;alcanzando un nivel de cumplimiento del 6.13%
Los temas de mayor recurrencia en el mes fueron:  matrículas, útiles y materiales escolares, Programa de Alimentación Escolar, inicio de clases y Concurso Nacional de Cuento.
</t>
  </si>
  <si>
    <t xml:space="preserve">Eventos institucionales realizados </t>
  </si>
  <si>
    <t>Asesorar a las diferentes áreas del MEN en la organización de los eventos  para garantizar el correcto funcionamiento de los mismos.</t>
  </si>
  <si>
    <t xml:space="preserve">Resumen de indicadores 0AC y registro fotográfico </t>
  </si>
  <si>
    <t>En el mes de enero se brindó asesoría al Viceministerio de Educación Preescolar, Básica y Media, para la realización del Taller 'Modelo de formación para la ciudadanía', en alianza con la OIM y USAID. Gracias a esta articulación, se logró el objetivo entre los participantes (directivos y directivos docentes), de reflexionar sobre sus prácticas pedagogicas y el fomento de desarrollo de competencias.
Es así que para el mes de enero se alcanzó un nivel de cumplimiento del 6.0%, con corte a 31 de enero de 2018.</t>
  </si>
  <si>
    <t>6.0%</t>
  </si>
  <si>
    <t>Coordinar la logística y puesta en marcha de los eventos programados así como su seguimiento.</t>
  </si>
  <si>
    <t xml:space="preserve">Resumen de indicadores 0AC y registro fotográfico 
</t>
  </si>
  <si>
    <t>Durante el mes de enero se llevaron a cabo  14 eventos, los cuales contaron con buenas convocatorias de los públicos objetivos y el desarrollo de cada uno de estos eventos arrojó resultados posisitvos.
Es así que para el mes de enero se alcanzó un nivel de cumplimiento del 6.0%, con corte a 31 de enero de 2018.</t>
  </si>
  <si>
    <t>Durante el mes de enero se llevaron a cabo  14 eventos, los cuales contaron con buenas convocatorias de los públicos objetivos y el desarrollo de cada uno de estos eventos arrojó resultados positivos.
Es así que para el mes de enero se alcanzó un nivel de cumplimiento del 6.0%, con corte a 31 de enero de 2018.</t>
  </si>
  <si>
    <t>Visitas Página Web del MEN</t>
  </si>
  <si>
    <t>Diseñar, gestionar  y publicar contenidos para actualizar permanentemente la página web del Ministerio de Educación Nacional.</t>
  </si>
  <si>
    <t>Indicador número de visitas a la página web institucional</t>
  </si>
  <si>
    <t>Al terminar el mes de enero de 2018, el indicador de la página web del Ministerio de Educación Nacional cerró con 2.000.918 millones de personas que accedieron a la información y servicios disponibles en el sitio web institucional, alcanzando un cumplimiento de 9.90%</t>
  </si>
  <si>
    <t>9.90%</t>
  </si>
  <si>
    <t>Seguidores Redes Sociales del Ministerio de Educación Nacional</t>
  </si>
  <si>
    <t>Dinamizar todos los contenidos que genera el Ministerio  a través de las redes sociales, tales como Facebook, Twitter, YouTube e instagram, llegando así información institucional a más ciudadanos.</t>
  </si>
  <si>
    <t>Indicador número de Seguidores a las redes sociales del Minsiterio de Educaci{on Nacional.</t>
  </si>
  <si>
    <t>79.9%</t>
  </si>
  <si>
    <t xml:space="preserve">La información en las redes sociales del Ministerio (Fan Page de Facebook, Twitter e Instagram) continúan siendo una herramienta importante para visibilizar de forma inmediata a todos los interesados la información institucional que genera la Entidad a través de contenidos informativos  y entretenidos.
Al terminar el mes de enero, cerramos con 265.092 seguidores de Facebook, 557.538 seguidores de Twitter, 6.221.206 reproducciones de los videos disponibles en el canal YouTube y 9.731 seguidores de Instagram. Con este comportamiento alcanzamos un cumplimiento de 79,9%, debido a que es acumulativo con el cierre del año anterior.
</t>
  </si>
  <si>
    <t>Estrategias  de comunicación planeadas para la divulgación de información relacionada con los lineamientos estratégicos del MEN</t>
  </si>
  <si>
    <t>Divulgar la información interna y externa que genera el MEN, relacionada con los  lineamientos estratégicos de la alta dirección, (Pila Paga, Becas Docentes, Jornada Única, Infraestructura Educativa y  Colombia Bilingüe).</t>
  </si>
  <si>
    <t>8 Profesionales</t>
  </si>
  <si>
    <t>Número de noticias divulgadas a través de los diferentes medios de comunicación</t>
  </si>
  <si>
    <t>Teniendo en cuenta los grandes temas que ocupan la Agenda Educativa y las cinco líneas estratégicas de acción para este cuatrienio planteadas por el Ministerio de Educación; se desarrolló un trabajo de divulgación de las 5 estrategias en los diferentes medios de comunicación tanto externos como internos.</t>
  </si>
  <si>
    <t>Indice de transparencia y buen gobierno cumplido.</t>
  </si>
  <si>
    <t xml:space="preserve">Publicar en la página web del Minsiterio la información que envían las áreas relacionada con el cumplimiento de la Ley de Transparencia y Acceso a la Información Pública, Furag,  Gobierno en Línea, Meci,  e ITEP,  Índice de Transparencia de las Entidades Públicas
</t>
  </si>
  <si>
    <t xml:space="preserve">Durante el mes de enero se hicieron importantes avances para el cumplimiento de las responsabilidades asignadas en virtud de la Ley 1712 de 2014, que establece la información pública como un derecho fundamental.
En ese sentido, al terminar el mes de enero se atendieron 164 solicitudes de actualización en la página web y se publicaron cerca de 500 archivos digitales.
 enlace: 
https://www.mineducacion.gov.co/portal/atencion-al-ciudadano/Participacion-Ciudadana/349495:Transparencia-y-acceso-a-informacion-publica
</t>
  </si>
  <si>
    <t>Durante el mes de enero se hicieron importantes avances para el cumplimiento de las responsabilidades asignadas en virtud de la Ley 1712 de 2014, que establece la información pública como un derecho fundamental.
En ese sentido, al terminar el mes de enero se atendieron 164 solicitudes de actualización en la página web y se publicaron cerca de 500 archivos digitales.
 enlace: 
https://www.mineducacion.gov.co/portal/atencion-al-ciudadano/Participacion-Ciudadana/349495:Transparencia-y-acceso-a-informacion-publica</t>
  </si>
  <si>
    <t>Tecnología Eficiente y segura</t>
  </si>
  <si>
    <t xml:space="preserve">Oficina de Tecnología y Sistemas de Información </t>
  </si>
  <si>
    <t>Hernán Guiovanni Rios Linares</t>
  </si>
  <si>
    <t>Avance en la Implementación del 
Registro Nacional de Educación-RENE.</t>
  </si>
  <si>
    <t>No. Actividades ejecutadas / 
No. actividades programadas</t>
  </si>
  <si>
    <t>Implementar el Registro Único de Estudiantes - RUE, como avance del Registro Nacional de Educación - RENE.</t>
  </si>
  <si>
    <t>Líder de Proyecto y 3 Profesionales de Apoyo (Calidad de Datos, Interoperabilidad y Arquitectura de Datos).
Contratación Soluciones de Industria implementación Registro Único de Estudiantes.</t>
  </si>
  <si>
    <t>Informe Final de Implementación del Registro Único de Estudiantes - RUE, como avance del Registro Nacional de Educación - RENE.</t>
  </si>
  <si>
    <t xml:space="preserve">1. Se elaboró el plan de trabajo.
2. Se elaboró el documento de estrategia. 
</t>
  </si>
  <si>
    <t>Realizar el desarrollo de los requerimientos técnicos de la arquitectura de interoperabilidad como avance del Registro Nacional de Educación - RENE</t>
  </si>
  <si>
    <t>Informe Final sobre realización de desarrollo de los requerimientos técnicos de la arquitectura de interoperabilidad como avance del Registro Nacional de Educación - RENE</t>
  </si>
  <si>
    <t>Cumplimiento Estrategia 
Gobierno Digital – GEL.</t>
  </si>
  <si>
    <t xml:space="preserve">Avanzar en el cumplimiento de los compromisos transversales adquiridos en las mesas de trabajo </t>
  </si>
  <si>
    <t>Dos (2) Profesionales acompañamiento cumplimiento. Desplazamiento Asistencia Técnica Entidades Adscritas y Vinculadas. Contratación bases de conocimiento.</t>
  </si>
  <si>
    <t xml:space="preserve">Documento Avanzar en el cumplimiento de los compromisos transversales adquiridos en las mesas de trabajo 
</t>
  </si>
  <si>
    <t>N/A
Inicia 15/05/2018</t>
  </si>
  <si>
    <t xml:space="preserve">1. Se realizó la revisión del protocolo de accesibilidad digital del MEN propuesto por SDO, con el fin de que se tengan en cuenta las observaciones realizadas al documento y que se implementen los ajustes correspondientes para la aprobación de la versión final del mismo.
2.  Se espera la respuesta a los ajustes sugeridos desde OTSI por parte, para definir si se deja plasmado un sólo documento para el criterio de accesibilidad (no sólo para los contenidos digitales).
3. Asistencia a la reunión para planear las actividades de mejora de los datos abiertos de la Entidad, en respuesta a los hallazgos de la auditoria interna realizada en el 2017.
4. La oficina asesora de Planeación y finanzas enviará el plan propuesto para que sea revisado por el personal competente de la OTSI, donde se generen actividades que permitan ampliar el conjunto de datos abiertos.
5. Se diseñó la herramienta que apoyará la consolidación de la medición de la situación actual tanto cualitativa como cuantitativa de todos los lineamientos de Gobierno Digital para los componentes de TIC para Servicios, TIC para Gobierno Abierto y TIC para Gestión (por parte de OTSI) y seguridad y privacidad de la información (por SDO) del MEN.
6. Se está realizando la diligencia del instrumento para el análisis de brecha entre los lineamientos de Gobierno Digital y la situación actual del MEN, específicamente para los componentes de TIC para Servicios, TIC para Gobierno Abierto y TIC, teniendo en cuenta una calificación cuantitativa y cualitativa.
7. Se realizan mesas de trabajo con SDO para la actualización de las funciones del personal de la OTSI referentes a Gobierno Digital.
8. Se hace el acercamiento con la oficial de seguridad, para conocer el avance del MEN en el componente correspondiente de Gobierno Digital y planificar las acciones a seguir para la presente vigencia.
9. Se establece contacto con el subdirector de estándares y arquitectura del MinTIC, con el fin de solicitar espacios de trabajo conjunto, para el avance en la implementación de la arquitectura TI en el MEN.
Se realizó la gestión con MinTIC, para agendar las mesas de trabajo, especialmente para la explotación y aprovechamiento de la migración de IPv4 a IPv6.
10. Con el fin de avanzar en el uso y apropiación de Gobierno Digital, se realizó la primera sesión de capacitación de la estrategia GEL al personal que apoyará directamente la implementación de ésta en el MEN. Se planea una próxima sesión para que el personal involucrado conozca ampliamente la estrategia.
11. Se realizó la presentación oficial por medio de correo electrónico, antes los líderes de Gobierno Digital de las entidades del sector educación, se informa a los líderes de las entidades Adscritas y Vinculadas que se está diseñando un plan de acompañamiento para que las entidades del sector puedan avanzar significativamente en la implementación de Gobierno Digital.
</t>
  </si>
  <si>
    <t>Implemetar el Plan de uso y apropiación de la Estrategia de Gobierno Digitlal en la Entidad</t>
  </si>
  <si>
    <t>Informe final Implementación del Plan de uso y apropiación de la Estrategia de Gobierno Digitlal en la Entidad</t>
  </si>
  <si>
    <t>Rgistrar Avance</t>
  </si>
  <si>
    <t>Avance Implementación SAP – Fase II.</t>
  </si>
  <si>
    <t>% Avance anterior +8.57%</t>
  </si>
  <si>
    <t>Avanzar Fase II SAP (NICSP, 
Estructuras SIIF, Reportes CxP, Nómina).</t>
  </si>
  <si>
    <t>Líder de Proyectos y Ejecución Contrato Fase II SAP.</t>
  </si>
  <si>
    <t>Documento Avance Fase II SAP (NICSP, Estructuras SIIF, Reportes CxP, Nómina).</t>
  </si>
  <si>
    <t xml:space="preserve">Se avanzó con la elaboraron de los documentos de la etapa de preparación, en diferentes reuinones realizadas con los diferentes actores del proycto, (Firma consultora, OTSI, SGF, SGA, STH) en la cuales de definieron las fechas para cada  etapa a desarrollar en esta fase II.
Se tienen elaborados los diferentes BBP de cada fase (HCM, Normas NICSP y TACOM) para aprobación.
</t>
  </si>
  <si>
    <t xml:space="preserve">Estabilización de la implementación fase II sistema SAP  </t>
  </si>
  <si>
    <t xml:space="preserve">Documento Estabilización de la implementación fase II sistema SAP  </t>
  </si>
  <si>
    <t>Sistemas de
 Información Estabilizados.</t>
  </si>
  <si>
    <t>Estabilizar los Sistemas de Información priorizados.</t>
  </si>
  <si>
    <t>Trece (13) Profesionales Gestión de Aplicaciones. Contratación Fábrica de Software, Mejoras y Actualizaciones a los Sistemas de Información.</t>
  </si>
  <si>
    <t>Informe Final estabilización de los Sistemas de Información priorizados.</t>
  </si>
  <si>
    <t>Falta el avance cualitativo
Se debe mencionar de forma puntual las acciones implementadas, así como indicar los obstáculos presentados y la acción para lograr una solución, en caso de haberse presentando alguna novedad que impidió o retrasó el avance en la actividad programada, de acuerdo a la periodicidad (trimestral o mensual</t>
  </si>
  <si>
    <t>Realizar nuevos desarrollos, mantenimientos y pruebas a los sistemas de información del MEN por la modalidad de fábrica de software y los servicios web (interoperabilidad) estándar.</t>
  </si>
  <si>
    <t>Informe Final Realización de nuevos desarrollos, mantenimientos y pruebas a los sistemas de información del MEN por la modalidad de fábrica de software y los servicios web (interoperabilidad) estándar.</t>
  </si>
  <si>
    <t>Sostenibilidad, soporte y mejora de 
los sistemas de información del MEN por parte de los Profesionales Grupo Aplicaciones</t>
  </si>
  <si>
    <t>Informe Final Sostenibilidad, soporte y mejora de los sistemas de información del MEN por parte de los Profesionales Grupo Aplicaciones</t>
  </si>
  <si>
    <t>Realizar licenciamiento, 
actualización, mantenimiento y soporte de sistemas de información del Sector Educación que estàn como servicio (NEON, TMS, Newtenberg, O3, Humano).</t>
  </si>
  <si>
    <t>Informe Final Realización  licenciamiento, actualización, mantenimiento y soporte de sistemas de información del Sector Educación que están como servicio (NEON, TMS, Newtenberg, O3, Humano).</t>
  </si>
  <si>
    <t xml:space="preserve">Infraestructura
Tecnológica modernizada </t>
  </si>
  <si>
    <t>Migrar a la nueva infraestructura 
tecnológica adquirida.</t>
  </si>
  <si>
    <t xml:space="preserve">Asesor de Infraestructura y Tres (3) Profesionales de Apoyo a la Planeación y Seguimiento a la Ejecución.
Contratación de Sw y Hw. </t>
  </si>
  <si>
    <t>Informe Final de Migración  a la nueva infraestructura tecnológica adquirida.</t>
  </si>
  <si>
    <t>1-  Firma contrato 1322 de 2017
2- Firma Acta de Inicio
3-Reunión inicio de proyecto
4- elabaoración   de entregables (  plan de proyecto,  cronograma, matriz de comunicaciones, matriz de riesgos, SOW).
5- Fase de recolección de datos ( site survey  CAN y  L3),  Elaboraciín de docuemntos   de requeriminto fisicso  y  logicos de infraestrucutura,.
6- Fase de diseño ( Wordshop,  Diseño  de arquitectura, Diseño de Vsphere,  Diseño de vsan, Diseño de Nsx, Diseño de vRealize Automation, Plan de migración de maquinas,  Plan de migración bases datos.
7- Importación de equipos.
8- adecuación  e  instalación y  configuración  de equipos en centro de datos CAN y  L3.</t>
  </si>
  <si>
    <t>Adquirir nuevo licenciamiento por crecimiento en número de usuarios o infraestructura, para la plataforma base y transversales.</t>
  </si>
  <si>
    <t>Informe Final sobre adquisición de nuevo licenciamiento por crecimiento en número de usuarios o infraestructura, para la plataforma base y transversales.</t>
  </si>
  <si>
    <t>1- se adquire:
CA IdS Business Users: 500
CA SSO Business Users: 500
CA DIR Business Users : 500
CA PAM incluye:  500
- 30 licencias con agente 
- 470 licencias sin agente</t>
  </si>
  <si>
    <t>Adquirir el soporte y renovación del licenciamiento actual para plataforma base.</t>
  </si>
  <si>
    <t>Informe Final adquisición del soporte y renovación del licenciamiento actual para plataforma base.</t>
  </si>
  <si>
    <t xml:space="preserve">1- se realizó  la renovación  del soporte  de las soluciones  SAP, ORACLE y MICROSOFT.
</t>
  </si>
  <si>
    <t>Asegurar la capacidad de la infraestructura de servidores, equipos, elementos activos del MEN (7)</t>
  </si>
  <si>
    <t>Informe Final Aseguramiento de la capacidad de la infraestructura de servidores, equipos, elementos activos del MEN (7)</t>
  </si>
  <si>
    <t xml:space="preserve">1-  se  realizó  la implemtación  de la  infraestructura  hiper convergente fase1.
2- en contrución del anexo técnico para la  adquisición y apliación de la solución de hiper convergencia. </t>
  </si>
  <si>
    <t>Renovar Licenciamiento, actualización, mantenimiento y soporte por los proveedores de la infraestructura de TI del Ministerio de Educación y del Sector Educativo</t>
  </si>
  <si>
    <t>Informe Final Renovación  Licenciamiento, actualización, mantenimiento y soporte por los proveedores de la infraestructura de TI del Ministerio de Educación y del Sector Educativo</t>
  </si>
  <si>
    <t>1- se realizó  la renovación  del soporte  de las soluciones  SAP, ORACLE y MICROSOFT.</t>
  </si>
  <si>
    <t>Sedes Fondos de Servicios Educativos con Conexión Total</t>
  </si>
  <si>
    <t>(sedes FSE conectadas/Total sedes FSE)*100</t>
  </si>
  <si>
    <t>Gestionar con las SED-ETC para que contraten la conectividad de las sedes que son Fondos de Servicios Educativos (FSE)*</t>
  </si>
  <si>
    <t>Por apropiar del SGP Programa Conexión Total</t>
  </si>
  <si>
    <t>Líder de Proyecto y Tres (3) Profesionales de apoyo a la Gestión.</t>
  </si>
  <si>
    <t>Informe Final con gestión realizada  por las SED-ETC para la contratación de conectividad de las sedes que son Fondos de Servicios Educativos (FSE)</t>
  </si>
  <si>
    <t>1. Gestión con Oficina Asesora de Planeación y Finanzas para lograr la asignación para cada entidad territorial de recursos necesarios para garantizar conectividad escolar.
2. Elaboración y publicación Lineamientos técnicos que sirven de guia a entidades territoriales para contratación de servicios conectividad en IE oficiales beneficiarias del programa
3. Comunicación formal a entidades territoriales socializando objetivos y requerimientos en materia de conectividad escolar para la vigencia 2018.
4. Comunicación formal a entidades territoriales informando asignación  recursos para conectividad escolar mediante el documento SGP-24-2018.
5. Contacto con cada secretaría de educación confirmando recepción de la información y solicitando presentación de proyectos para obtener la viabilidad del MEN.</t>
  </si>
  <si>
    <t>Sedes con mayor densidad de matrícula</t>
  </si>
  <si>
    <t>Gestionar con las SED-ETC para que contraten la conectividad de las sedes que aportan al indicador de matricula con acceso a internet para lograr la meta del PND</t>
  </si>
  <si>
    <t>Informe Final con gestión realizada  por las SED-ETC para la contratación de conectividad de las sedes que aportan al indicador de matricula con acceso a internet para lograr la meta del PND</t>
  </si>
  <si>
    <t>Cooperación</t>
  </si>
  <si>
    <t>Oficina Asesora de Cooperación y Asuntos Internacionales</t>
  </si>
  <si>
    <t>Luz Amparo Medina Gerena</t>
  </si>
  <si>
    <t xml:space="preserve">Recursos de cooperación que contribuyen  a proyectos del Ministerio gestionados </t>
  </si>
  <si>
    <t>Recursos gestionados / Recursos programados</t>
  </si>
  <si>
    <t>Pesos</t>
  </si>
  <si>
    <t>Gestionar la relación con aliados nacionales, internacionales, públicos y /o privados que permitan apalancar la implementación de proyectos de las líneas estratégicas del Ministerio</t>
  </si>
  <si>
    <t>Profesionales del quipo y tres (3) contratos de prestacion de servicios</t>
  </si>
  <si>
    <t>Durante el mes de enero se gestionó alianzas con:  BBVA y Fundalectura, APC, Finlandia, Alemania,Reino Unido, Estados Unidos, Nueva Zelanda y Lumos que permite apalancar la implementación de proyectos de las líneas estratégicas del Ministerio.</t>
  </si>
  <si>
    <t>Durante el mes de enero se obtuvo  un importante relacionamiento con aliados como BBVA y Fundalectura, APC, Finlandia, Alemania y Reino Unido, Estados Unidos, Nueva Zelanda y Lumos.</t>
  </si>
  <si>
    <t xml:space="preserve">Concretar la cooperación de los aliados por medio de diferentes instrumentos y vías de cooperación </t>
  </si>
  <si>
    <t xml:space="preserve">Durante el mes de enero se realizó gestión de alianzas y se hará seguimiento para la concreción de las mismas. </t>
  </si>
  <si>
    <t>Aunque se  sostuvo un importante relacionamiento con aliados internacionales y nacionales, está en proceso la concreción de cooperación.</t>
  </si>
  <si>
    <t xml:space="preserve">Espacios de carácter multilateral y bilateral a nivel internacional con participacion del MEN
</t>
  </si>
  <si>
    <t xml:space="preserve">Apoyar en la elaboración de los insumos requeridos para la participación </t>
  </si>
  <si>
    <t>Durante el mes de enero  se coordinó la participación del Ministerio en un espacio de carácter multilateral:
* 20 al 24 de enero:  Participación en el foro discusión de los retos y oportunidades para mejorar la calidad de la educación realizado en Londres.</t>
  </si>
  <si>
    <t>En el mes de enero se ha coordinado la participación en uno de los  15 espacios programados durante el año.</t>
  </si>
  <si>
    <t xml:space="preserve">Coordinar la socialización en el Ministerio de los resultados de la participación en dichos espacios  </t>
  </si>
  <si>
    <t>El espacio de carácter multilateral realizado en el mes de enero se socializará en el mes de febrero.</t>
  </si>
  <si>
    <t>El espacio de carácter multilateral  realizado en el mes de enero se socializará en el transcurso del mes de febrero.</t>
  </si>
  <si>
    <t>Espacios de articulación desarrollado con aliados que permitan   instalación de capacidades en el sector educativo</t>
  </si>
  <si>
    <t>Llevar a cabo encuentros de articulación para la instalar capacidades en el sector educativo</t>
  </si>
  <si>
    <r>
      <t>* 1 - Mesa Agro:  Se llevó a cabo un encuentro de articulación en torno a la Mesa Agro  el día 26 de enero.</t>
    </r>
    <r>
      <rPr>
        <sz val="12"/>
        <color rgb="FFFF0000"/>
        <rFont val="Calibri"/>
        <family val="2"/>
        <scheme val="minor"/>
      </rPr>
      <t xml:space="preserve">
</t>
    </r>
    <r>
      <rPr>
        <sz val="12"/>
        <rFont val="Calibri"/>
        <family val="2"/>
        <scheme val="minor"/>
      </rPr>
      <t>* 2 - Ferias: 
El día 26 de enero se llevó a cabo reunión en torno al tema Participación país conferencias internacionales NAFSA 2018.</t>
    </r>
  </si>
  <si>
    <t>Durante el mes de enero se llevó a cabo dos encuentros de articulación en torno a la Mesa Agro y Ferias internacionales .</t>
  </si>
  <si>
    <t>Documentar los resultados y avances de cada uno de los encuentros</t>
  </si>
  <si>
    <t>Actas y listados de asistencia de la reunión de Mesa Agro del día 26 de enero</t>
  </si>
  <si>
    <t>Los resultados de estos espacios se encuentran documentados en las actas y listas de asistencia.</t>
  </si>
  <si>
    <t>Diseño y documentación de la Estratégia</t>
  </si>
  <si>
    <t>Socialización  de la Estrategia de Cooperación y Relacionamiento con Aliados Nacionales  e Internacionales</t>
  </si>
  <si>
    <t>Modelo Unificado de Gestión</t>
  </si>
  <si>
    <t>Oficina Asesora Jurídica</t>
  </si>
  <si>
    <t>Martha Lucía Trujillo</t>
  </si>
  <si>
    <t>Directriz tramitada sobre conceptos jurídicos y normas del sector educativo</t>
  </si>
  <si>
    <t>Avance de formulación y aprobación de Directriz/Directriz aprobada y expedida</t>
  </si>
  <si>
    <t>Elaborar, aprobar y expedir una (1) directriz unificada sobre conceptos jurídicos y normas del sector educativo.</t>
  </si>
  <si>
    <t>Esta actividad se realizará con el mismo personal responsable de emitir conceptos juridicos y gestionar proyectos normativos</t>
  </si>
  <si>
    <t>Circular expedida</t>
  </si>
  <si>
    <t>Para el mes de enero este indicador tuvo un comportamiento favcorable, presentando un cumplimiento del 100% de la meta proyectada, se proyectó un documento que contiene lineamientos para emitir conceptos jurídicos y normas del sector educativo.</t>
  </si>
  <si>
    <t>Se proyectó documento que contiene lineamientos para emitir conceptos jurídicos y normas del sector educativo.</t>
  </si>
  <si>
    <t xml:space="preserve">Porcentaje de indicadores favorables/Porcentaje total de indicadores de Defensa Judicial </t>
  </si>
  <si>
    <t>Medir periódicamente el comportamiento de los indicadores del modelo de defensa judicial del MEN</t>
  </si>
  <si>
    <t>22 contratos de prestación de servicios profesionales personas naturales</t>
  </si>
  <si>
    <t>Reporte de indicadores favorables en el SIG</t>
  </si>
  <si>
    <t>Para el mes de enero el indicador de tasa de éxito procesal,  presentó  un comportamiento favorable, obteniendo una tasa de éxito del 100% dando  cumplimiento del a la meta proyectada.</t>
  </si>
  <si>
    <t>En el mes de enero se midio el indicador de "tasa de exito procesal", lo cual evidenció que de los 82 procesos terminados en contra del MEN, 82  fallaron a favor del  Ministerio, es decir que no se presento ningún caso desfavorable, lo que indica que se obtuvo una tasa de exito procesal del 100%,</t>
  </si>
  <si>
    <t>Porcentaje de proyectos normativos
gestionados.</t>
  </si>
  <si>
    <t>Porcentaje de proyectos normativos gestionados/Porcentaje de proyectos recibidos.</t>
  </si>
  <si>
    <t>Revisar y conceptuar proyectos normativos relacionados con el sector educación.</t>
  </si>
  <si>
    <t>4 contratos de prestación de servicios profesionales
1 contrato de prestación de servicios con persona jurídica</t>
  </si>
  <si>
    <t>Revisar y conceptuar sobre proyectos de Ley
allegados a la OAJ.</t>
  </si>
  <si>
    <t>Porcentaje de modelos replicables para ejercer la representación judicial</t>
  </si>
  <si>
    <t>Porcentaje de modelos replicables establecidos o actualizados  /  Porcentaje de temas suceptible de atender con un modelo replicable</t>
  </si>
  <si>
    <t>Identificar tipologías de pretensiones de mayor frecuencia en demandas contra el MEN.</t>
  </si>
  <si>
    <t>11 contratos de servicios profesionales con personas jurídicas y 4 contratos con personas naturales</t>
  </si>
  <si>
    <t>Proyectar o actualizar modelos de contestación de demandas a temas replicables y socializar a quienes ejercen la representación judicial</t>
  </si>
  <si>
    <t xml:space="preserve">Informes de supervisión relacionados con la Defensa Judicial del MEN
</t>
  </si>
  <si>
    <t xml:space="preserve">Revisar la calidad de las actuaciones de las firmas que ejercen la representación judicial del MEN.
</t>
  </si>
  <si>
    <t xml:space="preserve">Esta actividad se realizará con el mismo personal que tiehe a su cargo la implementación del Modelo Óptimo de Gestión </t>
  </si>
  <si>
    <t>Realizar seguimiento al cumplimiento de las actividades del esquema de supervisión.</t>
  </si>
  <si>
    <t>Realizar informe consolidado de supervisión de
contratos de quienes ejercen la representación judicial del MEN</t>
  </si>
  <si>
    <t>Porcentaje de acciones adelantadas
para recuperar los recursos embargados
por causa del FOMAG.</t>
  </si>
  <si>
    <t xml:space="preserve"> Identificar procesos judiciales en los cuales existen títulos o remanentes.
</t>
  </si>
  <si>
    <t>2 contratos de servicios profesionales</t>
  </si>
  <si>
    <t>Otorgar poderes para la gestión tendiente a la
recuperación de los títulos o remanentes identificados y hacer seguimiento a la gestión.</t>
  </si>
  <si>
    <t>Realizar las gestiones de cobro a la Fiduprevisora sobre dineros embargados a las cuentas del Ministerio de Educación.</t>
  </si>
  <si>
    <t xml:space="preserve">Oportunidad en la emisión de conceptos
jurídicos sobre temas del sector educación.
</t>
  </si>
  <si>
    <t>((sumatorio de días (fecha de emisión de concepto - fecha de solicitud de concepto))/ Total de conceptos jurídicos emitidos</t>
  </si>
  <si>
    <t xml:space="preserve">Analizar y proyectar el concepto.
</t>
  </si>
  <si>
    <t>6 contratos de prestación de servicios profesionales con persona natural</t>
  </si>
  <si>
    <t>Revisar que el concepto se encuentre acorde con la ley, la doctrina y la jurisprudencia.</t>
  </si>
  <si>
    <t>Aprobar los conceptos proyectados y revisados</t>
  </si>
  <si>
    <t xml:space="preserve">Porcentaje de acciones adelantadas
para la recuperación de la cartera por
jurisdicción coactiva
</t>
  </si>
  <si>
    <t>Porcentaje de acciones adelantadas / Porcentaje de acciones programadas.</t>
  </si>
  <si>
    <t>Proyectar, revisar y ajustar los autos que se requieran para dar el impulso a los procesos coactivos.</t>
  </si>
  <si>
    <t>7 contratos de prestación de servicios profesionales con persona natural</t>
  </si>
  <si>
    <t>Proferir autos de mandamientos de pago.</t>
  </si>
  <si>
    <t>Notificar y comunicar las decisiones tomadas frente a cada uno de los procesos.</t>
  </si>
  <si>
    <t>Porcentaje de actuaciones adelantadas para atender acciones de tutela en las que el MEN tenga la calidad de demandante o
demandado.</t>
  </si>
  <si>
    <t xml:space="preserve">Porcentaje de actuaciones adelatadas/ Porcentaje de actuaciones notificadas </t>
  </si>
  <si>
    <t>Requerir y analizar los insumos e información que envíen las áreas técnicas u operativas del MEN y de otras entidades relacionadas con la acción de tutela.</t>
  </si>
  <si>
    <t>4 contratos de prestación de servicios profesionales con persona natural</t>
  </si>
  <si>
    <t>Contestar o elaborar las acciones de tutela.</t>
  </si>
  <si>
    <t>Presentar recursos de impugnación, responder requerimientos dentro de incidentes de desacato, remitir cumplimientos y atender solicitudes de información.</t>
  </si>
  <si>
    <t>Realizar seguimiento a las actuaciones adelantadas</t>
  </si>
  <si>
    <t>Porcentaje de acciones administrativas
adelantadas.</t>
  </si>
  <si>
    <t>Porcentaje de acciones adelantadas / Porcentaje de acciones asignadas.</t>
  </si>
  <si>
    <t xml:space="preserve">Realizar seguimiento a las actividades u obligaciones asignadas a cada uno de los profesionales de la OAJ.
</t>
  </si>
  <si>
    <t>2 contratos de prestación de servicios profesionales con persona natural</t>
  </si>
  <si>
    <t>Diseñar y/o actualizar procedimientos de la OAJ.</t>
  </si>
  <si>
    <t>Apoyar la supervisión de contratos de personas
naturales de la OAJ y realizar seguimiento a PAC.</t>
  </si>
  <si>
    <t>Control interno</t>
  </si>
  <si>
    <t>Oficina de Control Interno</t>
  </si>
  <si>
    <t>María Helena Ordóñez Burbano</t>
  </si>
  <si>
    <t>Mesas de trabajo para asesorías realizadas</t>
  </si>
  <si>
    <t># de mesas realizadas/# de mesas programadas</t>
  </si>
  <si>
    <t xml:space="preserve">Apoyar con mesas de trabajo a la Subdirecci{on de Desarrollo Organizacional, en la asesoria  de las metodologías para la identificación y administración de riesgos </t>
  </si>
  <si>
    <t xml:space="preserve">13 profesionales </t>
  </si>
  <si>
    <t>En enero no se progamó mesa de trabajo con SDO, se espera realizar una mesa cada semestre.</t>
  </si>
  <si>
    <t>Programa Anual de Auditoría implementado</t>
  </si>
  <si>
    <t># de auditorías realizadas/# de auditorías programadas</t>
  </si>
  <si>
    <t xml:space="preserve">Formular y desarrollar el Programa Anual de Auditoría para evaluar la gestión institucional en la oportuna prevención y manejo de los riesgos que impidan el cumplimiento de los objetivos. </t>
  </si>
  <si>
    <t>Esta actividad no se adelantó durante el mes de enero.</t>
  </si>
  <si>
    <t>Nivel de eficacia de las acciones de mejora</t>
  </si>
  <si>
    <t># de seguimientos realizados/# de seguimientos programados</t>
  </si>
  <si>
    <t>Realizar seguimiento a las Acciones de Mejoramiento generadas en las diferentes fuentes de evaluación</t>
  </si>
  <si>
    <t>Se realizó seguimiento a las acciones de mejora formuladas para las auditorías internas y externas de la CGR e ICONTEC y se reportó en SIRECI el seguimiento a las de la CGR.</t>
  </si>
  <si>
    <t>Sesiones del Comité Institucional de Coordinación de Control Interno realizadas</t>
  </si>
  <si>
    <t># de sesiones del CICCI realizadas/# de sesiones del CICCI programadas</t>
  </si>
  <si>
    <t>Desarrollar el Comité Institucional de Coordinación de Control Interno, para presentar los resultados de las auditorías, la efectividad de controles y los posibles impactos significativos de los riesgos sobre la gestión y los resultados del MEN.</t>
  </si>
  <si>
    <t>Durante el mes de enero no sesionó el Comité Institucional de Control Interno.</t>
  </si>
  <si>
    <t>Informes de Ley  elaborados</t>
  </si>
  <si>
    <t>Informes de Ley Presentados/Informes de Ley Programados</t>
  </si>
  <si>
    <t>Presentar los informes de Ley, de responsabilidad de la Oficina de Control Interno</t>
  </si>
  <si>
    <t>Se rindieron los informes de Ley correspondientes al  seguimiento del mes de enero: Plan Anticorrupción y de Atención al Ciudadano, SUIT, SIRECI (Contratación y Seguimiento Plan de Mejoramiento) austeridad del gasto, legalización del gasto y Evaluación por dependencias.</t>
  </si>
  <si>
    <t>Apoyar a las IES que conforman las ARED en la generación de capacidades en territorio a través de talleres de diseño curricular de la ETDH</t>
  </si>
  <si>
    <t>Aprobar y publicar el documento de género</t>
  </si>
  <si>
    <t>Diseñar e implementar la estrategia de fomento a la acreditación institucional y de programas</t>
  </si>
  <si>
    <t>Realizar formaciones a las ETC para el uso y apropiación de los materiales Día E y Siempre Día E 2018</t>
  </si>
  <si>
    <t>Aprobar las obras en el comité fiduciario</t>
  </si>
  <si>
    <t>Priorizar las obras en la Junta Administradora</t>
  </si>
  <si>
    <t>Suscribir los Acuerdos para le ejecución de las obras priorizadas</t>
  </si>
  <si>
    <t>Aprobar en Comité Fiduciario la  construcción de aulas y de espacios complementarios y el mejoramiento de aulas existentes</t>
  </si>
  <si>
    <t>Priorizar en la Junta Administradora la  construcción de aulas y de espacios complementarios y el mejoramiento de aulas existentes de las obras aprobadas en el Comité Fiduciario</t>
  </si>
  <si>
    <t>Contratar la  construcción de aulas y de espacios complementarios y el mejoramiento de aulas existentes para las obras priorizadas por la Junta Administradora</t>
  </si>
  <si>
    <t xml:space="preserve">Construir aulas y espacios complementarios a nivel  de Obra Gris 
(Aulas nuevas hasta nivel de mamposteria y cubierta) y mejorar aulas existentes
</t>
  </si>
  <si>
    <t>Construir aulas y espacios complementarios a nivel  de Obra Blanca   e iniciar el mejoramiento de aulas existentes (Aulas nuevas a nivel de acabados y mejoramientos iniciados)</t>
  </si>
  <si>
    <t>Terminar la construcción de aulas nuevas y espacios complementarios y mejorar aulas existentes</t>
  </si>
  <si>
    <t>Realizar asistencias técnicas a las secretarías de educación</t>
  </si>
  <si>
    <t>Realizar seguimiento y retro alimentación a las SE sobre la implementación de proyectos educativos de educación para la sexualidad a fin de fortalecer: Formación a docentes, cobertura de los proyectos pedagógicos, conformación de mesas para planeación pedagógica, registro de actividades de los proyectos, constancia en el tiempo, coordinación intersectorial de acciones, incorporación en la planeación pedagógica.</t>
  </si>
  <si>
    <t>Claudia Alejandra Gélvez</t>
  </si>
  <si>
    <t>Recursos gestionados con donaciones del sector productivo, para el Fondo de becas</t>
  </si>
  <si>
    <t xml:space="preserve">Modelo Unificado de Gestión 
</t>
  </si>
  <si>
    <t>Ajustar propuesta de Decreto Reglamentario</t>
  </si>
  <si>
    <t>Se realizaron ajustes al modelo producto de la retroalimentación de las socializaciones al documento Técnico conceptual  "Modelo de Referentes de Calidad: una propuesta para la evolución del Sistema de Aseguramiento de la Calidad". Se entrego para diagramación de la cartilla a la Imprenta.</t>
  </si>
  <si>
    <t>Se realizaron las siguientes socializaciones: 13 de febrero en la reunión mensual del SUE, 14 de febrero con la RedTUU asistencia de 38 personas, 20 de febrero con IES acreditadas asistencia de 18 personas,  19 de febrero con ASCUN con asistencia de 20 personas, y en el marco de la reunión mensual del CESU el 21 de febrero.</t>
  </si>
  <si>
    <t>Se realizo una reunión intensiva los días 15 y 16 de febrero de donde se obtuvo la estructura completa del decreto, el 19 de febrero se entrego el primer, el 23 de febrero se ajusto todo lo referente a conceptualización de las condiciones de calidad y el proceso de evaluación, y se entrego para revisión del despacho de la viceministra</t>
  </si>
  <si>
    <t>Se realizaron el ajustes de los requerimientos del sistema general. Se agruparon las necesidades en requerimientos de alta y bajo impacto diferenciando el desarrollo del proyecto en dos fases. El documento funcional de alto nivel fue entregado al área de tecnología el 13 de febrero y enviado proveedor para la producción. El 22 de febrero se realizo una reunión de ajustes técnicos y financieros.</t>
  </si>
  <si>
    <t xml:space="preserve">Después de varias reuniones con el equipo técnico y elaboración de matriz comparativa de documentos de lineamientos, se definió una estructura homogénea de documento para que sea desarrolladas por los actores interesados. </t>
  </si>
  <si>
    <t xml:space="preserve">Se han recogido documentos relacionados con la formación dual y se establecieron alianzas para el apoyo de la construcción de los lineamientos. 
</t>
  </si>
  <si>
    <t>Se realizó revisión y modificación  en la Dirección de Calidad del documento "Dimensiones de Internacionalización" y preparación de la reunión de revisión con expertos nacionales, se invitaran a quienes hicieron parte de la mes las técnicas en 2016 para validar la versión final.</t>
  </si>
  <si>
    <t xml:space="preserve">Se han preseleccionado las siguientes IES, se van a revisar los resultados MIDE seleccionar las de mejores indicadores y enviar cartas de invitación.                                                        1. UNIVERSIDAD DEL NORTE
2. UNIVERSIDAD DEL CAUCA
3. UNIVERSIDAD DE MEDELLÍN
4. INSTITUTO TECNOLÓGICO METROPOLITANO – ITM
5. UNIVERSIDAD ESCUELA NAVAL DE CADETES ALMIRANTE PADILLA
6. POLITÉCNICO COLOMBIANO JAIME ISAZA CADAVID
7. ESCUELA DE SUBOFICIALES DE LA FUERZA AÉREA COLOMBIANA ANDRES M. DIAZ
8. UNIVERSIDAD DE LA AMAZONIA
9. UNIVERSIDAD DE IBAGUÉ
10. FUNDACIÓN UNIVERSITARIA-CEIPA-
</t>
  </si>
  <si>
    <t>Se diseñó cronograma en cumplimiento de las actividades definidas en el contrato No. 0819 DE 2018 suscrito con la Universidad Nacional y con el cual se lograra implementar las estrategias de aprendizaje de la Escuela del sistema de Aseguramiento de la Calidad.</t>
  </si>
  <si>
    <t>Se inició la revisión de la calificación que obtuvieron los pares en la escuela del año pasado para analizar estos resultados y hacer la depuración del banco de pares, en paralelo, el CNA cuantifico la necesidad de depuración con la base de datos existente de 731 pares de pregrado y 376 pares de posgrado.</t>
  </si>
  <si>
    <t xml:space="preserve">Se firmó el contrato 0819 de 2018 con la Universidad Nacional, a través del cual se hará la escuela de pares tanto para registro calificado, como para el CNA. Adicionalmente se han adelantado reuniones para la construcción de los 5 módulos que se tienen previstos. </t>
  </si>
  <si>
    <t>En el mes de febrero se atendieron 17 solicitudes de IES. Adicionalmente está programada una jornada con varias IES para el mes de mayo y otra para el mes de agosto.</t>
  </si>
  <si>
    <t>Teniendo en cuenta la fecha de cierre de la convocatoria (28 de febrero), se han recibido 6 de las 15 solicitudes de acreditación bajo el modelo Arcusur. Asimismo se han confirmado equipos de pares para 13 de los 15 procesos.</t>
  </si>
  <si>
    <t>Se ha avanzado en un documento preliminar que contiene una propuesta para estudios previos para el fortalecimiento del sistema.</t>
  </si>
  <si>
    <t>Se continua el trabajo de revisión del documento preliminar que estructura el sistema de aseguramiento de la Calidad en su componente de ajuste de criterios de evaluación en coordinación con los avances del modelo de evaluación por referentes.</t>
  </si>
  <si>
    <t>Se continua el trabajo de revisión del documento preliminar que estructura el sistema de aseguramiento de la Calidad</t>
  </si>
  <si>
    <t>Presentación  la estructura general de los lineamientos y socialización la de iniciativa de lineamientos para involucrar  a los actores del sector</t>
  </si>
  <si>
    <t xml:space="preserve">Revisión de las propuestas de denominaciones de especialidades médicas propuestas en el acuerdo de Montería de ASCOFAME y revisión del documento de modificación de especialidades trabajado por la Academia de Medicina y Min Salud. </t>
  </si>
  <si>
    <t>Definición de la estructura de trabajo de las socializaciones con la SED Bogotá y Soacha. La socialización del documento inicia el 9 de marzo debido a solicitud de cambio de fecha realizada dichas secretarias.</t>
  </si>
  <si>
    <t xml:space="preserve">En reunión del subdirector con los coordinadores, se realizo la selección de los temas a trabajarse en cada una de las guías. </t>
  </si>
  <si>
    <t>Se realizaron 3 vistas de seguimiento, 2 visitas focalizadas y 5 visitas de articulo 16</t>
  </si>
  <si>
    <t xml:space="preserve">Se realizo reunión con Fodesep para planeación de las capacitaciones masivas a realizar en el año con su apoyo logístico </t>
  </si>
  <si>
    <t xml:space="preserve">Se encuentra pendiente de respuesta de la oficina de tecnología del MEN la viabilidad de las diferentes herramienta tecnológicas de divulgación de normatividad y procesos entregadas por la subdirección (APP, Capsulas, videos). Se espera repuesta en la segunda semana de marzo. </t>
  </si>
  <si>
    <t xml:space="preserve">No se realizo socialización del proyecto de decreto debido a que el equipo designado para la elaboración y revisión del proyecto de decreto se encuentra desarrollando actividades de inspección en Barranquilla (designados con carácter urgente en la segunda semana de febrero) por lo que se aplazaron las actividades concernientes al proyecto de decreto. </t>
  </si>
  <si>
    <t>No se avanzo pues esta pendiente culminar la socialización del proyecto de decreto.</t>
  </si>
  <si>
    <t xml:space="preserve">Se integraron las condiciones de calidad del documento de lineamientos a la matriz de evaluación por referentes.
</t>
  </si>
  <si>
    <t xml:space="preserve">Se está a la espera de la autorización del despacho de la Viceministra para iniciar las discusiones del documento borrador con los actores relevantes del sector. 
</t>
  </si>
  <si>
    <r>
      <t xml:space="preserve">Dentro de la meta del indicador, el SNET presentará y radicará </t>
    </r>
    <r>
      <rPr>
        <u/>
        <sz val="11"/>
        <rFont val="Calibri"/>
        <family val="2"/>
        <scheme val="minor"/>
      </rPr>
      <t>dos (2) de los documentos Maestros hacen parte de la nueva oferta por cualificaciones</t>
    </r>
    <r>
      <rPr>
        <sz val="11"/>
        <rFont val="Calibri"/>
        <family val="2"/>
        <scheme val="minor"/>
      </rPr>
      <t>. Para la presentación de los programas basados en cualificaciones en los sectores Energía y Cultura, se realizaron reuniones con la Directora de Calidad, Subdirectora de Aseguramiento de la Calidad de la ES y la Coordinadora de CONACES, para definir las acciones a adelantar  en el proceso de presentación de los documentos maestros a CONACES. Proceso que implica la socialización del MNC en CONACES, así como la apropiación de la metodología de diseño de las cualificaciones y los linemientos diferenciados de esta nueva oferta por parte de las salas a evaluar los programas seleccionados.
Los avances se centraron en la planeación y alistamiento de las acciones a realizar para el cumplimiento de la meta.</t>
    </r>
  </si>
  <si>
    <t>Dentro de las acciones concertadas con la Dirección de Calidad, a través de la Subdirección de Aseguramiento, y según lo acordado en jornada de planeación VES, se prevee que la capacitación a CONACES se realice entre los meses de abril y mayo de 2018. Se esta en proceso de definición de la mejor estrategía para la realización de esta capacitación.
Los avances se centraron en la planeación y alistamiento de las acciones a realizar para el cumplimiento de la meta.</t>
  </si>
  <si>
    <t>Dentro de las acciones concertadas con la Dirección de Calidad, a través de la Subdirección de Aseguramiento, se prevee que la capacitación a las IES se realice en la ciudad de Bogotá. La fecha esta por definir de acuerdo con la programación que hastga la fecha presenta las salas de CONACES, por ahora se estima para el mes de mayo.
Los avances se centraron en la planeación y alistamiento de las acciones a realizar para el cumplimiento de la meta.</t>
  </si>
  <si>
    <t>En el plan de trabajo formulado se estima que las IES inicien el proceso con el registro en SACES de los dos programas de la nueva oferta basada en cualificaciones, en el mes de septiembre de 2018.
Los avances se centraron en la planeación y alistamiento de las acciones a realizar para el cumplimiento de la meta.</t>
  </si>
  <si>
    <t xml:space="preserve">El informe a corte de feberero 2018, arroja 4 alianzas adjudicadas en fase I, se esta a la espera de la respuesta de no objeción de Banco Mundial sobre borrador de minuta de convenios derivados entre Colciencias e IES ancla. Se entregó borrador preliminar de minuta a IES beneficiarias, para que grupos juridicos fueran revisando el preliminar de los convenios, lo anterior aprobado por BM y con propósito de agilizar el proceso de firma y sucripción de derivados. </t>
  </si>
  <si>
    <t>El informe de seguimiento a la meta (95 beneficiarios en 2017), a corte del mes de febrero arroja que de los 160 candidatos preseleccionados durante durante 2017, se han aprobado 96 créditos, que corresponden a igual número de beneficiarios del programa y su componente en la primera fase.</t>
  </si>
  <si>
    <r>
      <t xml:space="preserve">Revisión y retroalimentación de la </t>
    </r>
    <r>
      <rPr>
        <b/>
        <sz val="9"/>
        <rFont val="Arial"/>
        <family val="2"/>
      </rPr>
      <t xml:space="preserve">formulación </t>
    </r>
    <r>
      <rPr>
        <sz val="9"/>
        <rFont val="Arial"/>
        <family val="2"/>
      </rPr>
      <t>del POAIV de las 95 ETC en la vigencia actual.</t>
    </r>
  </si>
  <si>
    <r>
      <t xml:space="preserve">Revisión y retroalimentación de la </t>
    </r>
    <r>
      <rPr>
        <b/>
        <sz val="9"/>
        <rFont val="Arial"/>
        <family val="2"/>
      </rPr>
      <t>ejecución</t>
    </r>
    <r>
      <rPr>
        <sz val="9"/>
        <rFont val="Arial"/>
        <family val="2"/>
      </rPr>
      <t xml:space="preserve"> del POAIV de las 95 ETC en la vigencia anterior.</t>
    </r>
  </si>
  <si>
    <t>Se cerró el proceso de inscripción a la convocatoria de fase II de ecosistema el 15 de febrero de 2018, con un resultado final de 20 programas inscritos, los cuales inician proceso de revisión en cuanto a cumplimietno de requsitos de inscripción y quienes cumplan, avanzar a los proceso de evaluación.</t>
  </si>
  <si>
    <t xml:space="preserve">La apertura de la fase II de pasaporte a la ciencia, se realizará hasta tanto se reciba el aval del Banco Mundial de no objeción a ajustes del programa.
El 15 de marzo se relizará reunión con BM sobre el particular y se espera abrir convoctoria el 30 de marzo de 2018, dentro del plazo estimado. </t>
  </si>
  <si>
    <t xml:space="preserve">En 6 de feberero se realizó hangout para aclaración de inquietutes a actores del sector productivo, interesados en participar en la convocatoria 792 de 2017 (ecosistema  II) </t>
  </si>
  <si>
    <t xml:space="preserve"> En 6 de feberero se realizó hangout para aclaración de inquietutes a actores del sector productivo, interesados en participar en la convocatoria 792 de 2017. A partir del 15 de febrero, se inicia el proceso de  revisión y cumplimiento de requisitos de incritos y alistamiento del plan de evaluación de programas.</t>
  </si>
  <si>
    <t>Se revisó y aprobó la definición de los TdR por equipos técnicos. Se espea aprobación final, para publicación y apertura de la fase II de Pasaprote a la Ciencia. (finales de marzo de 2018)</t>
  </si>
  <si>
    <t xml:space="preserve">Se emitió concepto técnico, sobre la pertinencia de la enmienda al contrato BIRF-8701-CO Banco Munidal, avanzando con el plan de negociación de adición de recursos al componente Pasaporte a la Ciencia. Se realizaron las reuniones de negociación con Banco Munidial, DNP, e ICETEX. </t>
  </si>
  <si>
    <t xml:space="preserve">Se construyó la estrategia de comunicaciones entre  los equipos interinstitucionales de MEN, MINCIT, COLICENCIA e ICETEX. se divulgó a comienzos del mes el hangout del 6 de febrero y cierre de inscripción a convocatoria hasta el día 15; a partir del 23 de febrero se inicia por redes sociales la ejecución de la estrategia de comunicaciones con una parrilla que se replica por cada una de las instituciones aliadas. </t>
  </si>
  <si>
    <t>Estrategia de comunicaciones</t>
  </si>
  <si>
    <t>Convocatoria Colombia Cientifica</t>
  </si>
  <si>
    <t>Contrato con adición</t>
  </si>
  <si>
    <t>Convocatoria Ecosistema científico</t>
  </si>
  <si>
    <t>Convocatoria Pasaporte a la ciencia fase II</t>
  </si>
  <si>
    <t>Adjuficados Convocatoria Ecosistema Científico</t>
  </si>
  <si>
    <t>Adjudicados Convocatoria Pasaporte a la ciencia</t>
  </si>
  <si>
    <t>No se ha constituido el FCO porque el Congreso no ha expedido la Ley de su creación que depende del Congreso de la República. No obstante, se continúa avanzando en la elaboración del proyecto reglamentario .</t>
  </si>
  <si>
    <t>Se continuó en la elaboración del proyecto del decreto con base en el premilinar que se tenía elaborado en enero de 2018, realizando revisión conjunta con el ICETEX.</t>
  </si>
  <si>
    <t>Borrador de proyecto de decreto</t>
  </si>
  <si>
    <t>Lista de aspectos a tener en cuenta en la estrategia de comunicación</t>
  </si>
  <si>
    <t>No se han gestionado recursos donados por el sector productivo porque aún no se ha expedido el decreto reglamentario de los artículos 158 – 1 y 256 del Estatuto Tributario. Sin embargo, se ha avanzado en la elaboración del decreto con base en el cual se producira un instructivo para socializar los incentivos de donaciones con las IES, el Icetex, el sector productivo y entidades asesoras en materia financiera, contable y tributaria.</t>
  </si>
  <si>
    <t>Se revisó conjuntamente con el ICETEX y la DIAN el proyecto de decreto que reglamenta los artículos 158 – 1 y 256 del Estatuto Tributario, referidos a las donaciones del sector productivo para programs de becas. Se hicieron los ajustes que resultaron del trabajo conjunto; la versión más reciente que se tiene es del 27 de febrero de 2018. Con base en este proyecto normativo se definen los lineamientos para la realización de las convocatorias.</t>
  </si>
  <si>
    <t>Soportes de las mesas de trabajo.</t>
  </si>
  <si>
    <t>Se ha avanzado en la identificación de los insumos téncos para la retroalimentación del documento CONPES</t>
  </si>
  <si>
    <t>En el marco de la viabilidad de las estrategias desarrolladas en el documento CONPES se establecieron reuniones con las IES donde se establecen los criterios iniciales del plan de inversión</t>
  </si>
  <si>
    <t>Propuesta de borrador del decreto 1279</t>
  </si>
  <si>
    <t>Se avanzó en las proyecciones financieras del decreto 1279 de acuerdo a los escenarios solicitados por la Viceministra y los rectores designados del SUE. Igualemente, se avanzó en la propuesta borrador de decreto.</t>
  </si>
  <si>
    <t>Se realizaron reuniones con la DIAN y con CONFECOOP para establecer los parametros iniciales para la realización de la reglamentación</t>
  </si>
  <si>
    <t>Hubo reuniones con la DIAN y con CONFECOOP para establecer los parametros iniciales de la reglamentación</t>
  </si>
  <si>
    <t>Hubo retroalimentación por parte del DNP de los indicadores y se ajustaron de acuerdo a lo solicitado como insumo para la construcción del presupuesto.</t>
  </si>
  <si>
    <t>Hubo retroalimentación por parte del DNP de los indicadores y se ajustaron de acuerdo a lo solicitado para próxima validación.</t>
  </si>
  <si>
    <t>Propuesta del modelo de distribución de recursos.</t>
  </si>
  <si>
    <t>Se presento la propuesta ante el SUE, la Redttu y el CESU, espacios en los que se hizo una contrapropuesta que revisó el MEN para la consolidación final y presentación del proyecto de ley.</t>
  </si>
  <si>
    <t>Se presentó la propuesta del modelo de distribución ante el SUE, la Redttu y el CESU, espacios en los que se hizo una contrapropuesta que revisó el MEN para la consolidación final y presentación del proyecto de ley.</t>
  </si>
  <si>
    <t>Propuesta de identificación de seguimiento y control.</t>
  </si>
  <si>
    <t>Se presentó la propuesta ante el SUE, la Redttu y el CESU, espacios en los que se hizo una contrapropuesta que revisó el MEN para la consolidación final y presentación del proyecto de ley.</t>
  </si>
  <si>
    <t>Se presentó la propuesta de identificación de seguimiento y control, así mismo se propusieron las metas ante el SUE, la Redttu y el CESU, espacios en los que se hizo una contrapropuesta que revisó el MEN para la consolidación final y presentación del proyecto de ley.</t>
  </si>
  <si>
    <t>Documento de necesidades de universidades públicas</t>
  </si>
  <si>
    <t>Listado de proyectos de inversión suceptibles de ser financiados con regalias</t>
  </si>
  <si>
    <t>Con el apoyo de la oficina de planeación del Ministerio se identificaron dos proyectos suceptibles de apoyo en la gestión para su financiación por medio de recursos de regalías</t>
  </si>
  <si>
    <t>Se consolidó una base de datos con necesidades de infraestructura de 28 Universidades Públicas.</t>
  </si>
  <si>
    <t>Se identificaron los proyectos de inversión suceptibles a ser financiados con regalias, en estos proyectos se priorizará aquellos proyectos que requieran gestión de recursos adicionales.</t>
  </si>
  <si>
    <t>Se remitió concpeto técnico a la oficina jurídica para cuarto debate</t>
  </si>
  <si>
    <t>Concepto sobre proyecto de Ley</t>
  </si>
  <si>
    <t>Se realizaron mesas de trabajo y el concepto al proyecto de ley fue remitido a la oficina jurídica.</t>
  </si>
  <si>
    <t>Desde enero de 2018 se suscribieron 30 convenios. Con los 18 convenios suscritos en 2017 suman un total de 48 convenios suscritos</t>
  </si>
  <si>
    <t>Se realizaron los talleres de acompañamiento regional de los siguientes convenios: 837, 844, 872 y 910 de 2018 (Universidad de Cordoba), 839, 852 y 863 de 2018 (Universidad Pedagogica y Tecnologica de Colombia), 
Se realizó el seguimiento téncico, administrativo y financieros de los siguientes convenios: 837, 844, 872 y 910 de 2018 (Universidad de Cordoba), 839, 852 y 863 de 2018 (Universidad Pedagogica y Tecnologica de Colombia), 1425 y 1364 de 2017 (Corporacion Universitaria Minuto De Dios -Uniminuto-) y 1380 de 2017 (Universidad Cooperativa De Colombia)</t>
  </si>
  <si>
    <t>Desde enero se suscribieron 30 convenios</t>
  </si>
  <si>
    <t xml:space="preserve">Se realiza la convocatoria de las IES seleccionadas para participar en los talleres de desarrollo curricular </t>
  </si>
  <si>
    <t>Soportes de detalles</t>
  </si>
  <si>
    <t>Convenios suscritos</t>
  </si>
  <si>
    <t>Convocatoria de las IES</t>
  </si>
  <si>
    <t>Documento de estrategia de comunicación y divulgación de Ser Pilo Paga 4 y documento de diagnóstico de fondos territoriales</t>
  </si>
  <si>
    <t>Documento diagnóstico de Fonos territoriales para el acceso a la Educación Superior y plan de acción</t>
  </si>
  <si>
    <t>Se elaboró documento de estrategia de comunicación y divulgación de Ser Pilo Paga 4 y se entregó documento de diagnóstico de fondos territoriales para revisión y aprobación, así como la propuesta de plan de acción a desarrollar en 2018, para la formulación e implementación de nuevos fondos.</t>
  </si>
  <si>
    <t>Se entrega documento de diagnóstico de fondos territoriales para revisión y aprobación, así como la propuesta de plan de acción a desarrollar en 2018, para la formulación e implementación de nuevos fondos.</t>
  </si>
  <si>
    <t>Documento diagnóstico de Fondos territoriales para el acceso a la Educación Superior y plan de acción</t>
  </si>
  <si>
    <t>Registros de visitas técnicas realizadas</t>
  </si>
  <si>
    <t>Reporte de legalizaciones y giros de sostenimiento con corte a 28 de febrero de 2018</t>
  </si>
  <si>
    <t>Se realizaron visitas técnicas y reuniones con la Universidad Nacional de Colombia, Universidad de la Sabana, Fuerzas Militares, para realizar inducciones y capacitaciones sobre cuarta convocatoria Ser Pilo Paga. Se realizó reunión con Sociedad Pilo Bogotá y Sociedad Pilo Barranquilla, para la organización de eventos para los beneficiarios.</t>
  </si>
  <si>
    <t>Se legalizaron 5.981 créditos condonables Ser Pilo Paga 4. De estos, 5.448 ya cuentan con viabilidad jurídica. A 28 de febrero, un total de 27.330 jóvenes de las primeras 3 convocatorias recibieron su apoyo de sostenimiento. Adicionalmente, 5.107 apoyos de sostenimiento de beneficiarios SPP4 se encuentran en proceso de giro.</t>
  </si>
  <si>
    <t>Se estableció comunicación con la Secretaría de Educación de Bolívar, con el objetivo de indagar sobre el estado del proyecto "Pilo regional" formulado por esta entidad.</t>
  </si>
  <si>
    <t>Documento de ajustes metodológicos aprobado por la Viceministra. Documento borrador MIDE Administración.</t>
  </si>
  <si>
    <t>Fueron presentados y aprobados por parte de la viceministra los cambios metodológicos propuestos para el MIDE. Se llevóa a cabo un primer acercamiento con las instituciones de la fuerza publica para incluir su información el el MIDE U.
Se desarolló un primer borrador del MIDE Administración y se acordaron con ASCOLFA los mecanismos de participación de la mesa técnica para la discusión del modelo.</t>
  </si>
  <si>
    <t>Base de datos convocatoria 781 de Colciencias.</t>
  </si>
  <si>
    <t>Se recibieron las bases de datos de la convocatoria 781 de Colciencias. La información cuya fuente primaria depende del MEN se tendrá disponible una vez finalice el proceso de cierre estadístico.</t>
  </si>
  <si>
    <t>Se realizó una reunión de trabajo con el ORSU (Observatorio de Responsabilidad Social Universitaria), en las cuales se socializó la necesidad de conceptualización de este tema y se presentaron los avances de la revisión blibiografica hecha desde la SDS.  Se programó reunión para el 7/3/2018 con el fin de continuar con las mesas trabajo para la revisión de las definiciones necesarias para formular una estructura conceptual del tema. Se llevó a cabo reunión con ASCUN para revisar el proyecto de política de extensión universitaria, que han venido desarrollando y que se tomará como insumo para construir un plan de trabajo para la redefinición del módulo de extensión.</t>
  </si>
  <si>
    <t>Actas de reuniones con el ORSU y ASCUN</t>
  </si>
  <si>
    <t>Documento consolidado con avances 2017</t>
  </si>
  <si>
    <t>Se consolidaron los avances realizados durante 2017 y se programó reunión con la Subdirección de Aseguramiento de la Calidad para el 8 de marzo para definir el plan de trabajo del 2018</t>
  </si>
  <si>
    <t>Formatos de discusión de las dimensiones de pertinencia diligenciados por cada uno de los actores que han participado en las mesas de trabajo.</t>
  </si>
  <si>
    <t>Se realizaron las mesas de construcción de lineamientos con IES, Sindicatos y representantes de estudiantes a nivel nacional, generando nuevas propuestas y sugerencias a los lineamientos.  Se tienen programadas mesas con sindicatos nuevamente para el 5/3/2018 y con empresarios para el 14/3/2018.</t>
  </si>
  <si>
    <t>Documentos internos de trabajo, presentaciones y comunicaciones internas y externas.</t>
  </si>
  <si>
    <t>El 28 de febrero finalizó la recolección de información con la cual se llevará acabo el proceso de distribución de recursos de apoyo por descuentos por votaciones a las universidades públicas. Se envió comunicación a la Oficina de Planeación solicitando certificación del MHCP del monto disponible a distri buir por este concepto. Se recibió certificación de la Subdirección Financiera de los recursos disponibles por concepto de Estampilla para iniciar el proceso de distribución. Se presentó a la Viceministra la propuesta metodológica para la distribuición de los 100 mil millones de pesos adicionales de PGN para IES públicas (30 mil millones de funcionamiento y 70 mil millones de inversión).</t>
  </si>
  <si>
    <t>Proyecto de Decreto ajustado según observaciones de la Oficina Asesora Jurídica, la Dirección de Fomento y el Despacho del Viceministerio</t>
  </si>
  <si>
    <t>Se realizaron los ajustes sugeridos por la Oficina Asesora Jurídica y el Despacho del Viceministerio y se hizo entrega de la versión final ajustada al Despacho de la Viceministra para revisión final.</t>
  </si>
  <si>
    <t>Convenio para prestar asistencia técnica a las IES</t>
  </si>
  <si>
    <t>Acta de cómite operativo</t>
  </si>
  <si>
    <t>Se identificaron las 20 IES con las cuales se realizará el acompañamiento para la aplicación del INES</t>
  </si>
  <si>
    <t>Se realizó comité operativo del convenio para la revisión de la instituciones en donde se aplicará la herramienta. Se seleccionaron 20 instituciones.</t>
  </si>
  <si>
    <t>Documentos de trabajo para la revisión del curso virtual</t>
  </si>
  <si>
    <t>Se realizó la revisión del curso virtual</t>
  </si>
  <si>
    <t xml:space="preserve">Documentos de trabajo </t>
  </si>
  <si>
    <t>Se adelantó el acompañamiento a la dirección de calidad para la definición de los criterios del estudio de factibilidad para el reconocimiento de la IES índigena propia (UAIIN)</t>
  </si>
  <si>
    <t>Se realizó mesa de trabajo en popayan con la cual se definieron los minimos a presentar para el estudio de factibilidad en la creación y/o reconocimiento de una IES indígena propia.</t>
  </si>
  <si>
    <t>Documento pendiente de aprobación</t>
  </si>
  <si>
    <t>Acta de la junta del Fondo</t>
  </si>
  <si>
    <t>Se participó en la junta del Fondo de Rrom, índigenas y víctimas como estrategia de financiación para los grupos poblacionales en el marco de las acciones de educación inclusiva</t>
  </si>
  <si>
    <t>En febrero se realizó la CONTCEPI autónoma para la construcción de la propuesta del SEIP</t>
  </si>
  <si>
    <t>Se realizó CONTCEPI autonoma en la que los pueblos avanzaron en la consolidación del documento del Sistema de Educación Indígena Propio.</t>
  </si>
  <si>
    <t>Documentos de trabajo</t>
  </si>
  <si>
    <t>Borrador de propuesta de lineamientos sobre educación superior y construcción de paz</t>
  </si>
  <si>
    <t>Se construyó documento borrador de propuesta de lienamientos</t>
  </si>
  <si>
    <t xml:space="preserve">Se avanzó en la construcción de propuestade lienamientos sobre educación superior y construcción de paz </t>
  </si>
  <si>
    <t>Informe de acompañamiento para el Fortalecimiento de la CIGERH que permita configurar la institucionalidad del MNC.</t>
  </si>
  <si>
    <t xml:space="preserve">En el mes de febrero se realizaron las siguientes acciones, que conduciran a la elaboración del Documento de Fortalecimiento de la CIGERH, que permita configurar la institucionalidad del Marco Nacional de Cualificaciones-MNC.:
1. sesión técnica con el grupo de cualficaciones del SENA, cuyo objetivo fue el de diseñar el plan de accion 
2. Diseño de Plan de acción que permitirá fortalecer los elementos metodologicos del MNC y contribuir a la propuesta de reglamentacion para la adopción del MNC. No se han presentado dificultades para el avance.
</t>
  </si>
  <si>
    <t>En el mes de reporte se realizó una sesión técnica con el grupo de cualficaciones del SENA, con el objetivo de diseñar el plan de accion que permita fortalecer los elementos metodologicos del MNC y contribuir a la propuesta de reglamentacion para la adopción del MNC. No se han presentado dificultades para el avance.</t>
  </si>
  <si>
    <t>Propuesta de un esquema de financiación y sostenibilidad del MNC , a partir de los resultados de sesiones técnicas de la CIGERH y de los resultados de las alianzas con sector productivo.</t>
  </si>
  <si>
    <t xml:space="preserve">En el periodo de reporte se desarrollaron las siguientes acciones para la elaboración de los Documentos con los componentes del Art. 58 del Plan Nacional de Desarrollo (PND - SNET-SNATC-MNC-SISNACET):
1. Elaboración y presentación de un proyecto para participar por recursos de cofinanciación a través del programa Colombia+competitiva en coordinación con el CPC, el proyecto propuesto se llama "institucionalidad y gobernanza y sostenibilidad del Marco Nacional de Cualificaciones" . El proyecto Será analizado en por el Comitre directivo del Programa C+C el 6 de marzo. 
2. Desarrollaron de una sesión de trabajo entre la subdirección de educación del DNP y la Dirección de Fomento de la Educación Superior del MEN,  con el objetivo de identificar acciones para la construcción del CONPES del Capital Humano.
3. Establecimiento de compromisos por parte del DNP de convocar a las sesiones de Plan de Acción que contempla la ruta de implementación del MNC. 
</t>
  </si>
  <si>
    <t>En el mes de febrero se elaboró y presentó un proyecto para participar por recursos de cofinanciación a través del programa Colombia+competitiva, en el proyecto, se proyecta dentro de los resulltados, diseñar un modelo de financiamiento para la sostenibilidad del Marco Nacional de Cualificaciones y de la estrucura de Institucionalidad. No se han presentado dificultades para el avance.</t>
  </si>
  <si>
    <t>Informe de acompañamiento para la estructuración del CONPES de capital humano</t>
  </si>
  <si>
    <t>Informe con la estructuración de una propuesta de Institucionalidad y Gobernanza del Sistema Nacional de Cualificaciones (SNC) , a partir de los resultados de sesiones técnicas de la CIGERH y de los resultados de las alianzas en el marco de la cooperación internacional.</t>
  </si>
  <si>
    <t>Para el período de reporte en coordinación con el CPC se elaboró y presentó una propuesta para participar por recursos de cofinanciación a través del programa Colombia+competitiva, el proyecto propuesto se llama "institucionalidad y gobernanza y sostenibilidad del Marco Nacional de Cualificaciones" . El proyecto derá analizado en por el Comitre directivo del Programa C+C el 6 de marzo. No se han presentado dificultades para el avance.</t>
  </si>
  <si>
    <t>En el mes de febrero la subdierección de educación del DNP y la Dirección de Fomento de laa Educación Superior del MEN, desarrollaron una sesión de trabajo con el fin de identificar acciones para la contrucción del CONPES del Capital Humano, de allí se establecieron compromisos por parte del DNP de convocar a las sesiones de Plan de Acción que contempla la ruta de implementación del MNC. No se han presentado dificultades para el avance.</t>
  </si>
  <si>
    <t>Catalogo de cualificaciones desarrollados en tres sectores priorizados de  la Economía.</t>
  </si>
  <si>
    <t>En el mes de febrero desarrollaron acciones hacia el diseño de las cualificaciones en tres sectores priorizados de la economía (Agricultura, Eléctrico, Logística):
1. Sesiones técnicas con los expertos de los proyectos / convenios MEN-FITAC, MEN-CIDET y MEN-Corpoica para la construcción del campo de observación 1 y 2.
2. Seguimiento  a los convenios, según cronograma de trabajo establecidos para la ejecución, entre MEN-FITAC y MEN-Corpoica. 
3, Análisis de los avances en la construcción del campo de observación a partir del trabajo técnico realizado por los equipos de los aliados y el Ministerio de Trabajo y el equipo técnico del MNC junto con los metodologos.
4, Retroalimentación de los resultados n la construcción del campo de observación, para su fortaleimiento. Se espera avanzar en esta misma reunión con el convenio  MEN-CIDET el 1 de marzo.</t>
  </si>
  <si>
    <t>En el mes de Febrero se realizaron las siguientes acciones para el cumplimiento de la Actividad: 
una sesión técnica para fortalecer el trabajo técnico realizado por los equpos ténicos de los proyectos (convenios MEN-FITAC, MEN-CIDET y MEN-Corpoica) para la construcción del campo de observación 1 y 2.
Se realizan reuniones de seguimiento  a los convenios según cronograma de trabajo establecidos para la ejecución de los MEN-FITAC y MEN-Corpoica. Se analizan los avances en la construcción del campo de observación a partir del trabajo técnico realizado por los equipos de los aliados y el Ministerio de Trabajo y el equipo técnico del MNC junto con los metodologos hacen retroalimentación para el fortaleimiento de los resultados. Se espera avanzar en esta misma reunión con el convenio  MEN-CIDET el 1 de marzo.
No se han presentado dificultades para el avance.</t>
  </si>
  <si>
    <t>Se está trabajndo con la Dirección de Calidad y el CNA en elproceso de socialización de lineamientos y se programó evento internacional para el 12 y 13 de abril</t>
  </si>
  <si>
    <t>Se revisó la base de datos de programas ofertados en modalidad virtual y a distancia con el fin de conocer la totalidad de IES y programas con esta modalidad.</t>
  </si>
  <si>
    <t>Se realizó comité el 13 y 23 de febrero con inspección y Vigilancia y se definieron las IES que recibiran acompañamiento así como las acciones a desarrollarse con estas instituciones</t>
  </si>
  <si>
    <t>Se realizó comité el 13 de febrero con inspección y Vigilancia y se definieron las IES con atención prioritaria y críticas</t>
  </si>
  <si>
    <t>Actas de comitè</t>
  </si>
  <si>
    <t>Se realizó comité el 13 y 23 de febrero con inspección y Vigilancia y se definieron las IES que recibirna acompañamiento así como las acciones a desarrollarse con estas instituciones</t>
  </si>
  <si>
    <t>Se realizó comité el 23 de febrero con inspección y Vigilancia y se definieron las las acciones a desarrollarse con estas instituciones.</t>
  </si>
  <si>
    <t>Matriz de programas no renovados entre el 2015 y 2017</t>
  </si>
  <si>
    <t>Se solicitó a la oficina de comunicaciones un espacio en la pagina web del Ministerio para que las IES puedan acceder a los formatos y guía de elaboración de los planes de contingencia</t>
  </si>
  <si>
    <t>se cuenta con la matriz de programas no renovados entre el 2015 y 2017</t>
  </si>
  <si>
    <t xml:space="preserve">Se elaboró la matriz requerida para el diagnóstico de la implementación de la Política de Buen Gobierno en las IES públicas. Está en proceso de validación. </t>
  </si>
  <si>
    <t xml:space="preserve">Los delegados de la Ministra del equipo de consejo superiores, definieron y registraron las actividades a las cuales se les realizará seguimiento por cada IES públicas.   
Consolidación del tablero de seguimiento. </t>
  </si>
  <si>
    <t xml:space="preserve">Se elaboraron 24 prácticas relacionadas con temas de gestión, financieros y jurídicos para los Consejos Superiores o Directivos de las IES públicas. Del total se han revisado 6 prácticas. </t>
  </si>
  <si>
    <t>Se elaboró la Plantilla para validar la información presupuestal de las IES públicas</t>
  </si>
  <si>
    <t>Se avanzo en el documento en: objetivos, alcance, primera fase de "Diagnóstico", y se esbozó la segunda fase "Formulación del Plan de Desarrollo Institucional"</t>
  </si>
  <si>
    <t>Listados de asistencia- citaciones PNSC - pregonero</t>
  </si>
  <si>
    <t xml:space="preserve">El 27 de febrero se participó a la cualificación en Resolución De Conflictos Y Trabajo En Equipo - dada por el  PNSC, en busca de fortalecer las estrategias de Servicio al Ciudadano.
Se estableció el plan de comunicaciones para el año 2018  por parte de la UAC 
Se capacitaron 24 personas de las dependencias de Inspección y Vigilancia y la Subdirección de Permanencia en Gestión Documental y Cultura   del Servicio
</t>
  </si>
  <si>
    <t xml:space="preserve">El 02 de febrero se efectuó reunión con la oficina de tecnología en el cual se ajustó el nuevo cronograma de trabajo por parte de la oficina de tecnología para la entrega del sistema de Legalizaciones.  
</t>
  </si>
  <si>
    <t>El 02 de febrero se efectuó reunión con la oficina de tecnología en el cual se ajustó el nuevo cronograma de trabajo por parte de la oficina de tecnología para la entrega del sistema de Legalizaciones.  
El 06 de febrero de realizo reunión con la Subdirección de Desarrollo Sectorial para revisar la base de datos de graduados y actualizar el link de consulta  para el sistema de legalizaciones.</t>
  </si>
  <si>
    <t xml:space="preserve">Correos - Oficios SGD </t>
  </si>
  <si>
    <t xml:space="preserve">En el mes de Febrero se realizó ante el INCI  la   solicitud  para realizar  en la UAC del MEN el taller de abordaje y  sensibilización enfocado en la atención de personas en condición  de discapacidad visual, la solicitud   quedado radicada en el Sistema de Gestión Documental del INCI radicado No  20181140004502.
Se envió solicitud  al INSOR   mediante radicado No  2018-EE-034689 requiriendo  nos  informen  cual es el procedimiento administrativo para iniciar con los talleres de cualificación del personal de la  UAC en lenguaje de señas .
</t>
  </si>
  <si>
    <t>En el mes de Febrero se realizó ante el INCI  la   solicitud  para realizar  en la UAC del MEN el taller de abordaje y  sensibilización enfocado en la atención de personas en condición  de discapacidad visual, la solicitud   quedado radicada en el Sistema de Gestión Documental del INCI radicado No  20181140004502.
Se envió solicitud  al INSOR   mediante radicado No  2018-EE-034689 requiriendo  nos  informen  cual es el procedimiento administrativo para iniciar con los talleres de cualificación del personal de la  UAC en lenguaje de señas .</t>
  </si>
  <si>
    <t xml:space="preserve">En el mes de febrero se realizó inventario para la entrega documental al AGN de 141 cajas con 2.900 carpetas
Se estableció el formato para el levantamiento de los índices
</t>
  </si>
  <si>
    <t xml:space="preserve">En el mes de febrero se realizó inventario para la entrega documental al AGN Se estableció el formato para el levantamiento de los índices
</t>
  </si>
  <si>
    <t xml:space="preserve">Inventarios checados- Informe Mensual </t>
  </si>
  <si>
    <t xml:space="preserve">Se realizo el inventario para la entrega al agb de 141 cajas con 2,900 carpetas </t>
  </si>
  <si>
    <t>Oficios del SGD, con el envio del ranmkin a las SED
Listados de asistencia a las capacitaciones brindadas por el MEN</t>
  </si>
  <si>
    <t xml:space="preserve">Se generó e y envió el Ranking Nacional del Sistema de Atencion al Ciudadano de las Secretarías  de Educación Certificadas
El ranking fue enviado a cada una de las Secretarías de Educación a través del Sistema de Gestión Documental del MEN.
También se realizaron las siguientes asistencias técnicas:
• 26 y 27 de febrero de 2018 Secretaría de Educación de Piedecuesta. 
• 28 de febrero y 01 de marzo de 2018 Secretaría de Educación de Barrancabermeja.
• 28 de febrero y 01 de marzo de 2018 Secretaría de Educación Arauca.
Se extrajeron los 33 trámites de las Sectarias de Educación Certificadas, se realizó la validación de la documentación y los requisitos para cada uno de ellos.
</t>
  </si>
  <si>
    <t xml:space="preserve">
Siete entregables distribuidos entre videos y documentos ludicos.</t>
  </si>
  <si>
    <t>Copia actas Comites Inspiradores realizados los viernes de cada semana</t>
  </si>
  <si>
    <t>Esta actividad comienza el 2 de febrero</t>
  </si>
  <si>
    <t>Se encuentra listo, aprobado y montado en la pagina youtube, el primer video de coplas referente al plan de de prevensión Ley 734 del 2002.</t>
  </si>
  <si>
    <t>1. El día viernes 16 de febrero del 2018, se hizo la publicación por los canales de comunicación del MEN, del primer video mediante el cual, a través, de coplas llaneras de dan a conocer parte de los principios rectores de la Ley Disciplinaria.  
2. Se grabó el segundo video de coplas paisas con los demás principios rectores del CDU,  el cual ya fue editado, sin embargo requiere ajustes para hacer la publicación.
3. Se iniciará una campaña de prevención en temas electorales, a través de un juego de concentración el cual se encuentra en construcción con un avance del 30%,  se pretende dar a conocer las falta o delitos en los que pueden incurrir los servidores del MEN, en los próximos comicios.</t>
  </si>
  <si>
    <t>Durante el mes de  febrero se realizaron cuatro (4) Comités Inspiradores en los días (2, 9,16 y 23) respectivamente  donde se socializaron de manera semanal los avances  y retos de las Subdirecciones y áreas pertenecientes a Secretaría General (Subdirecciones Contratación, Administrativa, Desarrollo Organizacional, Talento Humano, Financiera, Unidad de Atención al Ciudadano y la Oficina de Tecnología) con el fin de identificar oportunidades de mejora y apoyo para llevar a buen fin los objetivos y metas establecidas para el año 2018.</t>
  </si>
  <si>
    <t>Durante el mes de  febrero se realizaron cuatro (4) Comités Inspiradores en los días (2, 9,16 y 23)  respectivamente donde se socializaron de manera semanal los avances  y retos de las Subdirecciones y áreas pertenecientes a Secretaría General (Subdirecciones Contratación, Administrativa, Desarrollo Organizacional, Talento Humano, Financiera, Unidad de Atención al Ciudadano y la Oficina de Tecnología) con el fin de identificar oportunidades de mejora y apoyo para llevar a buen fin los objetivos y metas establecidas para el año 2018.</t>
  </si>
  <si>
    <t>Un Comité insirador realizado el viernes 19 de enero</t>
  </si>
  <si>
    <t>1. Informe del contrato de MANTENIMIENTO
* Se realiza los trabajos de rcuperación del piso vinílico de algunas áreas que se encontraban deteriorados.
* Organización de bodegas de mobiliario
* Construcción de pompeyano en parqueadero
* Pintura de oficinas
* Organización de cableado eléctrico de equipos de cómputo en el area administrativa
* Acompañamiento final para certificación de ascensores
2. Actividades del contrato de CONTROL DE ACCESO
* Mto. preventivo y correctivo.
3. Actividades del contrato de ASCENSORES
* Mto. preventivo de los 4 ascensores y el privado 
* Mto. correctivo de ascensores 1, 2, 3 y 4 y del privado
4. Actividades del contrato de PLANTA TELEFÓNICA
* Se realizó mantenimiento preventivo y  reparaciones menores en el ascensor privado
* Mto. preventivo y correctivo de la solución de voz Alcatel OXE del MEN.
5, Actividades del contrato de PLANTAS ELECTRICAS
* Se realiza mantenimiento preventivo de las 2 plantas eléctricas.
* Se remplazaron baterías de la planta 1
6. Actividades del contrato de EQUIPOS DE AIRE ACONDICIONADO
* Se realiza mantenimiento preventivo del mes de Febrero de 5 equipos
* Se realizan correctivos en los equipos ubicados en auditoruio de primer piso y centro de cableado del ala occidental
*Mto de elementos telefónicos</t>
  </si>
  <si>
    <t>Se realizan 10 mantenimientos preventivos y 6 correctivos a vehiculos del parque automotor del Ministerio</t>
  </si>
  <si>
    <t>Se presenta el reporte de mesas de ayuda del mes de febrero</t>
  </si>
  <si>
    <t>Se firmo y se formalizo el contrato 924 de 2018, para dar cumplimiento a la necesidad del servicio</t>
  </si>
  <si>
    <t>Se efectuo el contrato 924 de 2018, con SUBATOURS</t>
  </si>
  <si>
    <t xml:space="preserve">Las dependencias en febrero solicitaron 883 comisiones </t>
  </si>
  <si>
    <t>Se realizo el informe correspondiente al mes de febrero/2018,  con las comisiones soliciitadas por cada una de las dependencias</t>
  </si>
  <si>
    <t>Un
Informe mensual
de comisiones
solicitadas +modificaciones +
cancelaciones</t>
  </si>
  <si>
    <t>Se entrega informe correspondiente a  las cancelaciones y modificaciones realizadas por las dependencias</t>
  </si>
  <si>
    <t>En febrero las dependencias   solicitaron se modificaran 55comisiones a personal de planta y 30 a contratistas, para un total de 85 modificaciones realizadas; igualmente solicitaron fueran canceladas 51 comisones a personal de planta y 67 a contratistas para un total de 118 comisiones canceladas</t>
  </si>
  <si>
    <t>Teniendo en cuenta que el sistema de inventarios SAP, se encuentra en proceso de implementación de la segunda etapa, para incluir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   De igual manera, se tiene esta información en archivos excel, para su cargue, cuando se habilite el sistema SAP.</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</si>
  <si>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Una vez se estabilice el sistema de información SAP, se procederá a correr la depreciación de los activos fijos</t>
  </si>
  <si>
    <t>Se realiza el cruce mensual entre las dos dependencias, se realiza la conciliación  se evidencian las diferencias, y se toman acciones para ubicar los bienes que se encuentran como partidas conciliatorias entre las áreas, la concialiación se encuentra con fecha diciembre de 2017, por la razón anteriormente expuesta.</t>
  </si>
  <si>
    <t>Se realizaron y verificaron las actividades operacionales ambientales programadas en el mes de febrero, seguimiento a los contratos con responsabilidad ambiental que perteneces a la Subdirección de Gestión Administrativa. En recolección de puntos ecológicos  se obtuvo un total de 3,660  kgrs de residuos, de los cuales 2.677 kgrs fueron residuos sólidos aprovechables los cuales fueron entregados a los recicladores de oficio EMRS.</t>
  </si>
  <si>
    <t>Verificacion mensual de los indicadores</t>
  </si>
  <si>
    <t>Hacer el seguimiento  mensual al cumplimiento de los indicodores SIG</t>
  </si>
  <si>
    <t>Se verifico el registro correspondiente en los indicadores del SIG a cargo de la Subdirección de Gestión Administrativa del mes de febrero;  Reducción de Fotocopias, Porcentaje de Residuos Peligrosos Dispuestos Adecuadamente, Aprovechamiento de Residuos Sólidos Reciclables, Consumo de Energía, Consumo de Agua, Reducción de Consumo de Papel, Cumplimiento en la Prestación de Servicios, Eficacia en la Prestación y Atención del Servicio, Eficacia en la Actualización de Inventarios por Servidor, Oportunidad y Cumplimiento en el Trámite de Comisiones de Servicio. Presentando un cumplimiento en las metas establecidas.</t>
  </si>
  <si>
    <t>Se ha cumplido con la meta del indicador, teniendo en cuanta que se realizaron las actividades programadas para el mes de febrero según lo establecido en el plan de trabajo del modelo unificado aprobado.</t>
  </si>
  <si>
    <t xml:space="preserve">Se realizo reunión con la SDO para establecer el diseño del modelo. Se envio comunicación a la Subdirección de Contratación con el radicado 2018IE007906, donde se solicita, informar cuántos contratos se encuentran vigentes, suscritos con actividades de logística y  tiquetes. A la fecha no se ha recibido respuesta.  </t>
  </si>
  <si>
    <t>La valoración de ambiente laboral se realizará en el mes de julio.</t>
  </si>
  <si>
    <t>Durante el mes de febrero se realizaron 29 divulgaciones de los resultados de la valoración previa de ambiente labora, de 34 divulgaciones programadas. Las divulgaciones se realizan a cada una de las áreas del Mnisterio y han participados líderes y colaboradores.
En relación con la implementación de estrategias para mantener y mejorar la valoración de ambiente laboral del Ministerio, se realizó lo siguiente: realización de 7 primeras sesiones con áreas para el plan de ambiente laboral de las mismas. Se estableció cronograma para la realización de las sesiones de coaching para directivos y encuentros con coordinares.</t>
  </si>
  <si>
    <t>Elaboración del mapa de servicios de la intranet e identificación de los bloques de la plantilla del home, definiendo qué cambios, ajustes, propuestas o posibilidades gráficas se puede implementar a nivel de diseño y contenido. Diseño y divulgación de la Encuesta para evaluar el horario de los viernes y del formulario de preinscripción al conversatorio “Aproximación a la organización y funcionamiento del sistema educativo en Colombia”. Así mismo se realizó gestión con la Universidad Nacional para la actualización del cronograma, ajustar las fechas y el número de encuentros presenciales, así como los requisitos de certificación publicados en la guía del participante.</t>
  </si>
  <si>
    <t>Se continuó con la revisión de los documentos migrados a la nueva estructura de procesos y al nuevo formato de procedimiento.  Se dio inicio por parte de los profesionales de la SDO en el diligenciamiento de la matriz de control de cambios de los procesos con respecto al anterior mapa de procesos. Se realizó el primer evento de lanzamiento del SIG con las dependencias en el cual se divulgó el nuevo mapa de procesos.
Se dio inicio por parte de los profesionales de la SDO al diligenciamiento de los planes de actualización documental, en los cuales se establece los documentos que requieren actualización para la vigencia 2018. 
Se actualizaron en el SIG un total de 29 documentos, 24 del SGSST, 1 de Gestión Administrativa, 2 de Contratación, 1 de Monitoreo y Aseguramiento y 1 de Planeación. Se socializaron documentos actualizados del mes de enero  mediante nota de interes a todo el MEN. Se desarrollaron mesas de trabajo para la identificación de brechas con respecto a la nueva versión de la aplicación, en estas mesas se realizó revisión de los módulos de administración, planes de mejoramiento, control de documentos, producto servicio no conforme y riesgos.</t>
  </si>
  <si>
    <t>Se inició la implementación del plan de trabajo para el cumplimiento de los requisitos que se encuentran en incumplimiento parcial o total, de acuerdo con el diagnóstico realizado. Entre otros, se realizó la guia de planificación, medición y seguimiento de los Objetivos SIG. La cual establece la metodologia para la alineación de los mismos con la planeación institucional y los indicadores de gestión y misionales.</t>
  </si>
  <si>
    <t>Se culminó la definición de la estrategia de apropiación de 2018,  en articulación con la OAC y compensar como facilitador de la estrategia formativa y pedagógica, y se llevó a cabo el primer evento de lanzamiento de los cuatro planeados,  con las dependencias de la Secretaria General con énfasis en el SGSI.
Se aprobó la Resolución 1760 del 9 de febrero de 2018, expedida por la Ministra, la cual actualiza el Sistema Integrado de Gestión -SIG- del Ministerio de Educación Nacional. De igual forma se genera mensaje de interés el 14 de febrero en la cual se da a conocer a los servidores y colaboradores del MEN la resolución y su relevancia para el Ministerio y el SIG.</t>
  </si>
  <si>
    <t>Se dio respuesta al informe anual consolidado, vigencia fiscal 2017, información correspondiente al formulario F8.1 sobre compromisos presupuestales en lavigencia para actividades ambientales solicitado por la CGR, se realizó la  preparación de la auditoria del PESV relacionado con los componentes del SGA con respecto al informe de auditoria interna recibido.</t>
  </si>
  <si>
    <t>Se caracterizó la información para los comités asociados al SGSST  junto con el soporte normativo que regula cada comité en el que tienen asiento y participa el sistema de SST.  Se cargaron en el SIG los documentos del SGSST ajustados en enero. Se dio continuidad a la preparación de la auditoria  del PESV  con respecto al informe de auditoria interna recibido.</t>
  </si>
  <si>
    <t>Se da continuidad a la actualización y construcción del documento de políticas del SGSI y a la actualización de los procedimientos del SGSI. Se llevó a cabo el primer evento de lanzamiento de la estrategia de apropiación del SIG de los cuatro planeados,  con las dependencias de la Secretaria General con énfasis en el SGSI. Se realizó seguimiento a controles de seguridad y se avanzó en la elaboración de los lineamientos de seguridad de la información y de atención a incidentes.</t>
  </si>
  <si>
    <t>A la fecha el Departamento Administrativo de la Función Pública no ha reportado los resultados de FURAG medidos en la vigencia 2017. No obtante, en el mes de febrero se inicio la ejecución del  plan de implementación de MIPG V2 a través de la realización de las capacitaciones a todas las áreas del  Ministerio acerca de los lineamientos generales sobre MIPG V2  y particularizada para cada una de las área participantes, identificando el impacto y productos específicos para ellas. Adicional se inicio el acompañamiento a las áreas para el diligenciamiento de los autodiagnósticos propuestos por Función Pública como herramienta para la implementación del Modelo, lo cual posibilita que cuando el sector sea medido en el FURAG cumpla con estos requisitos y mejore la puntuación</t>
  </si>
  <si>
    <t>Se realizarón dos mesas de trabajo para levantamiento de información, con la Subdirección de Contratación y con la Oficina Asesora Comunicaciones, para la actualización del Decreto de Funciones del Ministerio. De la misma forma se realizaron dos mesas de trabajo para continuar con la proyección del Decreto de reorganización funcional con el acompañamiento de Función Pública. Igualmente se dió inicio a la consolidación de la información orientada a unificar en una sola resolución los comités de orden legal en el Ministerio.</t>
  </si>
  <si>
    <t>Se establecio cronograma de asistencias técnicas a las EAV, iniciando la ejecución del mismo a través de la asistencia a INFOTEP San Andrés, INFOTEP San Juan, e INCI con la presentación del Plan de asistencia y levantamiento de temáticas y cronograma y a INTENALCO  con la asistencia técnica específica en Seguridad y Privacidad de la Información. Los compromisos generados se encuentran en la siguiente ruta: Z:\2018\2. FORTALECIMIENTO DE LA GESTIÓN SECTORIAL E INSTITUCIONAL\5. ASISTENCIA TECNICA. De otra parte se incio el diseño y preparación del primer encuentro de EAV del año 2018, en el cual se va a realizar adicional el Comité de Gestión y Desempeño Sectorial.</t>
  </si>
  <si>
    <t>Se inicio el ciclo de capacitaciones a las áreas del Ministerio acerca de los lineamientos generales sobre MIPG y particularizada para cada una de las área participantes, identificando el impacto y productos específicos para ellas. A la fecha ya se encuentran capacitadas las áreas de: Oficina Asesora de Planeación y Finanzas, Subdirección de Gestión Financiera, Oficina de Control Interno, Talento Humano, Oficina Asesora Jurídica y la Subdirección de Desarrollo Organizacional. lo cual fue ejecutado a través de 5 eventos específicos. De otra parte, se realizó el acompañamiento correspondiente para la realización del Comité de Gestión y Desempeño Institucional, cuya primera sesión se ejecutó el 27 de febrero.</t>
  </si>
  <si>
    <t>Durante el mes de febrero se inicio el diseño para el monitoreo de la ejecución del Plan Anticorrupción y de Atención al Ciudadano, con el fin de identificar los avances correspondientes.</t>
  </si>
  <si>
    <t>El mapa de riesgos de corrupción fue actualizado en el SIG. De un total de110 riesgos cargados en el SIG, esta pendiente la aprobación de 3 riesgos para la generación del versión final. 
Se realizaron dos talleres 7 y 14 de febrero, uno para PAE y otro para las demás gerencias y programas, mediante los cuales se presentó propuesta de riesgos  para gerencias y se tomó la información sobre los posibles ajustes. Se ha realizado acompañamiento a algunas dependencias respecto al monitoreo y reporte de los planes definidos para la mitigación.</t>
  </si>
  <si>
    <t>Se realizó reunión el 27 de febrero con Función Pública para que nos brinden acompañamiento en la impementación de la estrategia de racionalización de trámites a través de la metodología planteada por ellos para el trámite de "Redefinición para el Ofrecimiento de Programas por Ciclos Propedéuticos" con el fin de avanzar en las tareas planeadas. De otra parte se esta diseñando formato para establecer cronograma detallado de las actividades a realizar para la implementación de la estrategia completa y el monitoreo de las estrategias planteadas.</t>
  </si>
  <si>
    <t>Se realizó revisión y retroalimentación del plan de trabajo de accesibilidad web del Portal Colombia Aprende proyectado para el 2018. Se realizó ajuste al protocolo básico para la conformación de contenidos digitales accesibles, acorde con las observaciones de la OTSI.Se acompañó el análisis de Gobierno Digital, a través del reporte de las actividades realizadas en el cumplimiento de los criterios de Tic para servicios centrados en el usuario -Accesibilidad- a la Oficina de Tecnología y Sistemas de Información.</t>
  </si>
  <si>
    <t>Planeación cronológica, pedagógica y metodológica para la impartición de los 3 conversatorios de la Escuela Corporativa. Preparación del evento de lanzamiento de la Escuela Corporativa 2018 en coordinación con la Universidad Nacional y la Oficina Asesora de Comunicaciones. Benchmarking U. ECOPETROL.</t>
  </si>
  <si>
    <t>Sistema Electrónico de Contratación Pública (SECOP). https://www.contratos.gov.co/entidades/Auth</t>
  </si>
  <si>
    <t>En el mes de febrero de 2018 se publicaron 521 contratos con todos los documentos que soportan la contratación, de lo que restaba del mes de enero de 2018.
Adcionalmente se publicaron los avisos de convocatoria de una (1) selección abreviada y de una (1) licitación publica es decir que para febrero a traves del SECOP se publicaron 523 procesos de contratación. 
Para el mes de febrero se debía publicar 3 documentos y del mes de enero quedaban 521 para publicación. 
Este reporta refleja solo la información del mes de febrero de 2018 y el porcentaje proyectado corresponde igualmente para cada mes al 100%. Lo anterior, debido a que el reporte no es acumulativo.</t>
  </si>
  <si>
    <t>Durante el mes de enero de 2018 las diferentes dependencias del MEN requirieron un total de 13 contratos los cuales fueron tramitados en su totalidad por la Subdirección de Contratación.
Los 13 procesos de selección se encuentran en revisión y trámte de los abogados los 4 del mes anterior continuan en proceso. En total se tienen abiertos a la fecha 17 procesos de selección.</t>
  </si>
  <si>
    <t>Las actividades programadas para el mes de febrero fueron realizadas sin ningún tipo de inconveniente ni novedad.</t>
  </si>
  <si>
    <t>En el mes se realizaron 8 visitas domiciliarias las cuales en su totalidad resultaron efectivas. Así mismo se firmaron 7 acuerdos de voluntades para el grupo que inició la prueba piloto  y queda tan sólo 1 pendiente.</t>
  </si>
  <si>
    <t>Durante el mes se socializaron el Plan Anual de Bienestar Social Laboral y el Plan Institucional de Capacitación con la Comisión de Personal y en el marco del Comité de Gestión desarrollado el 27 de febrero, se socializó el Plan Estratégico de Talento Humano con todos sus componentes y se dió aprobación al Sistema de Gestión para la Seguridad y Salud en el Trabajo y al PIC. Todos los planes se encuentran publicados en la página de Internet del MEN en el link transparencia y acceso a la información pública enlace Planes e Informes de Talento Humano.</t>
  </si>
  <si>
    <t>Durante este mes se dejaron establecidos los cronogramas de capacitaciones para todo el año para los cursos con la Universidad Nacional de Colombia, se realizaron jornadas adicionales correspondientes a Inducciones (22 asistentes) y una capacitación de Colpensiones (15 asistentes).</t>
  </si>
  <si>
    <t>Ya se encuentran definidas las fechas y contenidos de las actividades a realizar en el programa de fortalecimiento de competencias, dichas actividades abordarán el 100% de la población de servidores y tendrán inicio en el mes de marzo.</t>
  </si>
  <si>
    <t>Durante el mes de febrero se llevaron a cabo un total de 6 exámenes ejecutivos para los directivos del Ministerio de Educación.</t>
  </si>
  <si>
    <t>Durante el mes de febrero se realizó el acompañamiento a 254 funcionarios vía correo electrónico y puesto de trabajo, haciendo los ajustes solicitados en el aplicativo y orientándolos en el manejo del mismo. A la fecha de este reporte se consolidan 168 evaluaciones de desempeño de la vigencia 2017-2018.</t>
  </si>
  <si>
    <t>Para el mes de febrero se encontraron diligenciadas un total de 393 encuestas lo que corresponde al 61% de la población. Dicha encuesta busca ser llevada a cabo por el 100% de los funcionarios y pretende seguir siendo el insumo principal del Plan de Bienestar Solcial Laboral de Ministerio.</t>
  </si>
  <si>
    <t>Se realizó publicación en la intranet de las vacantes de la planta de personal en las fechas 12 y 27 de febrero de 2018.</t>
  </si>
  <si>
    <t>Temática incluida en las actividades de inducción desarrolladas durante el mes.</t>
  </si>
  <si>
    <t>Hasta la fecha se han realizado actividades como lo han sido: stands de servicios de banca, salud y entretenimiento; tanto en la sede CAN como en San Cayetano. Las instalaciones del gimnasio mantienen una asistencia frecuente de colaboradores, tanto en su jornada de la mañana como en la tarde, incluyendo los martes de Yoga al mediodía.</t>
  </si>
  <si>
    <t>Documentación del Plan Anual de Bienestar Social Laboral vigencia 2018</t>
  </si>
  <si>
    <t>Informes de visitas. Acuerdos e informes de evaluaciones de los jefes</t>
  </si>
  <si>
    <t>Planes formulados y publicados</t>
  </si>
  <si>
    <t>Documentación del Plan Institucional de Capacitacion PIC vigencia 2018</t>
  </si>
  <si>
    <t>Contrato</t>
  </si>
  <si>
    <t>Documentación del SGSST vigencia 2018</t>
  </si>
  <si>
    <t xml:space="preserve">Documentación de las fases que componen la evaluación de Desempeño </t>
  </si>
  <si>
    <t>Base de datos encuestas</t>
  </si>
  <si>
    <t>Publicaciones en la intranet</t>
  </si>
  <si>
    <t>Documentación del Plan Institucional de Capacitacion PIC 2018, evidencias de capacitación</t>
  </si>
  <si>
    <t xml:space="preserve">• Se realizó la primera reunión de Gobierno Digital, con el fin de articular las diferentes áreas involucradas en la estrategia.
• Se participó en la sesión inicial para la interoperabilidad con el DAFP.
• Se participó en la sesión inicial para la interoperabilidad con el FODESEP.
• Se crea la carpeta compartida (a la cual tienen acceso los responsables de las diferentes áreas) para la carga de evidencias que demuestren los avances en cada uno de los criterios de Gobierno Digital para la vigencia 2017.
• Se hizo la revisión del estado de los compromisos para el dominio de sistemas de información, con el personal competente del grupo de aplicaciones.
• Se participó en la reunión para los ajustes y comentarios del protocolo de accesibilidad para los contenidos digitales.
• Se realizó la primera reunión de acercamiento con el ICETEX para abordar todo lo referente al plan de acción para 2018 en lo que concierne a Gobierno Digital en el sector educación.
• Se realizó la revisión de las evidencias de la implementación de GEL para la vigencia 2017, por cada uno de los criterios de la estrategia, específicamente para los componentes de TIC para Servicios, TIC para Gobierno Abierto y TIC para Gestión.
• Se realizó la proyección dentro del plan de comunicaciones de las necesidades de difusión y explotación de la estrategia de Gobierno Digital.
• Se realiza la delimitación de las responsabilidades de la OTSI y la SDO con relación al criterio de accesibilidad.
• Se participó en la primera sesión de “interoperabilidad” con la unidad de víctimas y MinTIC, que busca el intercambio de información en donde se encuentren los servicios que ofrece la Entidad con su respectiva ubicación geográfica.
• Se realiza la sesión de articulación con la SDO e innovación, con el fin de definir las acciones a seguir para el diseño, definición e implementación del protocolo de accesibilidad para los sistemas de información (en donde se incluye el portal Colombia aprende). Adicionalmente se trata el tema del criterio de usabilidad, los avances que ha tenido el portal en sus directrices y se establece el compromiso desde la OTSI de apoyar activamente la consecución de estos criterios.
• Se hizo la revisión del estado de los compromisos para el dominio de información, con el personal competente del grupo de aplicaciones.
• Se participó en la reunión para articular al grupo de servicios tecnológicos con los criterios que le aplican de gobierno digital y apalancar el uso y medición de la mesa de ayuda a través de la estrategia de uso y apropiación.
• Se realizó la revisión de las evidencias de arquitectura de sistemas de información y de información con el personal competente de la OTSI.
• Se realizó la planeación de la primera sesión de accesibilidad y usabilidad para la Entidad.
• Se hizo la validación del plan de trabajo de accesibilidad y usabilidad con las áreas que generan, administran y comparten contenidos digitales y hacen uso de las herramientas TIC como portales y páginas web.
• Se realizó la planeación de la primera asistencia técnica a INTENALCO.
•       Se hizo la validación del cambio entre Gobierno En Línea y Gobierno Digital.
•       Se revisó lo correspondiente a la apertura de datos en el portal del estado.
•       Se planificó el diseño para la actualización del inventario de sistemas de información de la Entidad.
•        Se realizó la primera asistencia técnica a la entidad INTENALCO de la ciudad de Cali, para conocer los avances significativos en la estrategia de Gobierno En Línea para la vigencia 2017. Se les indicó el plan de acción que se implementará desde el MEN como líder del sector educación. Se quedó con el compromiso de compartir el instrumento creado para medir la estrategia completamente (cada uno de los lineamientos). 
•        Se terminó la planeación de la logística del primer taller interno de accesibilidad y usabilidad.
•        Se hizo el acompañamiento para alinear el proyecto de conexión de 493 sedes educativas (con el operador Claro) con la estrategia de gobierno Digital.
•        Se revisó el plan de mejoramiento para los datos abiertos.
•        Se revisó el plan de trabajo para el tratamiento de datos personales.
</t>
  </si>
  <si>
    <t xml:space="preserve">Se culminaron los BBP de Finanzas para normas NICSP  los cuales estan en proceso de firmas, para el BBP de nómina se avanzó y se debe finalizar a 15 de Marzo de 2018.
Se definió el Plan de cuentas a utilizar de acuerdo con el nuevo marco normativo.
Se realizaron las reuniones de entendimiento entre la consultoría y la SGF, SGA, SGTH.
</t>
  </si>
  <si>
    <t xml:space="preserve">Estabilización técnologica de los Sistemas de Información:
CAPA MEDIA: 
* SIET - Consultas Públicas
* Defensa Jurídica
* LEY 21 REPORTE
* Nuevo SAE
BASE DE DATOS
* SSNN - Sistema de Seguimiento Niño a Niño
* HECAA
* SUBSIDIO A LA DEMANDA (ELIJO MI COLEGIO)
* LA VENTANA (Portal de Transparencia)
</t>
  </si>
  <si>
    <t xml:space="preserve">Generación Órdenes de Cambio (soporte Mesa de ayuda)y las acciones relacionadas a continuación:
SIET OC14201
SIMAT -
SIMAT BI - PLANEACION BASICA  OC13663,OC13798,OC13799,OC14028,OC14116,OC14129,OC14205,OC14218,OC14231,OC14353
SIMPADE -  OC13775,OC14206,OC14236
SINEB - 
Cargues SINEB -
SINEB - BI - OC14058,OC14219
SIPI -  Levantamiento de requerimientos de las mejoras del sistema (Correo Electronico)
Convalidaciones de Educación Básica y Media -  OC13736
NEON -  OC13684,OC13902,OC14040,OC14062,OC14354
SSNN - OC13887,OC14194,OC14224
HECAA -  OC13699,OC13742,OC13870,OC13894,OC14055,OC14199
BANCO EXCELENCIA -  OC14348
VUMEN - Reformas Estatutarias -  OC14084
VUMEN - Inscripción de Rectores -  OC14084
Concurso Nacional de Cuento -  Respuesta de copia de la evaluación realizada al cuento del estudiante (Correo electronico)
Sistema de Personal y Nomina - PERNO -  OC14166,OC14325
Evaluación del Desempeño - Acuerdos de Gestión - 
Evaluación del Desempeño -  OC13704,OC13816,OC13991,OC14128,OC14153
COMISIONES -  OC13686,OC14223
Convalidaciones de Educación Superior OC13817,OC13906,OC13992,OC14146
</t>
  </si>
  <si>
    <t>* CASOS CERRADOS LIDER FUNCIONAL DE SOPORTE DE APLICACIÓN NEON
* CASOS MESA DE AYUDA CERRADOS EN FEBRERO PARA EL PROVEEDOR TMS
* CASOS MESA DE AYUDA CERRADOS EN FEBRERO PARA EL PROVEEDOR NEWTEMBERG
* CERTIFICADO LICENCIA DE USO, PAGO 1 DEL CONTRATO EQUIVALENTE AL 33,3%</t>
  </si>
  <si>
    <t>1 - Se finaliza  la  Migración de MVS  de aplicaciones de los  Centro de  datos (CAN 139 MVs) y ( COLXVL3 128 MVs).
2 - Se finaliza la creación de 35  MVS  para  los  Cluster de ORACLE
3- Se finaliza  la creación de  9 CLOSTER DE ORACLE,  como  preparación  para la migración de las Bases de Datos Oracle.</t>
  </si>
  <si>
    <t>1- Se entrego  anexo tecnico  para  la adquirir  el software de impresión.
2- serealizó  estudio de Mercado para  a adquirir  el software de impresión.
3-  se inició  la gestión de estudios previos.</t>
  </si>
  <si>
    <t>1- Se entregó  anexo técnico para  adquirir el soporte  y derecho  a nueva versiones  de  CA.
2- se inició  la realización del estudio de mercado.</t>
  </si>
  <si>
    <t xml:space="preserve">
1- se entrego el  borrador  del anexo  técnico  para ampliar capacidad del hiper-convengencia fase II </t>
  </si>
  <si>
    <t>Reuniones de entendimiento con diferentes  proveedores.</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</si>
  <si>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 conectividad de las sedes educativas con FSE</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</si>
  <si>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del porcentaje de matricula con conexión a internet</t>
  </si>
  <si>
    <t xml:space="preserve">
1 - Se finaliza  la  Migración de MVS  de aplicaciones de los  Centro de  datos (CAN 139 MVs) y ( COLXVL3 128 MVs).
2 - Se finaliza la creación de 35  MVS  para  los  Cluster de ORACLE
3- Se finaliza  la creación de  9 CLOSTER DE ORACLE,  como  preparación  para la migración de las Bases de Datos Oracle</t>
  </si>
  <si>
    <t xml:space="preserve">1- se entrego el  borrador  del anexo  técnico 
 para ampliar capacidad del hiper-convengencia fase II </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</si>
  <si>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 conectividad de las sedes educativas con FSE"</t>
  </si>
  <si>
    <t>Documento de identificación de aliados y/o actas y/o fichas  y/o asistencias a reuniones.
Intrumentos de formalización (convenios, cartas de intención, MoU, acuerdos, estrategia, etc)</t>
  </si>
  <si>
    <t>Durante el mes de febrero llevó a cabo 16 reuniones para genestionar alianzas con:  Global CRC Online, British Council, Embajadas: Británica, Portugal, Finlancia, Austria, Suecia, Noruega y Suiza,  CERLALC, CEO Coschool, Fundación Caicedo, Comfandi, Fundación Carvajal, Fundación Manuelita, Save the Children.</t>
  </si>
  <si>
    <t xml:space="preserve">A corte  28 de febrero se  recibió y formalizó  cooperación técnica y financiera por un valor de  $399.930.240
Se está esperando el reporte de recursos para la presente vigencia, por parte del Gobierno Canadiense los cuales han sido ejecutados con Save the Children, Consejo Noruego, War Child y Marcy Corps.
</t>
  </si>
  <si>
    <t>Durante el mes de febrero se llevó a cabo 16 importantes reuniones de relacionamiento con aliados como:   Global CRC Online, British Council, Embajadas: Británica, Portugal, Finlandia, Austria y Suecia, Noruega y Suiza, CERLALC, CEO Coschool, Fundación Caicedo, Comfandi, Fundación Carvajal, Fundación Manuelita, Save the Children.</t>
  </si>
  <si>
    <t>A corte 28 de febrero  se ha logrado un importante relacionamiento con aliados.
Se formalizó una estrategia de mejoramiento de la calidad de la educación media con la OEI.</t>
  </si>
  <si>
    <t>Actas de reunión y/o listas de asistencia y/o correos, y/o presentaciones y/o documentos preparatorios como insumos.</t>
  </si>
  <si>
    <t>* 2 - Ferias: 
El día 28 de febrero se llevó a cabo reunión en torno al tema NAFSA y EAIE - Articulación interinstitucional para la consolidación de la estrategia país con el fin de participar en escenarios internacionales de Educación Superior.</t>
  </si>
  <si>
    <t>Acta y listado de asitencia de la reunión en torno al tema NAFSA y EAIE.</t>
  </si>
  <si>
    <t>En el mes de febrero se llevó a cabo una reunión de articulación en torno al tema NAFSA y EAIE para la consolidación de la estrategia país.</t>
  </si>
  <si>
    <t>El resultado de este espacio se encuentra documentado en  acta y lista de asistencia.</t>
  </si>
  <si>
    <t>Informe de comisión y/o contrucción de agendas  y/o memorias y/o presentaciones y/o notas virtuales y/o correos</t>
  </si>
  <si>
    <t>Durante el mes de febrero  se coordinó la participación del Ministerio en tres espacios de carácter multilateral y bilateral:
* 5 al 7 de febrero:  Taller de Diseño herramienta de Diagnóstico Estratégica Integración Educativa del CAB, realizado en Bogotá.
* 14 y 15 de febrero: Participación en el Gabinete Binacional Ecuador - Colombia, realizado en la ciudad de Pereira.
*26 y 27 de febrero: Participación en el Gabinete Binacional Perú - Colombia, realizado en la ciudad de Cartagena.</t>
  </si>
  <si>
    <t xml:space="preserve">Los espacios de carácter multilateral realizado en enero y  febrero se han socializado así:                          * En Comité de la Dirección de Calidad de Educación PBM del día viernes 16 de febrero                                    En el Pregonero así:              
* Edición No. 91 martes 13 de febrero.
* Ultima Hora de fecha 14 de febero.
</t>
  </si>
  <si>
    <t>Durante el mes de febrero se  coordinó la participación en tres de los 15 espacios programados durante el año.</t>
  </si>
  <si>
    <t>Los espacios de carácter multilateral realizados en enero y febrero se han socializado así:
* Taller CAB en Comité de la Dirección de Calidad de Educación PBM del día viernes 16 de febrero.
*Participación foro discusión de los retos y oportunidades para mejorar la calidad de la educación realizado en Londres 20 al 24 enero, en el Pregonero  Edición No. 91 martes 13 de febrero.
*Gabinente binacional Colombia - Ecuador en el Pregonero Ultima Hora de fecha 14 de febero.</t>
  </si>
  <si>
    <t>Actas de reunión.
 Diseño de intrumento de mapeo de aliados para recolección de información para la estrategia.
Correos, documento de presentación de la estrategia.</t>
  </si>
  <si>
    <t>A corte febrero el equipo OCAI se encuentra revisando información que servirá como insumo para presentación de la estrategia de alianzas con énfasis en posconflicto.</t>
  </si>
  <si>
    <t>Aún no se ha programado fecha de socialización de la estrategia de cooperación.</t>
  </si>
  <si>
    <t>La Jefe de la Oficina de Cooperación en reunión de fechas 1 y 9 de febrero, dio los lineamientos a seguir  para la presentación de dicha estrategia.</t>
  </si>
  <si>
    <t>1 Proyecto de regalías de Campoalegre - Huila, Código BPIN 2018004410007.</t>
  </si>
  <si>
    <t>Se realizó la planeación del evento "Hora del Código" y  la ecomunicación a la ETC Caldas sobre TV White Spaces</t>
  </si>
  <si>
    <t>Se diseñaron y desarrollaron los siguientes espacios virtuales:
1. Experiencias TIC.
2. Hora del Código.
3. Sección Chat ETDH
4. Videoteca Alfabetización para adultos</t>
  </si>
  <si>
    <t>El portal Educativo Colombia Aprende durante los meses de enero y febrero obtuvo 4.921.929 de visitas a sus productos y servicios.</t>
  </si>
  <si>
    <t>Se realizó seguimiento técnico a la sedes educativas de la Secretaria de Educación de Soledad Atlántico</t>
  </si>
  <si>
    <t>Dentro de la propuesta técnico-económica recibida del DANE, se definen los Informes del avance del operativo de campo 2018; como instrumento de medición del indicador propuesto.  Las fechas de reporte se estiman el 3 de
Septiembre de 2018 como avance preliminar y  avance final del operativo: 3 de Diciembre de 2018.</t>
  </si>
  <si>
    <t>No aplica</t>
  </si>
  <si>
    <t>Se realizaron los comités técnicos de los contratos con la Universidad del Valle (CIER Sur) y la Institución Universitaria de Envigado (CIER Occidente).</t>
  </si>
  <si>
    <t>Se realiza seguimiento mensual a las actividades desarrolladas bajo el Convenio MEN-Colciencias sobre: 
1.Seguimiento a proyectos en ejecución
2.Balance de Supervisión del Convenio 344-2010
3.Actividad de cierre del Convenio
El detalle de las actividades se encuentran en el acta de comité técnico del 26-02-2018
No se han presentando obstáculos para el cumplimiento de la actividad.</t>
  </si>
  <si>
    <t>Se realizó la primera reunIón del Comité Técnico del Convenio 869 de 2019 donde se definieron los diferentes participantes por cada entidad. De igual forma, CPE realizó la presentación del borrador de la malla curricular del diplomado de formación docente.  Asi mismo el MEN revisó la malla en detalle y generó observaciones a la misma.</t>
  </si>
  <si>
    <t>Se realizó Adenda 3 correspondiente a ampliación del periodo de inscripciones hasta el 14 de febrero; se realizó difusión de esta ampliación de tiempo para inscripciones; se realizaron reuniones con jurados para evaluar las Experiencias postuladas seleccionando los 24 mejores puntajes para ser enviados a entrevistas en inglés; se cita a profesores a entrevista para el 26 de febrero; para finalizar se consolidan calificaciones de jurados para identificar los preseleccionados.
Además se han resuelto 231 consultas realizadas por el SGD y el correo de innovación educativa.</t>
  </si>
  <si>
    <t>Se revisó y analizó el proyecto presentado por el municipio de Campoalegre(Huila), en el cual se pretende dotar 8 aulas de una Institución educativa con herramientas tecnológicas que incentiven la innovación en las prácticas de aula. Una vez revisada se da viabilidad al proyecto.</t>
  </si>
  <si>
    <r>
      <rPr>
        <b/>
        <i/>
        <u/>
        <sz val="9"/>
        <rFont val="Arial"/>
        <family val="2"/>
      </rPr>
      <t>TV White Spaces:</t>
    </r>
    <r>
      <rPr>
        <sz val="9"/>
        <rFont val="Arial"/>
        <family val="2"/>
      </rPr>
      <t xml:space="preserve">Se realizó y se envío documento de acuerdo a la Secretaria de Educación de Caldas, con el fin que la Gobernador responda positivamente la intensión de recibir los equipos donados para implementar Piloto de Conectividad escolar.
</t>
    </r>
    <r>
      <rPr>
        <b/>
        <i/>
        <u/>
        <sz val="9"/>
        <rFont val="Arial"/>
        <family val="2"/>
      </rPr>
      <t>Hora del Código:</t>
    </r>
    <r>
      <rPr>
        <sz val="9"/>
        <rFont val="Arial"/>
        <family val="2"/>
      </rPr>
      <t xml:space="preserve"> Se adelantaron acciones con 900 Instituciones educativas para que se conectaran virtualmente, al evento de programación, el cual se realizará el dia 7 de marzo de 2018 en el colegio Ciudad de Bogotá.</t>
    </r>
  </si>
  <si>
    <t>Durante el mes de febrero se realizaron las siguientes actividades:
1. Reunión con los responsables de las áreas.
2. Realización del plan de trabajo.
3. Realización del diseño gráfico y desarrollo de los espacios virtuales.
4. Implementación de los espacios virtuales.</t>
  </si>
  <si>
    <t>Se dio respuesta a las inquietudes presentadas por las siguientes empresas: Maefloresta,  minci,  relacionadas con la convocatoria de donación de contenidos.</t>
  </si>
  <si>
    <t>El equipo de trabajo del Grupo de Gestion de Contenidos Educativos y Portal Educativo realizó administración, soporte y actualización del Portal de acuerdo a los requerimientos de las áreas del MEN, también se realizó movilización por redes sociales de los nuevos servicios y contenidos del Portal..  Se dió inicio al proceso  precontractual para adquirir los servicios de soporte del Portal en la modalidad de licitación pública, con la elaboración del insumo y  los ajustes solicitados por la Subdirección de Contratación.</t>
  </si>
  <si>
    <t xml:space="preserve">Se realizaron sesiones de trabajo de seguimiento técnico al convenio 256 de 2013, donde participaron funcionarios del Grupo de Gestión de Contenidos y Portal Educativo  y de DIRECTV. </t>
  </si>
  <si>
    <t xml:space="preserve">Durante el mes de febrero se realizaron las siguientes actividades:
* Desarrollo de la propuesta técnico-económica por parte del DANE.
*  Revisión de la propuesta, por parte del MEN para  posterior desarrollo del insumo de contratación.
*  En reunion técnica llevada a cabo el 26 de febrero, se hizo la revisión de las reglas de validación de las 13 preguntas propuestas en el capitulo VIII del formulario C600 .  </t>
  </si>
  <si>
    <t>Durante el mes de febrero se realizaron las siguientes actividades:
* Actualización de cronograma de actividades para realizar invitación para el fortalecimiento del Observatorio.
* Revisión y ajuste del documento de requerimientos técnicos para el desarrollo e implementación del Observatorio.
* Diligenciamiento y revisión interna y con Colciencias de formatos requeridos para realizar invitación.
* Seguimiento al levantamiento de documentación de la Red Universitaria para la Educación con Tecnología (Redunete), a fin de contar con soportes que den cuenta de la experiencia y compromiso de las Universidades que hacen parte de la misma y que sirvan como soporte para  el proceso de invitación directa a realizar con Colciencias.</t>
  </si>
  <si>
    <t xml:space="preserve">Con el fin de realizar un acompañamiento pertinente a  la formulación de los semilleros de investigación, se elaboró un documento que contiene: específicaciones conceptuales, objetivos,  la propuesta de estructura básica de los documentos que darán cuenta de la formulación de los semilleros,  </t>
  </si>
  <si>
    <t>En el marco del proceso de contratación de la entidad que realizará la formulación, implementación de semilleros  y escritura de los documentos de investigación aplicada se realizó la escritura del  anexo técnico  para la invitación a  universidades a presentar propuesta económica para análisis del sector.  Se proyectaron y enviaron las invitaciones a las universidades a participar en la elaboración de propuesta económica que servirá de insumo para el análisis del sector y se proyecto la primera versión del insumo para contratación de entidad para formular e implementar los semilleros de investigación.</t>
  </si>
  <si>
    <t>Se realizaron los comités técnicos de los dos contratos con la Universidad del Valle (Sur) y la Institución Universitaria de Envigado (Occidente). Se dio alcance a las obligaciones del contrato y se resolvieron inquietudes.Se discutió sobre la selección de las instituciones educativas a beneficiar, se revisó el plan de acción propuesto, el cual será presentado en el primer informe a finales del mes de marzo.</t>
  </si>
  <si>
    <t>14.78%</t>
  </si>
  <si>
    <t xml:space="preserve">En este mes se supera la meta con 212 productos de este ítem.  Se cierra el ciclo del Pregonero a través de PDF's y nos preparamos para dar inicio a la nueva era de la página virtual que se tendrá para El Pregonero.
Igualmente, para el mes de febrero se ha  alcanzado un acumulado de 327 piezas, a través de los diferentes canales de comunicación interna, logrando un nivel de cumplimiento del 14.78% con corte a 28 de febrero de 2018. 
</t>
  </si>
  <si>
    <t xml:space="preserve">Durante el mes de febrero de 2018  se han realizado  8  estrategías y asesorías de comunicación interna, alcanzando un acumulado de 13 estrategias con corte a 28 de febrero de 2018, logrando un nivel de cumplimiento del 14.78%.
Se toman los formatos de necesidades que las áreas entregaron y se comienza a trabajar en las estrategias que se liderarán con cada área. </t>
  </si>
  <si>
    <t xml:space="preserve">
Se coordina una posible agenda y actividades a trabajar con La Ministra y las Vices, entre ellos el lanzamiento de la página de El Pregonero y la emisora Radio MEN, en donde se espera contar con la participación de la Ministra y los colaboradores del Ministerio.
</t>
  </si>
  <si>
    <t>16.5%</t>
  </si>
  <si>
    <t>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Durante el mes de febrero se realizaron 91 noticias y entrevistas, relacionados con acciones de divulgación de la gestión del Ministerio de Educación Nacional,  alcanzando con corte a 28 de febrero de 2018, un acumulado de  155 contactos  con medios de comunicación, lo que significa un nivel de cumplimiento  del  16.5%.</t>
  </si>
  <si>
    <t>Para atender temas de gran relevancia e importancia para Colombia y sus regiones, durante el mes de febrero de 2018 la Oficina Asesora de Comunicaciones ha realizado 28 ruedas de prensa, alcanzando un acumulado con corte a 28 de febrero de 2018 de 43 ruedas de prensa, lo que significa el  16.5%  del nivel de cumplimiento</t>
  </si>
  <si>
    <t>0.21%</t>
  </si>
  <si>
    <t>15.9%</t>
  </si>
  <si>
    <t>Para la vigencia 2018, contamos con un acumulado de 38 planeaciones y realizaciones de eventos institucionales.
Para el mes de febrero se asesoraron  2 áreas responsables de la realización de eventos y/o reuniones, para el efectivo desarrollo del mismo, alcanzando un acumulado para la vigencia 2018 de 3 asesorías para un nivel de cumplimiento del 15.9% con corte a 28 de febrero de 2018.
La primera  asesoría se brindó  al área de Bilingüismo para el evento de recibimento de los nativos extranjeros, evento que tendrá lugar a comienzos del mes de marzo. A través de esta asesoría buscamos cambiarle el formato a dicho evento, con el objetivo de hacerlo más atractivo para los participantes y más llamativo para los medios de comunicación.</t>
  </si>
  <si>
    <t>Durante el mes de febrero se realizaron con efectividad 21 eventos,  tanto locales como regionales, los cuales tuvieron la aceptación de los públicos invitados y la difusión esperada por los diferentes medios de comunicación.
Durante el mes de febrero se registraron 21 eventos, logrando un acumulado para la vigencia 2018 de  35 eventos realizados, alcanzando un nivel de cumplimiento del 15.9%, con corte a 28 de febrero de 2018.</t>
  </si>
  <si>
    <t>18.56%</t>
  </si>
  <si>
    <t>Al terminar el mes de febrero de 2018, el indicador de la página web del Ministerio de Educación Nacional cerró con 1.749.808 millones de personas que accedieron a la información y servicios disponibles en el sitio web institucional, alcanzando un cumplimiento de 18,56%</t>
  </si>
  <si>
    <t xml:space="preserve">La información en las redes sociales del Ministerio (Fan Page de Facebook, Twitter e Instagram) es nuestra herramienta para visibilizar de forma inmediata a todos los interesados la información institucional que genera la Entidad a través de contenidos informativos y entretenidos.
Al terminar el mes de febrero, cerramos con 266.723 seguidores de Facebook, 560.208 seguidores de Twitter, 6.261.441 reproducciones de los videos disponibles en el canal YouTube y 10.100 seguidores de Instagram. Con este comportamiento alcanzamos un cumplimiento de 82,8, este porcentaje es acumulado con el cierre del año anterior.
</t>
  </si>
  <si>
    <t xml:space="preserve">En el mes de febrero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t>
  </si>
  <si>
    <t>Para el mes de febrero este indicador tuvo un comportamiento favorable,se relizaron mesas de trabajo para la revisión y ajustes al documento que contiene lineamientos para emitir conceptos jurídicos y normas del sector educativo.</t>
  </si>
  <si>
    <t>Para el mes de febrero el indicador de tasa de éxito procesal,  presentó  un comportamiento favorable, obteniendo una tasa de éxito del 98,85%</t>
  </si>
  <si>
    <t>Para el mes de febrero este indicador tuvo un comportamiento favorable, se recibieron 45 solicitudes de revisión a proyectos normativos, incluidos proyectos de Ley y se gestionaron en su totalidad.</t>
  </si>
  <si>
    <t>Para el mes de febrero se avanzó en el cumplimiento del indicador realizando una revisión de las pretensiones de los procesos en contra del MEN, sin encontrar nuevas demandas que agrupen pretenciones iguales.</t>
  </si>
  <si>
    <t xml:space="preserve">Para el mes de febrero se avanzó en el cumplimiento del indicador  revisando 11 informes presentados por las firmas verificando la oportunidad de las actuaciones. </t>
  </si>
  <si>
    <t xml:space="preserve">Para el mes de febrero se avanzo en el cumplimiento del indicador  revisaron 11 informes presentados por la firma verificando la oportunidad de las actuaciones. </t>
  </si>
  <si>
    <t xml:space="preserve">Para el mes de febrero se avanzó en el cumplimiento del indicador,  revisando  la bases de datos de banco Agrario y verificando  los procesos en los cuales existen titulos pendientes de cobro, adicionalmente se expidieron 25 poderes para la recuperación de los titulos y remanentes y se revisó la informacion pendiente sobre las cuentas de 2012 a la fecha y se informo registro a favor del Men por valor de 99 mil millones de pesos. </t>
  </si>
  <si>
    <t>Para el mes de febrero este indicador tuvo un comportamiento favorable, presentando un cumplimiento del 100% de la meta proyectada, ya que  se atendieron todas las consultas allegadas a la OAJ con oportunidad dentro de los términos establecidos.</t>
  </si>
  <si>
    <t>Para el mes de febrero este indicador tuvo un comportamiento favorable, presentando un cumplimiento del 100% de las acciones adelantadas sobre las acciones programadas para la recuperación de la cartera por
jurisdicción coactiva.</t>
  </si>
  <si>
    <t>Para el mes de febrero este indicador tuvo un comportamiento favorable, presentando un cumplimiento del 100% de las acciones adelantadas sobre las actuaciones notificadas para atender acciones de tutela en las que el MEN tenga la calidad de demandante o
demandado.</t>
  </si>
  <si>
    <t>Para el mes de febrero este  indicador, presentó  un comportamiento favorable, adelantando el  total de acciones administrativas sobre las tareas asignadas</t>
  </si>
  <si>
    <t>En febrero se relizaron mesas de trabajo para la revisión y ajustes al documento que contiene lineamientos para emitir conceptos jurídicos y normas del sector educativo.</t>
  </si>
  <si>
    <t>En el mes de febrero se midio el indicador de "tasa de exito procesal", lo cual evidenció que de los 174 procesos terminadosen enero en contra del MEN, 172  fallaron a favor del  Ministerio,, lo que indica que se obtuvo una tasa de exito procesal del 98,85%,</t>
  </si>
  <si>
    <t xml:space="preserve">En el mes de febrero se efectuó la revisión y seguimiento de 25 proyectos normativos, emitiendo concepto sobre: i) 12 proyectos de decreto; ii) 11 proyectos de resolución; iii) 2  a directivas y circulares </t>
  </si>
  <si>
    <t xml:space="preserve">
Durante el mes de febrero se recibieron 20 solicitudes de revisión a proyectos de Ley,  de los cuales se emitió concepto de quince proyectos de Ley y se radicaron al Despacho, los demás se encuentran en revisión y ajustes por las áreas técnicas.</t>
  </si>
  <si>
    <t>Durante el mes de febrero se revisaron las pretensiones de los procesos judiciales activos, sin encontrar nuevas demandas que agrupen pretenciones iguales.</t>
  </si>
  <si>
    <t>Durante el mes de febrero se adelantaron las acciones pertinentes para determinar los temas replicables y socializar a quienes ejercen la representación judicial, una vez se identifique pretensiones comunes en primera medida se proyectara modelo  de contestación</t>
  </si>
  <si>
    <t>Durante el mes de febrero se revisaron 11 informes presentados por la firma verificando la oportunidad de las actuaciones.</t>
  </si>
  <si>
    <t>Durante el mes de febrero se verficó la oportunidad en la entrega de los poderes y se definierón tablas de control.</t>
  </si>
  <si>
    <t>Esta actividad iniciará en mayo</t>
  </si>
  <si>
    <t>Durante el mes de febrero se revisó la bases de datos de banco Agrario, verificando  los procesos en los cuales existen titulos pendientes de cobro.</t>
  </si>
  <si>
    <t>Durante el mes de febrero se expedierón 25 poderes para la recuperación de los titulos y remananentes.</t>
  </si>
  <si>
    <t xml:space="preserve">Durante el mes de febrero se desarrollaron mesas de embargos, se reviso la informacion pendientes sobre las cuentas de 2012 a la fecha y se informo regusitro a favor del Men por valor de 99 mil millones de pesos. </t>
  </si>
  <si>
    <t>Durante el mes de febrero de 2018 se atendieron 226  solicitudes de concepto, de las cuales 14 fueron internas, con promedio de oportunidad del 100%, toda vez que se adoptaron las medidas correctivas necesarias, mejorando el seguimiento al estado de los trámites asignados en el Sistema de Gestión Documental. * Se ha continuado con la reasignación de derechos de petición a las áreas técnicas cuando las consultas elevadas no requieren concepto jurídico. * Se continua solicitando la concurrencia de las áreas técnicas o misionales, cuando la proyección de conceptos requiere de su soporte. No obstante, durante el mes de febrero se realizaron solicitudes de Tarea Relacionada, toda vez que el Sistema de Gestión Documental estuvo generando error; hecho que se informó a T&amp;MS y que fue recientemente solucionado. * Se realizaron reuniones con el grupo de conceptos, con el proposito de unificar la forma en que se proyectan las respuestas y, se adoptó un formato con contenidos mínimos.</t>
  </si>
  <si>
    <t>* En el mes de febrero de 2018 se revisó la totalidad de conceptos proyectados.</t>
  </si>
  <si>
    <t xml:space="preserve">Durante el mes de febrero de 2018 se aprobó la totalidad de los conceptos proyectados y revisados. </t>
  </si>
  <si>
    <t>Durante el mes de febrero de 2018 se revisaron y proyectaron 66 autos por el grupo de cobro coactivo, entre los cuales 23 están relacionados con el proceso de cobro persuasivo, 11 autos que decretan medidas cautelares, 14 autos para archivo de proceso y 18 autos entre los cuales se da impulso procesal por medio de pagos parciales, fraccionamiento, acumulación y liquidación de procesos.</t>
  </si>
  <si>
    <t xml:space="preserve">Durante el mes de febrero de 2018 Se proyectaron  un total de 66 autos los cuales permitieron recaudar un total de    $ 70.985.114,00.  </t>
  </si>
  <si>
    <t xml:space="preserve">Durante el mes de febrero de 2018 se enviaron 192 oficios a alcaldes y bancos, 31 notificaciones internas, 126 correos interno y externos, y un total de 31 asignaciones del sistema de gestión documental. 
</t>
  </si>
  <si>
    <t>Durante el mes de febrero se solicitaron 159 insumos</t>
  </si>
  <si>
    <t xml:space="preserve">Durante el mes de febrero se contestaron 620 acciones de tutela </t>
  </si>
  <si>
    <t>Durante el mes de febrero se presentaron 55 impugnaciones; 27 cumplimientos; 22 respuestas a requerimientos, entre otros, para un total de 1793 trámites</t>
  </si>
  <si>
    <t xml:space="preserve"> 'Durante el mes de febrero se registro en la base de datos las actuaciones correspondientes de las acciones de tutela y se realizó seguimiento a cada una de estas.</t>
  </si>
  <si>
    <t>Durante el mes de febrero se realizó seguimiento a cada una de las actividades asignadas a los profesionales de la OAJ.</t>
  </si>
  <si>
    <t>Durante el mes de febrero se creo el procedimiento "gestión de proyectos normativos" y se encuentra para revisión, igualmente se inicio con la creación de los procedimientos de "arbitramiento" y "pago de sentencias y conciliaciones".</t>
  </si>
  <si>
    <t>Durante el mes de febrero se apoyo en la revisión de informes de ejecución de los contratos de prestación de servicios de la OAJ, para realizar trámite de pago, así mismo se apoyo en la proyección del PAC del correspondiente mes.</t>
  </si>
  <si>
    <t>El porcentaje de PAC no utilizado acumulado hasta mes de febrero fue de 0,37%</t>
  </si>
  <si>
    <t xml:space="preserve">se realizo el comité de PAC,  (evaluar solicitud de marzo) realizado el viernes 09/02/2018 </t>
  </si>
  <si>
    <t xml:space="preserve">se realizaron 7 mesas  de trabajo en el mes de febrero para el levantamiento de infomracion con 1 caso de uso firmado y 12 en revision por el grupo central de cuentas.. </t>
  </si>
  <si>
    <t>Se transmitieron los estados financieros a 31 de diciembre de 2017</t>
  </si>
  <si>
    <t>Se oficio a los supervisores de los contratos y convenio solicitando informacion de la gestion, con corte a 31 de enero, teniendo en cuenta que febrero esta pendiente de la entrega de informacion por parte de los supervisores.</t>
  </si>
  <si>
    <t xml:space="preserve">Se enviaron oficios a los Viceministros y correos electronicos a los supervisores solicitando la legalizacion de los REA. </t>
  </si>
  <si>
    <t>El Recaudo real para el mes de enero fue de 22.659.840.305, cumpliendo con la meta.
A corte 28 de febrero 2018, no se evidencia recaudo del mes de febrero de 2018 toda vez que la verificación del ingreso frente a extractos bancarios se realiza més vencido (Corte 14 de marzo de 2018), previa realización de conciliación del registro contable.</t>
  </si>
  <si>
    <t>El Recaudo real para el mes de febrero fue de $ 382.119.039
Se  hace pertinente mencionar, que se verificará mensualmente el recaudo como estrategía de control del plan de acción, pero el vencimiento real de la obligación de pago de las Entidades Obligadas es semestral (01 de enero al 30 de junio y 01 de julio a 31 de diciembre de 2017).</t>
  </si>
  <si>
    <t>Recuperacion Cartera Ley 21: Se estimó la linea base de deuda vigencia 2017, con base al proceso de identificación de ingresos para el cierre de la vigencia 2017; asi mismo como parte de la gestión de recuperación se realizó el III llamado a prevención vigencia 2017, como actividad fundamental para iniciar el proceso de cobro y recuperación. DEUDA $ 268.357.034.
Recuperacion Cartera Ley 1697: Se estimó línea base de los valores adeudados para la vigencia 2016, con base al proceso de imputación de pagos y ajuste de bases gravables de los contratos fiscalizados vigencia 2016 DEUDA $ 2.758.313.303</t>
  </si>
  <si>
    <t>Se realizaron 3 (tres)  giros, cumpliendo con la meta establecida.</t>
  </si>
  <si>
    <t>Se envia informe de Ejecucion de Reservas  vigencia 2017.</t>
  </si>
  <si>
    <t>En el mes de febrero no se realizó mesa de trabajo con SDO.</t>
  </si>
  <si>
    <t>Esta actividad no se adelantó durante el mes de febrero.</t>
  </si>
  <si>
    <t>Los seguimientos a las acciones de mejoramiento se realizan trimestralmente, durante el mes de febrero no se realizó seguimiento.</t>
  </si>
  <si>
    <t>Durante el mes de febrero no sesionó el Comité Institucional de Control Interno.</t>
  </si>
  <si>
    <t>Se rindieron los informes de Ley correspondientes al  seguimiento del mes de febrero: Informe de Control Interno Contable, austeridad del gasto</t>
  </si>
  <si>
    <t>Porcentaje de documentos de procesos y actos administrativos de procesos de contratación publicados a través del SECOP.</t>
  </si>
  <si>
    <t>Porcentaje de procesos de contratación adelantados por el área.</t>
  </si>
  <si>
    <t>Número de publicaciones mensuales realizadas en la página web.</t>
  </si>
  <si>
    <t>Porcentaje de procesos de liquidación adelantados.</t>
  </si>
  <si>
    <t>Número de capacitaciones realizadas en el año.</t>
  </si>
  <si>
    <t>Número de actualizaciones realizadas en el año sobre la plataforma virtual de capacitación en contratación estatal.</t>
  </si>
  <si>
    <t>Porcentaje de procesos de incumplimiento adelantados</t>
  </si>
  <si>
    <t>Porcentaje de Definición, consolidación, actualización y seguimiento plan anual de adquisiciones.</t>
  </si>
  <si>
    <t xml:space="preserve">Número de documentos de procesos y actos administrativos de procesos de contratación publicados en SECOP/ Total documentos de procesos y actos administrativos de procesos de contratación adelantados. </t>
  </si>
  <si>
    <t>Número de Procesos de Contratación Adelantados/Total de Procesos de Contratación solicitados por las áreas</t>
  </si>
  <si>
    <t>Número de Publicaciones Realizadas en la Página Web/ Total Publicaciones a realizar en la Página Web.</t>
  </si>
  <si>
    <t>Número de procesos de liquidación adelantados a la fecha/Número de informes finales requeridos para la liquidación hasta el mes anterior.</t>
  </si>
  <si>
    <t xml:space="preserve">Capacitaciones programadas/capacitaciones realizadas.  </t>
  </si>
  <si>
    <t>Número de procesos de incumplimiento adelantados a la fecha/Número de informes de presunto incumplimiento radicados por las áreas.</t>
  </si>
  <si>
    <t xml:space="preserve">Para el Convenio 1461-2017, se realizó el análisis técnico con las universidades para validar los potenciales beneficiarios, el comité operativo inició la verificación de requisitos. De acuerdo con la disponibilidad de recursos de definió que se entregarán unicamente 109 créditos. </t>
  </si>
  <si>
    <t xml:space="preserve">Se actualizó la estrategia virtual del programa y se define que se deben priorizar docentes de áreas que no han sido beneficiadas por el programa. 
Se realizó una revisión al presupuesto disponible en el convenio 1461 y a la adición de recursos del programa y se estructuró un propuesta para presentar a la Viceministra durante el mes de marzo. </t>
  </si>
  <si>
    <t>Se realizó la selección de becarios nuevos y confirmados con las universidades.</t>
  </si>
  <si>
    <t>Avance en dos frentes: seguimiento a egresados y acompañamiento a las universidades a través de las SE.</t>
  </si>
  <si>
    <t>Boyacá tiente interés en asignar 150 becas, se espera gestionar y Bolívar se aprobó por 14.000 millones  para garantizar la asignación de 300 becas. Priorizamos Cundinamarca y estamos explorando Huila.</t>
  </si>
  <si>
    <t>En cada una de las gobernaciones donde se han realizado gestiones hay un equipo de trabajo encargado que trabaja conjuntamente con el equpo del MEN.</t>
  </si>
  <si>
    <t xml:space="preserve">Se consolidó el equipo interno de becas y a partir de la aprobación de la Viceministra de la Estrategia Virtual se definirán las personas que participarán de las demás áreas. </t>
  </si>
  <si>
    <t>Se realizó el proceso de identificación de los departamentos de Huila, Cundinamarca, Sucre y Meta.</t>
  </si>
  <si>
    <t xml:space="preserve">Ya se cuenta con la segunda versión de la estrategia de becas en modalidad virtual. Está sujeto a aprobación de la estrategia por parte de la Viceministra. </t>
  </si>
  <si>
    <t xml:space="preserve">A la fecha han llegado al país 241 FNE, quienes ya se encuentran en región. Para la primera semana de marzo se espera la llegada de 219 Formadores Nativos Extranjeros para completar la meta de 460. </t>
  </si>
  <si>
    <t>Se elaboró los documentos: - “Plan Operativo” (cronograma del Programa y el presupuesto). 
- Metodología de trabajo para el Reclutamiento y Selección de los FNE.
 -Promoción del programa en el Exterior
- Contextualización previa a la llegada al País.
-Soportes del proceso de compra y legalización para todos los pagos
-Reserva del Hotel para la Orientación del Primer Grupo
Para el mes de febrero se cuenta con el  243 nativos que equivalen al 53,4% de los nativos proyectados.</t>
  </si>
  <si>
    <t>Se realizó las comunicaciones a las Secretarías de Educación convocadas para participar en la estrategia de diagnóstico.</t>
  </si>
  <si>
    <t>Se aprueba llevar a cabo convenio de cooperación con British Council, bajo comité de contratación de fecha  24 de enero de 2018.</t>
  </si>
  <si>
    <t>Se realizó las comunicaciones a las Secretarias de Educación convocadas para participar en la estrategia de diagnóstico.</t>
  </si>
  <si>
    <t>Formación presencial: Se elaboró la propuesta académica para desarrollar en las sesiones presenciales y en la formación virtual que recibiran los docentes beneficiarios.
Se elaboró documentos para invitar a SE a participar en los talleres de formación en Currículo Sugerido de Inglés para Transición y Primaria.
Formación virtual: focalización docentes beneficiados Learn English Pathway y MOOC
Plan de incentivos: Selección de docentes que participarán en congreso de Chile. La formación iniciará en marzo.</t>
  </si>
  <si>
    <t>Se aprueba llevar a cabo convenio de cooperación con British Council, bajo comité de contratación de fecha 24 de enero de 2018.</t>
  </si>
  <si>
    <t>Formación presencial: Se elaboró la propuesta académica que se desarrollará tanto en las sesiones presenciales como en la formación virtual que recibiran los docentes beneficiarios.
Elaboración de documentos para invitar a SE a participar en los talleres de formación en Currículo Sugerido de Inglés para Transición y Primaria.
Formación virtual: focalización docentes beneficiados Learn English Pathway y MOOC
Plan de incentivos: Selección de docentes que participarán en congreso de Chile.</t>
  </si>
  <si>
    <t>Teniendo en cuenta que el indicador de estudiantes evaluados es un reporte que se brinda anual, indicamos las acciones que han permitido ayudar o preparar a los estudiantes para las pruebas:  Con los 243 Formadores Nativos Extranjeros, se ha logrado dar un contexto real del entorno a los estudiantes y vivenciales de la práctica del inglés.</t>
  </si>
  <si>
    <t>Se seleccionó a la Corporación Unificada Nacional CUN luego de proceso competitivo bajo el decreto 092 de 2017, quien efectuará, dentro de otras acciones, un contexto real del inglés  a los estudiantes.</t>
  </si>
  <si>
    <t xml:space="preserve">Con los 243 Formadores Nativos Extranjeros, se ha logrado dar un contexto real del inglés a los estudiantes, las cuales se veran reforzadas en la inmersión.  
</t>
  </si>
  <si>
    <t>Número de asistencias técnicas presenciales a secretarías de educación virtuales o grupales para la articulación del PIAR, PMI e índice de inclusión</t>
  </si>
  <si>
    <t>Realización de asistencias técnicas a las SE de Boyacá, Tunja, Sogamoso, Chía, Sucre y Sincelejo.</t>
  </si>
  <si>
    <t xml:space="preserve">El protocolo ya se encuentra diseñado, revisado y aprobado. </t>
  </si>
  <si>
    <t>Logística y cronograma elaborado</t>
  </si>
  <si>
    <t xml:space="preserve">Realización de asistencias técnicas a las SE de Boyacá, Tunja, Sogamoso, Chía, Sucre, Sincelejo, Mosquera. Se coordinó con INCI e INSOR. </t>
  </si>
  <si>
    <t xml:space="preserve">Se realizará la evaluación conjuntamente con el grupo de discapacidad de las diferentes dependencias, cuando se termine el primer ciclo de asistencias técnicas que se extentederá hasta el mes de abril. </t>
  </si>
  <si>
    <t>Se realizará conjuntamente con el grupo de discapacidad de las diferentes dependencias una vez se tenga información suficiente sobre el proceso de asistencias técnicas que se está realizando actualmente.</t>
  </si>
  <si>
    <t>Número de establecimientos educativos oficiales que implementan estrategias de formación para la ciudadanía (promoción de la convivencia pacífica, la participación democrática y la valoración de la diversidad)</t>
  </si>
  <si>
    <t xml:space="preserve">Con la implementación del convenio de USAID,  el equipo hizo el primer proceso de acompañamiento a 26 establecimientos educativos. En el marco del convenio con OIM se continúa el proceso de implementación del Modelo de Formación para la Ciudadanía en los 88 establecimietnos educativos focalizados. </t>
  </si>
  <si>
    <t xml:space="preserve">Con la implementación del convenio de USAID  el equipo  hizo el primer proceso de acompañamiento a 26 establecimientos educativos. En el marco del convenio con OIM se continúa el proceso de implementación del Modelo de Formación para la Ciudadanía en los 88 establecimietnos educativos focalizados. También se desarrollaron 8 encuentros de formación en Santa Marta, Valledupar, Cúcuta, Puerto Asís, San José del Guaviare, Florencia, La Macarena, San José del Guaviare y Arauca. </t>
  </si>
  <si>
    <t xml:space="preserve">Se realizó la mesa técnica con los referentes de las entidades miembros del Comité Nacional de Convivencia,  programada para el 7 de febrero en la cual se realizó la versión preliminar del plan de acción del Comité Nacional de Convivencia Escolar para el 2018. El 28 de febrero se realizó la primera sesión del Comité Nacional de Convivencia Escolar con representantes de las entidades en la que se presentó el balance de la implementación del plan 2017 y se aprobó el plan de acción para el 2018. </t>
  </si>
  <si>
    <t xml:space="preserve">Se cuenta con agendas nacionales y regionales aprobadas por la Dirección de Calidad y la Subdirección de Fomento de Competencias. Se abrió convocatoria para que los estudiantes se postulen, con corte al 28 de febrero hay 1370 inscritos. </t>
  </si>
  <si>
    <t xml:space="preserve">Se avanzó en la nueva versión del anexo técnico, para que en la primera semana de marzo se envíe a posibles oferentes. </t>
  </si>
  <si>
    <t xml:space="preserve">Se hizo la asistencia técnica en Cauca para el cumplimiento de la Sentencia que ordena acciones en ese departamento. A través del trabajo que se ralizará con Sholas se dará cumplimientos a los compromisos adquiridos en Turbo. </t>
  </si>
  <si>
    <t>Número de estudiantes matriculados en el sector oficial reportados en SIMAT como Jornada Única</t>
  </si>
  <si>
    <t>El reporte extra oficial de SIMAT con corte a 02 de marzo representa un avance del 10,46%. Durante el mes de febrero se realizaron 17 visitas de asistencia técnica por parte de la coordinación regional de jornada única del MEN, estas visitas tenían tres objetivos: 1. Definir el plan de acción de la ETC para el año 2018; 2. Actualizar el plan de implementación de jornada única; 3. Socializar las modificaciones que trajo el decreto 2105 de 2017.</t>
  </si>
  <si>
    <t>Se logró culminar la entrega de materiales en el 100% de los colegios focalizados.</t>
  </si>
  <si>
    <t>El reporte extra oficial de SIMAT con corte a 02 de marzo representa un avance del 10,46% (760.605 estudiantes matriculados). Durante el mes de febrero se realizaron 17 visitas de asistencia técnica por parte de la coordinación regional de jornada única del MEN, estas visitas tenían tres objetivos: 1. Definir el plan de acción de la ETC para el año 2018; 2. Actualizar el plan de implementación de jornada única; 3. Socializar las modificaciones que trajo el decreto 2105 de 2017.</t>
  </si>
  <si>
    <t>En el marco de la ruta de acompañamiento pedagógico realizada por el MEN, para el mes de enero de 2018 se han realizado 577 visitas de acompañamiento pedagógico en 445 establecimientos educativos, de los cuales la mayoria continuarán con el ciclo de acopañamiento durante todo el primer semestre.</t>
  </si>
  <si>
    <t>Número de docentes capacitados de media técnica en municipios de posconflicto</t>
  </si>
  <si>
    <t>Ya se construyó el anexo técnico para avanzar en los procesos de contratación, el cual permitirá capacitar a docentes en media ténica.</t>
  </si>
  <si>
    <t>Se realizó el análisis del sector y estudio de mercado de acuerdo a las cotizaciones recibidas. Con estos documentos realizados se construyó el insumo del proceso para su cargue en Neón 28-02-2018</t>
  </si>
  <si>
    <t>Número de créditos educativos condonables adjudicados a maestros con recursos MEN</t>
  </si>
  <si>
    <t>Número de creditos condonables adjudicados a maestros con recursos MEN</t>
  </si>
  <si>
    <t>Número de créditos educativos condonables adjudicados a maestros con recursos del Sistema General de Regalías</t>
  </si>
  <si>
    <t>Número de créditos virtuales condonables adjudicados a maestros</t>
  </si>
  <si>
    <t>No. de Nativos Extranjeros proyectados para desarrollar procesos de coenseñanza en las IE focalizadas por el programa Colombia Bilingüe/No. de FNE desarrollando procesos de coenseñanza en la sIE focalizadas.</t>
  </si>
  <si>
    <t>No.docentes proyectados en formados en Inglés/No. de docentes formados</t>
  </si>
  <si>
    <t xml:space="preserve">(Número de docentes de inglés evaluados del sector oficial con nivel de desempeño B2 o superior/Docentes sector oficial evaluados)*100      
</t>
  </si>
  <si>
    <t xml:space="preserve">(Número de estudiantes evaluados del grado 11 del sector oficial con nivel de desempeño B1 o superior / estudiantes del sector oficial evaluados]*100
</t>
  </si>
  <si>
    <t>Número de mediadores formados en competencias comunicativas</t>
  </si>
  <si>
    <t>Número de secretarías de educación que implementan la ruta para la gestión educativa por medio del SIGCE</t>
  </si>
  <si>
    <t>Número de documentos de orientaciones para la articulación entre el PIAR, el PMI y el índice de inclusión</t>
  </si>
  <si>
    <t>Número de documentos que contienen un programa intersectorial dirigido a familias de estudiantes con discapacidad</t>
  </si>
  <si>
    <t>Número de documentos de actualización de las orientaciones para los planes territoriales de formación docente, sobre la formación en educación inclusiva, desarollado</t>
  </si>
  <si>
    <t>Número de redes de familias conformadas en los establecimientos educativos</t>
  </si>
  <si>
    <t>Número de estudiantes beneficiados por cursos de nivelación en competencias básicas, socioemocionales y con orientación socio ocupacional</t>
  </si>
  <si>
    <t>Número de ETC's con Planes de Permanencia para Media para focalizar instituciones educativas y estudiantes beneficiarios de la estrategia</t>
  </si>
  <si>
    <t>Número de campañas de comunicaciones que permiten disminuir deserción a través de focalización de las estrategias de calidad</t>
  </si>
  <si>
    <t>Número de secretarías de educación acompañadas en el aruta de acomnpañamiento pedagógico.</t>
  </si>
  <si>
    <t>Número de encuentros de formación a líderes JU, PTA, Bilingüismo y otros programas</t>
  </si>
  <si>
    <t>Número de temáticas del foro diseñadas</t>
  </si>
  <si>
    <t>Número de componentes de comunicaciones y edusitio de Foro en el portal Colombia Aprende</t>
  </si>
  <si>
    <t xml:space="preserve">Número de acompañamientos a Foros Educativos Territoriales </t>
  </si>
  <si>
    <t>Número de definiciones de operador logístico para Foro Educativo Nacional</t>
  </si>
  <si>
    <t>Número de eventos centrales del Foro Educativo Nacional realizados</t>
  </si>
  <si>
    <t>Número de establecimientos educativos focalizados que implementan acciones de educación para la sexualidad y construcción de ciudadanía/Número de establecimientos educativos focalidados*100</t>
  </si>
  <si>
    <t>Número de secretarías de educación certificadas beneficiadas con acciones del programa de educación para la sexualidad y construcción de ciudadanía</t>
  </si>
  <si>
    <t>Número de secretarías de educación acompañadas</t>
  </si>
  <si>
    <t>Número de documentos de lineamientos en formación inicial y formación continua para educadores rurales desarrollados</t>
  </si>
  <si>
    <t>Número de educadorese realizando el curso de actulización pedagógica</t>
  </si>
  <si>
    <t>Número de educadores realizando el curso  actualización en el marco de la Evaluación con Carácter Diagnóstico Formativa -ECDF/Número de educadores inscritos a la Evaluación con Carácter Diagnóstico Formativa -ECDF*100</t>
  </si>
  <si>
    <t>Número de educadores realizando el curso  actualización en el marco de la Evaluación con Carácter Diagnóstico Formativa -ECDF/Número de educadores rscigre c a la Evaluación con Carácter Diagnóstico Formativa -ECDF*100</t>
  </si>
  <si>
    <t>Número de educadores realizando el curso de actualización a educadores</t>
  </si>
  <si>
    <t>Número de educadores realizando el curso Audio Aula de Pensamiento Crítico OEA-RIED</t>
  </si>
  <si>
    <t>Número de ENS acompañadas</t>
  </si>
  <si>
    <t>No. de IE focalizadas proyectadas con distribución de materiales en inglés/No. de IE focalizadas con materiales distribuidos.</t>
  </si>
  <si>
    <t>Total de alianzas proyectadas/No. de Alianzas logradas.</t>
  </si>
  <si>
    <t>No Estudiantes aplicación 1+ N estudiantes aplicación 2</t>
  </si>
  <si>
    <t xml:space="preserve">Número de EE acompañados </t>
  </si>
  <si>
    <t>Número de mesas realizadas para la actualicación de instrumentos de la evalaución del ECDF</t>
  </si>
  <si>
    <t>Número de ETCs formadas en el uso y apropiación de los materiales Día E y Siempre Día E 2018.</t>
  </si>
  <si>
    <t>(Total Cajas de materiales entregadas a satisfacción a EE y SE/Total Cajas de materiales Día E Y Siempre Día E producidas)*100</t>
  </si>
  <si>
    <t>Número de documentos elaborados</t>
  </si>
  <si>
    <t>No de encuentro de apoyo al uso realizado</t>
  </si>
  <si>
    <t>No de sedes educativas dotas de material educativo por parte d elos programas de la dirección de Calidad</t>
  </si>
  <si>
    <t>No. De documentos de lineamientos de política de recursos educativos elaborados</t>
  </si>
  <si>
    <t>No de asistencias tecnicas de ETC sobre implementación  de recursos educativos</t>
  </si>
  <si>
    <t>Número de guías diseñadas y diagramadas de la estrategia aulas sin fronteras</t>
  </si>
  <si>
    <t>Número de docentes formados y particpando de la estrategia ASF</t>
  </si>
  <si>
    <t>Numero de EE ejecutando la nueva versión de la evaluación institucional</t>
  </si>
  <si>
    <t>No. de borradores de resolución de incrementos de tarifas.</t>
  </si>
  <si>
    <t>No de actualizaciones de cursos virtuales</t>
  </si>
  <si>
    <t>1.Realización del taller "Caminos hacia la lectura y la escritura" en el marco de la premiación de Maratones de lectura a los EE Santa María de La Antigua (30 docentes) y San Francisco de Asís (45 docentes) en Apartadó. 
2. Encuentro de formación de PBE con cinco (5) tutores de la Fundación Global Humanitaria.  Convenio 885 de 2018.</t>
  </si>
  <si>
    <t xml:space="preserve">Para la implemenatación del SIGCE que tiene como componentes la formación a rectores, las asistencias técnicas a las SE y el seguimiento al la implementación, se cuenta con el anexo técnico  y el insumo para avanzar en los procesos de contratación. </t>
  </si>
  <si>
    <t>Se avanzó en la revisión del marco conceptual y metodológico que incluye a la Guía para la implementación del Decreto 1421 de 2017, y la nueva guía para la gestión educativa que reemplazará la Guía 34 para el mejoramiento institucional.</t>
  </si>
  <si>
    <t xml:space="preserve">En comité técnico del convenio marco MEN - ICBF se validó la lista de participantes y se estableció un cronograma de trabajo conjunto con un grupo gestor, que posteriormente construirá la ruta con las diferentes entidades públicas participantes en la mesa de política nacional de familias. </t>
  </si>
  <si>
    <t xml:space="preserve">Se  elaboró el anexo técnico e insumo de contratación para el desarrollo del proceso de actualización de la guía PTFD en el marco de la educación inclusiva </t>
  </si>
  <si>
    <t>Se focalizaron las secretarías de educación, municipios y establecimientos educativos en los cuales se desarrollaran las redes de familia.</t>
  </si>
  <si>
    <t>Ya se construyó el anexo técnico para avanzar en los procesos de contratación, el cual permitira beneficiar a los estudiantes con cursos de nivelación en competencias básicas.</t>
  </si>
  <si>
    <t>Se realizaron asistencias técnicas en Antioquia, Apartadó, Turbo y Nariño para asesorar la construcción de los planes de permanencia.</t>
  </si>
  <si>
    <t>Se realizó el envío de insumos para el diseño de la propuesta por parte de la Oficina Asesora de Comunicaciones.</t>
  </si>
  <si>
    <t>Realizado el macrodiseño correspondiente al primer encuentro de acompañamiento pedagógico.</t>
  </si>
  <si>
    <t>Relizado el primer encuentro de formación de líderes de Jornada Única los días 14, 15 y 16 de febrero.</t>
  </si>
  <si>
    <t xml:space="preserve">Se cuenta con la segunda versión del documento orientador que será remitido a la Subdirección de Fomento y la Dirección de Calidad para su revisión. </t>
  </si>
  <si>
    <t>Logo aprobado por la Ministra. Arquitectura de Edusitio en desarrollo. Requerimiento para aplicativo de inscripciones fue entregado a Tecnología.</t>
  </si>
  <si>
    <t>Según cronograma la realización y acompañmiento a los Foros Territoriales se realizará a partir de abril.</t>
  </si>
  <si>
    <t>Orden de servicios se radicará en el mes de mayo según los tiempos estimados desde la Dirección de Calidad.
Telecafe informará en su momento cual es el operador seleccionado</t>
  </si>
  <si>
    <t xml:space="preserve">Agenda preliminar proyectada. Propuesta preliminar de conferencistas nacionales e internacionales. Propuesta preliminar de actividades y de espacios requeridos. Se espera en marzo avanzar en la revisión por parte de la Subdirección de Fomento y la Dirección de Calidad. </t>
  </si>
  <si>
    <t xml:space="preserve">En febrero se inicia acompañamiento a los establecimientos educativos que no han diligenciado la encuesta sobre su implementación de acciones o estrategias para la prevención del embarazo adolescente. Se cuenta con registros nuevos de EE de los municipios de Medellin, Villavicencio, Córdoba y  Barranquilla. Se inicia apoyo por parte del equipo de  Jornada Única  seguimiento  en terreno de la  implementación de educación para la sexualidad. </t>
  </si>
  <si>
    <t>En el mes de febrero se realiza asistencia técnica  a secretarías de educación de Tumaco y Barranquilla como parte de la priorización en el marco del Plan de Nacional de Convivencia, se realiza  acompañamiento y se dan orientaciones referente a comité de convivencia territorial y promocion de derechos sexuales y reproductivos.</t>
  </si>
  <si>
    <t xml:space="preserve">Se hizo retroalimentación del PTFD de las SE de Santa Marta y se hizo reunión en Bogotá con el secretario de educación. Se hizo asistencia técnica a la SE de Buenaventura para el formulación del PTFD. Se definió anexo técnico que se encuentra en revisión de los asesores de la Dirección de Calidad. 
Se definieron temas, agenda y presentación para desarrollar las asistencias técnicas a las SE. </t>
  </si>
  <si>
    <t>Se ha avanzado en la construcción del anexo técnico para avanzar en los procesos de contratación que permitirá la construcción del Documento de lineamiento en formación inicial y formación continua a partir del borrador ya realizado.</t>
  </si>
  <si>
    <t xml:space="preserve">Se decidió no adicionar al fondo de ICETEX existente, por riesgo de baja convocatoria, por lo cual se realizará proceso contractual competitivo liderado técnicamente por el equipo de Educación Rural de la Subdirección de Fomento de Competencias. </t>
  </si>
  <si>
    <t>Está pendiente por parte de la Subdirección de Referentes, la expedición del fundamento jurídico (Decreto) que se requiere para sustentar las gestiones que conlleven al desarrollo de los procesos administrativos en la realización de los cursos.</t>
  </si>
  <si>
    <t>Se realizó ajuste al reglamento operativo del contrato 1400 de 2016,  y se convocó la junta administradora para avalar el reglamento y la convocatoria.</t>
  </si>
  <si>
    <t xml:space="preserve">Se encuentra en proceso  la gestión del contrato con la OEA y Corpoeducación. Este proceso contractual lo lidera la Oficina de Cooperación Internacional. </t>
  </si>
  <si>
    <t>La estrategia de acompañamiento  aún no se está implementando. El proceso contractual está en proceso. 
Los documentos constitutivos del proceso contractual están alojados en la plataforma NEON (No.1076).</t>
  </si>
  <si>
    <t>Se distribuyó en 370 Establecimiento Educativos, el work book del material educativo "Way to Go!" para grados 6, 7 y 8.
para la impresión del English Kit para transición  y primaria, se efectuó solicitud de cotización a 8 entidades y se esta en análisis del estudio de mercado del sector, tan pronto se culmine dicho análisis tendremos como resultado la tipologia de proceso contratual por el cual se regirá la impresión del Kit y la capacitación a los docentes.</t>
  </si>
  <si>
    <t>Se realizó el envío de convocatoria a las 20 Escuelas Normales Superiores seleccionadas por el programa, todas confimaron su participación en la estrategia Aliados 10.  En marzo iniciaran las acciones directamente con los aliados.</t>
  </si>
  <si>
    <t xml:space="preserve">Se definió la estructura de las fases y se organizaron las SE entre cinco zonas según los desempeños en las evaluaciones externas. </t>
  </si>
  <si>
    <t xml:space="preserve">El área definió la estructura y la agenda de las mesas para realizar la actualización de instrumentos.. </t>
  </si>
  <si>
    <t>En febrero la formación continua en cero, a la fecha se ha hecho la definición del listado de 66 facilitadores de  la Dirección de Calidad que desarrollan la ruta integrada y harán las formaciones y acompañamientos en Día E y Siempre Día E  en la 95 ETC.</t>
  </si>
  <si>
    <t>A febrero aún no hay avance en la meta de indicador, dado que el área se encuentra realizando el proceso contractual  de solicitud de cotización formal para la selección del proveedor de distribución de los materiales Día E - Siempre Día E.</t>
  </si>
  <si>
    <t xml:space="preserve">Se han llevado a cabo reuniones  para la estructuración del documento (orientaciones para el diseño, evaluación e implementación de MEF) </t>
  </si>
  <si>
    <t xml:space="preserve">Se realizaron 6 encuentros de apoyo al uso de mallas de aprendizaje destacando las partes integrantes de la malla y sus utilidades en los planes de área, aula, su lugar en el PEI,  y sus posibles usos. </t>
  </si>
  <si>
    <t xml:space="preserve">El avance a febrero reporta un cumplimiento aproximado del 60% de establecimientos educativos en los cuales se a entregado materiales en todos los programas de la dirección de calidad, sin perjuicio del proceso posterior de revisión y aprobación de actas. </t>
  </si>
  <si>
    <t>Se consolidaron los instrumentos de recolección de información para estructurar el modelo de materiales, no obstante se encuentra pendiente su envío a los actores a consultar</t>
  </si>
  <si>
    <t>La actividad relacionada con este indicador, esta programado para dar inicio en el mes de abril.</t>
  </si>
  <si>
    <t>Ya se encuentran diagramadas las 8 guías corresposdiente al segundo bimestre del  grado 9º, de las cuales ya la oficina de comunicaciones dío el aval de 4 guías para su impresión y generación de ISBN, las otras se encuentran en proceso de revisión.</t>
  </si>
  <si>
    <t xml:space="preserve">En el mes de febrero se realizaron las ordenes de servicio de la formación de los 480 docentes, que se realizan en el mes de abril en dos jornadas </t>
  </si>
  <si>
    <t>Se encuentra en etapa de ejecución del diseño de la nueva aplicación, la meta de los 9.095 establecimientos educativos privados se cumplirá y reportará en el 2do semestre.</t>
  </si>
  <si>
    <t>A la fecha no hay avance del indicador, la actividad relacionada con este inidicador inicia en el mes de julio.</t>
  </si>
  <si>
    <t>Se avanza en la actualización de dos de los cursos virtuales: "Colegios nuevos" e "Inducción a secretarías".</t>
  </si>
  <si>
    <t>1.Realización del taller "Caminos hacia la lectura y la escritura" en el marco de la premiación de Maratones de lectura a los EE Santa María de La Antigua y San Francisco de Asís en Apartadó. 
2. Encuentro de formación de PBE con tutores de la Fundación Global Humanitaria.  Convenio 885 de 2018. 
3. Realización de estudios previos para implementación del PNLE.</t>
  </si>
  <si>
    <t>Esta actividad se cumplió en el mes de enero. Se realizaron 4 encuentros de socialización en las ciudadades de Cali, Medellín, Bogotá, y Barranquilla. El quinto encuentro que estaba proyectado para realizarse en Bucaramanga, se fusionó con el encuentro de Medellín.</t>
  </si>
  <si>
    <t xml:space="preserve">La nueva versión de la guía fue remitida para comentarios y validación  a las SE de Norte de Santander, Medellín, Valle del Cauca, Sucre, Manizales y Chocó. Se realizarán ajustes para la versión definitiva  </t>
  </si>
  <si>
    <t>Los profesiones del  grupo de Gestión Institucional apoyarán la implementación en secretarías de educación, una vez se contrate al operador que estará en territorios para hacer un trabajo a la par, con el mismo enfoque. Se cuenta con el anexo técnico para el avance en el proceso de contratación.</t>
  </si>
  <si>
    <t xml:space="preserve">Elaborado el anexo técnico y el insumo de contratación para llevar a cabo este proceso. </t>
  </si>
  <si>
    <t xml:space="preserve">Actualmente se cuenta con el anexo técnico para iniciar el proceso de contratación que permita realizar seguimiento a la ruta para la gestión educativa. 
</t>
  </si>
  <si>
    <t xml:space="preserve">Ya se cuenta con el marco conceptual y metodológico del documento. Se está gestionando la consecución de apoyo para su diagramación. </t>
  </si>
  <si>
    <t xml:space="preserve">El documento fue compartido inicialmente con los coordinadores de la Subdirección de Fomento. Ya contamos con los aportes del grupo de formación de docentes y directivos y, durante la segunda semana de marzo se contará con los comentarios del resto de los equipos. </t>
  </si>
  <si>
    <t>Se continúa con el ejercicio de revisión de los contenidos del Edusitio Ambientes de aprendizaje inclusivos para que el documento armonice con éstos. El proceso de publicación se realizará una vez el documento esté validado internamente.</t>
  </si>
  <si>
    <t>No ha comenzado a desarrollarse la ruta, pero se están construyendo los protocolos  con la cual se realizarán la formación.</t>
  </si>
  <si>
    <t xml:space="preserve">Ya se realizó un encuentro con los referentes técnicos de ICBF, MinSalud y MinCultura para retomar los compromisos y establecer acuerdos previos frente al enfoque y a las tres línaeas estratégicas que se trabajaran conjuntamente: formación a familias, empoderamiento para la participación en los espacios escolares y conformación de redes. </t>
  </si>
  <si>
    <t xml:space="preserve">Se programó reunión para el 12 de marzo con la Subdirección de Permanencia, Primera Infancia y Fortalecimiento para unificar criterios y generar una sola propuesta como Ministerio. </t>
  </si>
  <si>
    <t xml:space="preserve">Actualmente se está realizando la definición de las organizaciones de familias que pueden hacer parte del proceso. </t>
  </si>
  <si>
    <t xml:space="preserve">Este proceso se llevará a cabo a través de un proceso de contratación. Ya se cuenta con el anexo técnico en el que se incluye el enfoque  de diseño universal. </t>
  </si>
  <si>
    <t>Ya se cuenta con la última versión de la guía para la gestión educativa y se realizó una segunda revisión de los componentes que harán parte del documento orientador para la construcción de planes territoriales para la formación docente con enfasis en educación inclusiva.</t>
  </si>
  <si>
    <t xml:space="preserve">Se continúa en el reconocimiento e identificación de los grupos de interés para la realización de la consulta cuando esté listo el documento. </t>
  </si>
  <si>
    <t>Se han realizado las reuniones de socialización de la propuesta con el equipo que coordina la ruta pedagógica integrada para definir el alcance de la formación.</t>
  </si>
  <si>
    <t>Se cuenta con el anexo técnico y el insumo de contratación elaborado</t>
  </si>
  <si>
    <t>Ya se realizó el ejercicio de focalización de municipios, secretarías de educación y establecimientos educativos</t>
  </si>
  <si>
    <t xml:space="preserve">Ya se cuenta con el anexo técnico en donde se refleja la propuesta que se implementará para la conformación de redes de familias. </t>
  </si>
  <si>
    <t>Se incluyó el componente y la estrategia de seguimiento en el anexo técnico que ya está listo.</t>
  </si>
  <si>
    <t>Se desarrollaron el análisis del sector y estudio de mercado de acuerdo a las cotizaciones recibidas. Con estos documentos realizados se hizo el insumo del proceso para su cargue en neón.</t>
  </si>
  <si>
    <t>En enero se focalizaron las SE priorizadas para el acompañamiento de la Ruta pedagógica integrada.</t>
  </si>
  <si>
    <t>Desde enero se diseñaron los protocolos que empezarán a implementar en 15 Secretarías: Caquetá, Florencia, Córdoba, Chocó, Cauca, Turbo, Apartadó, Bolívar, Putumayo, Antioquia, Santa Marta, Arauca, Nariño,Valledupar y Tumaco.</t>
  </si>
  <si>
    <t>Se realizaron asistencias técnicas para construcción del plan de permanencia en 4 ETCs: Antioquia, Turbo, Apartadó y Nariño</t>
  </si>
  <si>
    <t>Se enviaron todos los insumos solicitados por Oficina Asesora de Comunicaciones y ésta se encuentra formulando la campaña.</t>
  </si>
  <si>
    <t>Realizado el macrodiseño del primer encuentro de acompañamiento pedagógico a SE</t>
  </si>
  <si>
    <t>Realizada la primera formación a líderes de jornada única. En proceso de diseño la primera formación integrada.</t>
  </si>
  <si>
    <t>El documento orientador del Foro  fue revisado por expertos y se cuenta con una versión para aprobación de la Dirección de Calidad.</t>
  </si>
  <si>
    <t>La Oficina de Innovación entrego un plan de trabajo para arquitectura y desarrollo  del EDUSITIO del  Foro y se encuentran trabajando en el mismo. Logo aprobado por la Ministra y en consideración slogan. Formulario de requerimientos de inscripciones diligenciado.</t>
  </si>
  <si>
    <t xml:space="preserve">Acompañamiento a EE merecedoras del reconocimiento UNESCO - Foro 2017 en las SE: Apartadó, Caldas, Duitama y Cesar. </t>
  </si>
  <si>
    <t>Operador Logiístico seleccionado. Orden de Servicios diligenciada por radicar según Dirección en Mayo. Identificados posibles escenarios de realización Foro 2018. Piezas y elementos comunicativos a desarrollar con operador.</t>
  </si>
  <si>
    <t xml:space="preserve">Primera versión de agenda proyectada que incluye propuesta de actividades y requerimientos de espacios físicos. Listado de posibles conferencistas propuestos según encuesta interna MEN. </t>
  </si>
  <si>
    <t xml:space="preserve">Se articularon acciones con JU para hacerle seguimiento a las entidades territoriales que aún no diligencian la encuesta sobre sus acciones y estrategias en prevención del embarazo adolescente. Se realizó asistencia técnica en Barranquilla y Tumaco, entidades priorizadas para el proceso de fortalecimiento de sus comités territoriales. </t>
  </si>
  <si>
    <t xml:space="preserve">Se realizó asistencia técnica a Barranquilla y Tumaco pues estas secretarías de educación han sido priorizadas en el marco de la Estrategia de prevención del embarazo en adolescentes. </t>
  </si>
  <si>
    <t xml:space="preserve">El Comité Nacional aprobó el plan de acción 2018 en la que se planteaba la realización de tres eventos regionales. </t>
  </si>
  <si>
    <t xml:space="preserve">Se hizo retroalimentación del PTFD de las SE de Santa Marta y se hizo reunión en Bogotá con el secretario de educación.
Se hizo asistencia técnica a la SE de Buenaventura para el formulación del PTFD
Se definió anexo técnico que se encuentra en revisión de los asesores de la Dirección de Calidad. 
Se definieron temas, agenda y presentación para desarrollar las asistencias técnicas a las SE. </t>
  </si>
  <si>
    <t xml:space="preserve">Ya se definió la ruta de construcción del lineamiento de formación para docentes rurales. </t>
  </si>
  <si>
    <t xml:space="preserve">Se avanzó en la construcción del anexo técnico que se espera subir en NEON aproximadamente la tercera semana de marzo. </t>
  </si>
  <si>
    <t>Está pendiente por parte de la Subdirección de Referentes, la expedición del fundamento jurídico (Decreto) para sustentar las gestiones que conlleven al desarrollo de los procesos contractuales, administrativos y técnicos que se requieren para  la realización de los cursos .</t>
  </si>
  <si>
    <t xml:space="preserve">Para el desarrollo de este proyecto se requiere la constitución de un convenio entre OEA - MEN que está liderando la Oficina de Cooperación Internacional. El área técnica ha acompañado en las definiciones téncicas del proyecto a la OEA y a la Oficina de Cooperación para al consecusión del mismo. El proyecto presentado por el área téncia fue avalado por la OEA.   </t>
  </si>
  <si>
    <t xml:space="preserve">La estrategia de acompañamiento  aún no se está implementando. El proceso contractual está en proceso. 
Los documentos constitutivos del proceso contractual están alojados en la plataforma NEON (No.1076). </t>
  </si>
  <si>
    <t>Se seleccionó a la UNIÓN TEMPORAL PRINTER-EL TIEMPO como operador del proceso de impresión, alistamiento y distribución del material Way To Go! Libro de trabajo para grados 6, 7 y 8.</t>
  </si>
  <si>
    <t>Se efectuó la entrega del 100% de los work book, que equivalen a 201.626.</t>
  </si>
  <si>
    <t xml:space="preserve">Envío de convocatoria a las 20 Escuelas Normales Superiores seleccionadas por el programa, de las cuales confimaron todas su participación en la estrategia Aliados 10. </t>
  </si>
  <si>
    <t>Se efectuó solicitud de cotización a 8 entidades y se esta en análisis del estudio de mercado del sector, para la impresión del English Kit para Transición  y primaria y la formación a docentes de primaria, tan pronto se culmine dicho análisis , tendremos como resultado la tipologia de proceso contratual por el cual se regirá la impresión del Kit y la capacitación a los docentes.</t>
  </si>
  <si>
    <t xml:space="preserve">Se entregaron las preguntas para cargue en la plataforma de Superate con el saber para la primera aplicación. </t>
  </si>
  <si>
    <t xml:space="preserve">Se definieron las ciudades de encuentro de trabajo y se contrató el equipo que visitará todos los EE en región para fortalecerlos en la prueba T. </t>
  </si>
  <si>
    <t xml:space="preserve">Se avanzó en la construcción del protocolo y la agenda de cada mesa técnica que se llevará a cabo. </t>
  </si>
  <si>
    <t>Definición del listado de 66 facilitadores de la Dirección de Calidad que desarrollan la ruta integrada y harán las formaciones  y acompañamientos en Día E y Siempre Día E  en la 95 ETC.</t>
  </si>
  <si>
    <t>El área se encuentra realizando el proceso contractual  de solicitud de cotización formal para la selección del proveedor de distribución de los materiales Día E - Siempre Día E.</t>
  </si>
  <si>
    <t>El equipo encargado de generar el documento ha realizado varias reuniones en las que se demuestran avances en las discusiones para la construcción del mismo.</t>
  </si>
  <si>
    <t>Se entregó el concepto del MEF Escuela Global</t>
  </si>
  <si>
    <t>Durante el mes de febrero se desarrollaron talleres de  reconocimiento y uso de las Mallas de aprendizaje en el marco  de los PEI,  con líderes de Jornada Única, formadores PTA y líderes de calidad de las secretarías de educación del país. Estos espacios permitieron a los participantes la  apropiación  de las Mallas, lo que favorecerá la llegada a los docentes y directivos docentes de los diferentes  territorios  con orientaciones claras para el uso.</t>
  </si>
  <si>
    <t xml:space="preserve">El proceso de entrega de materiales educativos a las sedes focalizadas en  los programas JU, Colegios Pioneros, Aulas Sin Fronteras, Colombia Bilingüe y Estrategia de Entidades Precursoras se logró el 100% de la distribución. Con respecto al programa PTA 2.0 se requirio actualizar algunas de las direcciones incluidas en la matriz de distribución. </t>
  </si>
  <si>
    <t>Actualmente se encuentran en la produción de las tres primeras semanas del material  corresposnietne al tercer bimestre del grado 9º</t>
  </si>
  <si>
    <t xml:space="preserve">En el mes de febrero se realizaron las ordenes de servicio de la formación de los 480 docentes, la cual se realiza en el mes de abril en dos jornadas </t>
  </si>
  <si>
    <t>Implementación: 
Servicio REST que permite consultar el resultado de las autoevaluaciones anteriores al 2018. 
y consultar la matricula del SIMAT. 
Cliente SOAP que permite consultar las novedades del DUE. 
Script de sincronización diaria del DUE con EVI. 
Inicio:
Integración de la aplicación EVI con el SIA3.</t>
  </si>
  <si>
    <t>Se actualizaron las preguntas frecuentes en los cursos "Inducción en educación privada a secretarías de educación" a febrero de 2018. Se generaron módulos 0, 1 y 2 en PDF del curso "Colegios Nuevos", incluyendo material de apoyo descargable.</t>
  </si>
  <si>
    <t>Número de beneficiarios de matrícula oficial con JU / Total de beneficiarios de matrícula oficial con JU proyectados</t>
  </si>
  <si>
    <t>Aun no se tiene reporte de beneficiarios, se encuentra en proceso de definición de los mismos. 
Se han realizado proyecciones en sesiones de trabajo con la Gerencia de Jornada Única  para  determinar la distribución de recursos y para generar resolución durante el mes de marzo, una vez se cuente con el reporte total de contratación de estas 91 ETC a las que se tenía programada cofinanciación.</t>
  </si>
  <si>
    <t>Se han realizado proyecciones en sesiones de trabajo con la Gerencia de Jornada Única para determinar la distribución de recursos e iniciar con la distribución vía resolución en el mes de marzo.  El no cumplimiento de avance para el mes de febrero se da porque no se contaba con la información de raciones realmente contratadas para Jornada Única de las 91 ETC a las que se tenía programada cofinanciación. Adicionalmente, se está proyectando sobre la ejecución real, es decir, la fecha de inicio de la implementación de la estrategia JU hasta finalizar el calendario escolar de cada ETC y a corte 28 de febrero se tenía pendiente el reporte de calendario escolar de 27 ETC.
Para solucionar esto, se solicitó a la Dirección de Calidad la relación de los calendarios escolares y a los equipos de cobertura de la ETC la información real de raciones JU y calendario escolar, lo que ha generado un retraso en la asignación.
La asignación iniciará en el mes de marzo y finalizará siempre y cuando se cuente con el reporte total de contratación de estas 91 ETC.</t>
  </si>
  <si>
    <t>Número de excombatientes atendidos/Número de excomabtientes focalizados</t>
  </si>
  <si>
    <t>Número de excombatientes registrados en SIMAT/ Número total de excombatientes focalizados</t>
  </si>
  <si>
    <t>Ya se inició la atención de 1870 excombatientes con MEF. Este valor de beneficiarios es superior a la meta propuesta, debido a que la tasa de deserción se calcula entre el 25% y el 35%, por esto se inicia con un número superior de beneficiarios.</t>
  </si>
  <si>
    <t xml:space="preserve">El 27 de febrero se retomó la operación en los espacios territoriales de capacitación, con excepción de Montañita, Caquetá en donde la población ha hecho demandas para permitir el inicio de las actividades, estas serán evaluadas por parte del Comité Directivo del Proyecto. </t>
  </si>
  <si>
    <t>Número de nuevos jóvenes y adultos alfabetizados en zonas urbanas / Total de nuevos jóvenes y adultos alfabetizados en zonas urbanas programados</t>
  </si>
  <si>
    <t xml:space="preserve">Se encuentra en el proceso contractual. A la fecha se cuenta con los estudios previos (insumo) aprobado en Comité de Contratación. </t>
  </si>
  <si>
    <t>Número de planes de implmentación progresiva entrgados / Total entidades territoriales certificadas</t>
  </si>
  <si>
    <t>A la fecha se han recibido 8 planes de implementación progresiva por parte de las ETC</t>
  </si>
  <si>
    <t xml:space="preserve">A corte del mes de febrero se han realizado 2 comités técnicos para planear el desarrollo del convenio y acordar acciones de su inicio. La Fundación participó en las mesas de articulación con INCI e INSOR. </t>
  </si>
  <si>
    <t>Se realizó acompañamiento a 25 ETC: Boyacá, Cartagena, Cartago, Cesar, Chía, Dosquebradas, Duitama, Envigado, Girardot, Ibagué, La Guajira, Maicao, Medellín, Mosquera, Pereira, Riohacha, Rionegro, Risaralda, Sincelejo, Sogamoso, Sucre, Tolima, Tunja, Uribia y Valledupar. El avance logrado es superior al proyectado, debido a que en el momento en que se realizó la proyección del avance se presentaban inconvenientes con el contrato que disponia del presupuesto para las comisiones, lo cual podría generar inconvenientes a la hora de programar las asistencias técnicas, y por esto se estimó un avance menor, que se superá en el mes de febrero..</t>
  </si>
  <si>
    <t>Número de sedes educativas fortalecidas con MEF / Total de sedes educativas fortalecidas con MEF programadas</t>
  </si>
  <si>
    <t xml:space="preserve">Se encuentra en el proceso contractual. Ya se cuenta con el estudio previo (insumo) con los ajustes sugeridos por la abogada, financiero y asesora de la Subdirección de Contratación y con el sudirector de la Subdirección de Gestión Financiera. </t>
  </si>
  <si>
    <t xml:space="preserve">Se cuenta con el estudio previo (insumo) con los ajustes sugeridos por la abogada, financiero y asesora de la Subdirección de Contratación y con el sudirector de la Subdirección de Gestión Financiera. </t>
  </si>
  <si>
    <t>Número de sedes rurales contruidas y mejoradas / Total de sedes rurales contruidas y mejoradas programadas</t>
  </si>
  <si>
    <t xml:space="preserve">1. Se ha adelantado la contratación de personal para la ejecución del contrato con OIM para la segunda fase de manos a la escuela.
2. Se gestionó la distribución y contratación para la compra de mobiliario escolar con Colombia Compra Eficiente. </t>
  </si>
  <si>
    <t>Número de internados escolares fortalecidos en formación del uso del tiempo libre / Total de internados escolares fortalecidos en formación del uso del tiempo libre programados</t>
  </si>
  <si>
    <t>Se encuentra en el proceso contractual. Ya se cuenta con el estudio previo (insumo) con los ajustes sugeridos por la abogada y asesora de la Subdirección de Contratación.</t>
  </si>
  <si>
    <t>Se cuenta con el estudio previo (insumo) con los ajustes sugeridos por la abogada y asesora de la Subdirección de Contratación.</t>
  </si>
  <si>
    <t>(Total entidades territoriales certificadas acompañadas y asistidas / Total entidades territoriales certificadas)*100</t>
  </si>
  <si>
    <t xml:space="preserve">Se realizó asistencia técnicas a las ETC Malambo, Soledad, Soacha, Cali, Villavicencio, Pasto, Barranquilla, Bello, Cartagena,  Bogotá, Vaupés, Ciénaga, Cauca, Duitama, Barrancabermeja, Valledupar, Cesar, Riohacha, Caquetá, Antioquia, Bolívar, Cúcuta, Guainía, Huila, Nariño, Tunja e Ipiales. </t>
  </si>
  <si>
    <t>Se realizó visita a las ETC Malambo y Soledad. Atención en el MEN a la ETC Soacha. Atención telefonica y por correo a las ETC Cali, Villavicencio, Pasto, Barranquilla, Bello, Cartagena y Bogotá. </t>
  </si>
  <si>
    <t>Se realizó atención a las ETC Vaupés y Ciénaga en el MEN y vía telefónica a Cauca, Duitama, Barrancabermeja, Valledupar, Cesar, Riohacha, Caquetá, Antioquia, Bolívar, Cúcuta, Guainía y Huila. Via correo electrónico a Nariño, Tunja e Ipiales. </t>
  </si>
  <si>
    <t xml:space="preserve">Total aulas entregadas y/o contratadas con recursos de Ley 21-MEN / Total proyección de aulas entregadas y/o contratadas con recursos de Ley 21 -MEN </t>
  </si>
  <si>
    <t xml:space="preserve">9 aulas terminadas en 2 obras en el departamento de Chocó y Entrega de 18 Aulas nuevas de la I.E Armando Luna Roa, en el marco del Plan Pacífico suscrito con FINDETER.
</t>
  </si>
  <si>
    <t>83 aulas en 2 proyectos, evidencias contrato de obra. En el mes de Febrero no se realizaron nuevas contrataciones.</t>
  </si>
  <si>
    <t>El reporte inicia en agosto de 2018.</t>
  </si>
  <si>
    <t>Entrega de 18 Aulas nuevas de la I.E Armando Luna Roa en el Municipio de Quibdó en el marco del proyecto Plan Pacífico. El avance estuvo por debajo de lo proyectado debido a que los proyectos I.E.T.A. Y ORFEBRERIA TOMASA NAJERA (9 Aulas) e I.E. DE BALLESTAS (14 aulas), que se ejecutan en el marco del convenio 1098 con la ETC Bolivar, aún no cuentan con acta de recibo, la cual se tiene proyectada para el 15 de marzo.</t>
  </si>
  <si>
    <t>Durante ese periodo no se realizaron nuevas contrataciones de aulas.</t>
  </si>
  <si>
    <t>Número de entidades territoriales certificadas con asitencia técnica / Total de entidades territoriales certificadas</t>
  </si>
  <si>
    <t>En el mes de febrero se realizaron 56 asistencias técnica, 53 de manera presencial y 3 de manera virtual; las cuales se encuentran distribuidas en los siguientes componentes:_x000D_
Financiero: 17 asistencias técnicas_x000D_
Jurídico: 3 asistencias técnicas_x000D_
Sistemas de Información 2 asistencias técnicas_x000D_
Técnico Alimentario: 2 asistencias técnicas_x000D_
Proyectos Estratégicos: 7 asistencias técnicas_x000D_
Monitoreo y control: 25 asistencias técnicas</t>
  </si>
  <si>
    <t>Desde el mes de enero se cuenta con el  Modelo de Asistencia Técnica.</t>
  </si>
  <si>
    <t>Desde el mes de enero se estructuraron los siguentes documentos y formatos:_x000D_
1. Plan de asistencia técnica_x000D_
2. Anexo instrumento de captura de información de AT_x000D_
3. Actas de reunión_x000D_
4. Formato de evaluación_x000D_
5. Instructivo para el cargue de información de AT_x000D_
6. Política de nombramiento de soportes de AT.</t>
  </si>
  <si>
    <t>En el mes de febrero se realizaron 56 asistencias técnicas, 53 de manera presencial y 3 de manera virtual.
Por otra parte se realizó asistencia técnica a contralores regionales mediante el Seminario "Control Territorial al PAE", realizado el 27 y 28 de febrero en la ciudad de Bogotá, en articulación con la Auditoría General de la República.</t>
  </si>
  <si>
    <t>Número de proyectos de infraestructura educativa formulados para la construcción de 3.915 aulas bajo esquema de APPs / Total proyectos de infraestructura educativa formulados para la construcción de 3.915 aulas bajo esquema de APPs programados</t>
  </si>
  <si>
    <t>No se realiza reporte porque se solicitó la eliminación de este indicador, debido a que el cupo que inicialmente estaba asignado para APPs ya fue cubierto y MinHacienda no ha generado más presupuesto disponible para este tema, es decir, no se cuenta con recursos para contratar más aulas. </t>
  </si>
  <si>
    <t>Se solicitará por medio de Oficio a la Oficina de Planeación la eliminación de esta actividad, debido a que el cupo que inicialmente estaba asignado para APPs ya fue cubierto y MinHacienda no ha generado más presupuesto disponible para este tema, es decir, no se cuenta con recursos para contratar más aulas. </t>
  </si>
  <si>
    <t>Número comités y seguimientos realizados/ Total comités y seguimientos programados </t>
  </si>
  <si>
    <t>Se realizó un comité, en el cual se logró avanzar en el desarrollo de la apropiación de recursos del proyecto aprobado en OCAD como ejecutor MEN en Chocó._x000D_
Se generó la base de aulas entregadas y contratadas con recursos de Regalías.</t>
  </si>
  <si>
    <t>Se ha realizado seguimiento a la base entregada por DNP-Regalias, para monitorear los avances de los proyectos en ejecución a partir de un ejercicio de comparación del reporte del mes anterior contra la base de reporte del MEN, con el objeto de identificar avances, para ajustar en la base porcertajes de ejecución y terminados para el reporte de aulas del mes. De este ejercicio se entregaron 21 Aulas basicas y 6 mas especializadas.</t>
  </si>
  <si>
    <t>En enero: Se desarrolló una auditoria a la informacion presentada por las ETC, y se planteó el plan de acción para identificar e implementar la estrategia de levantamiento y seguimiento de información. 
En febrero: Se realizó un comité donde se elaboró la metodologia y el formato de reporte de informacion en ambiente WEB, igualmente,  se preparó la estrategia de gestión para el encuentro de secretarios a realizar en marzo 2018.</t>
  </si>
  <si>
    <t>a. Se elaboró la metodologia y el formato de reporte de informacion en ambiente WEB
b- Se capacitaron a los profesionales de Sub. Acceso para el seguimiento de la información.
c- Se han recibido reportes de Caldas, que se encuentran en validación y se ha recibido información de reporte de responsables de los territorios a quienes se han asignado claves para el cargue de información.
d- Se preparó la estrategia de gestión para el encuentro de secretarios en Marzo 2018</t>
  </si>
  <si>
    <t>En febrero: Se realiza un comité donde se ajusta la propuesta de gestión de aulas, y se estima que las aulas seran 4.723. 325 se han gestionado, de las cuales 318 se encuentran aprobadas y 7 en ejecución.</t>
  </si>
  <si>
    <t>Con corte a febrero la propuesta ajustada de gestión es de 4.723 aulas estimadas, de estas 325 se han gestionado, de las cuales 318 se encuentran aprobadas y 7 en ejecución. Las 325 equivales al 6,9% de aulas gestionadas.</t>
  </si>
  <si>
    <t>Número de asistencias técnicas realizadas / Total asistencias técnicas programadas</t>
  </si>
  <si>
    <t>Se prestó la asesoria a los planes de compra en dotación de mobiliario escolar en la Isla de San Andres, en el Colegio Bolivariano y en la ETC  La Guajira.</t>
  </si>
  <si>
    <t>Se presto la asesoria a los planes de compra en dotación de mobiliario escolar en Guajira y en los proyectos presentados en la estrategia de Obras x Impuestos (Barbacoas, Tumaco y Postobon).</t>
  </si>
  <si>
    <t>Número de ruedas de negocios de compras locales realizadas / Total ruedas de negocios de compras locales programadas</t>
  </si>
  <si>
    <t>Se han realizado reuniones preliminares y convocatorias, en el mes de abril comienzan las ruedas de negocaios.</t>
  </si>
  <si>
    <t>Se realizó conformación de 3 mesas departamentales de Compras Locales: La Guajira, Chocó y Tolima, para las ETC La Guajira, Riohacha, Maicao, Chocó, Quibdó, Tolima e Ibagué. El avance logrado en esta actividad es superior al proyectado, ya que inicialmente se había indicado un porcentaje mínimo de avance debido a que no es facíl convocar a las ETC a las mesas departamentales y que éstas acepten rapidamente, afortunadamente, se logró la aceptación de 3 de las 5 entidades y por esto se da un avance mayor .</t>
  </si>
  <si>
    <t>Documentos sobre estrategia PAE en SIMAT entregados / Total de documentos sobre estrategia PAE en SIMAT programados</t>
  </si>
  <si>
    <t>A la fecha no se han realizado reportes sobre esta estrategia, ya que se realizaran de manera trimestral</t>
  </si>
  <si>
    <t>El Programa de Alimentación Escolar cuenta con un plan de monitoreo de reporte del  Sistema Integrado de Matrícula.</t>
  </si>
  <si>
    <t>Documentos sobre recursos invertidos en el PAE entregados / Total de documentos sobre recursos invertidos programados</t>
  </si>
  <si>
    <t>Se han realizado visitas y se cuenta con la estructura del Plan,  se proyecta para el mes de marzo tener el Plan de monitoreo de recursos estructurado. A la fecha no se han generado reportes.</t>
  </si>
  <si>
    <t>El Programa de Alimentación Escolar PAE, cuenta con un Plan de monitoreo de recursos para la vigencia del 2018, el cual se encuentra en revisión y ajustes finales  por parte del grupo del PAE. Se proyecta para el mes de marzo tener el Plan de monitoreo de recursos estructurado.</t>
  </si>
  <si>
    <t>En el mes de febrero se realizarón 15 visitas de monitoreo de recursos  a las ETC: Arauca, Armenia, Caquetá, Chocó, Florencia, La Guajira, Magdalena, Maicao, Quibdó, Quindío, Riohacha, Santa Marta, Sincelejo, Sucre y Uribia. El avance logrado es superior al proyectado, debido a  que en la fecha de proyectar el porcentaje se estaban presentando dificultades con el contrato que maneja el presupuesto para las comisiones y no se tenia certeza si se lograría viajar en el mes de febrero.</t>
  </si>
  <si>
    <t>Total entidades territoriales certificadas con seguimiento al reporte del SIMAT/ Total de entidades territoriales certificadas</t>
  </si>
  <si>
    <t xml:space="preserve">Aún no ha iniciado. </t>
  </si>
  <si>
    <t>Total entidades territoriales certificadas acompañadas y asistida para gestión de cobertura 2019/ Total entidades territoriales certificadas</t>
  </si>
  <si>
    <t>Total  entidades territoriales certificadas  con análisis de información de cobertura/Total entidades territoriales certificadas</t>
  </si>
  <si>
    <t>Total entidades territoriales certificadas evaluadas en proceso de gestión de cobertura/Total entidades territoriales certificadas</t>
  </si>
  <si>
    <t>Total entidades territoriales certificadas apoyadas con material para campaña de matrícula/Total de entidades territoriales certificadas</t>
  </si>
  <si>
    <t>(Total entidades territoriales certificadas con seguimiento a la contratación del servicio Educativo/ Total entidades territoriales certificadas)*100</t>
  </si>
  <si>
    <t>Documento de implementación de la normatividad entregado/ Documento de implementación de la normatividad programado</t>
  </si>
  <si>
    <t>Se ha realizado seguimiento a la información enviada por de 35 ETC que contratan servicio educativo.</t>
  </si>
  <si>
    <t>Se cuenta con avances del documento con lineamientos que responden a las inquietudes de las comunidades indígenas frente a la implementación del Decreto 2500 de 2010. Y se cuenta con el Primer borrador de resolución de reporte de matrícula atendida mediante contratación del servicio educativo.</t>
  </si>
  <si>
    <t>Desde el mes de enero se adecuaron (modificaron con respecto a 2017 y se incluyó la información DUE actualizada de cada ETC) y remitieron los archivos con el FUC 2018 a cada ETC.</t>
  </si>
  <si>
    <t>Se recibió y analizó la Información parcial de 35 ETC que contratan servicio educativo.</t>
  </si>
  <si>
    <t>Se cuenta con importantes avances del documento con lineamientos que responden a las inquietudes de las comunidades indígenas frente a la implementación del Decreto 2500 de 2010.</t>
  </si>
  <si>
    <t>Se cuenta con el Primer borrador de  resolución de reporte de matrícula atendida mediante contratación del servicio educativo.</t>
  </si>
  <si>
    <t xml:space="preserve">Se recibieron y socializaron las observaciones del MHCP a los modelos financieros de los proyectos de Barranquilla y Medellín. _x000D_
</t>
  </si>
  <si>
    <t>1. Se recibieron y socializaron, las observaciones del MHCP a los modelos financieros de los proyectos de Barranquilla y Medellín. 
2. Se socializo ante la ETC Medellín los posibles cambios a los pliegos y convenios interadministrativos.  
3. Se solicitaron los documentos necesarios para el soporte y revisión de la modificación de la comisión de éxito del contrato 857.
4. Se remitió al área jurídica, consulta al concejo de estado para revisión del “presunto conflicto de intereses” de la IFC, para financiar oferentes en los procesos de Licitación Pública.</t>
  </si>
  <si>
    <t>Número de normas técnicas actualizadas, publicadas y divulgadas / Total normas técnicas actualizadas, publicadas y divulgadas programadas</t>
  </si>
  <si>
    <t>Documento de lineamientos actualizado y publicado entregado / Documento de lineamientos actualizado y publicado programado</t>
  </si>
  <si>
    <t>Se consolidaron y estan en ajuste las observaciones presentadas en las etapas de consulta pública con ICONTEC.</t>
  </si>
  <si>
    <t>Al corte de febrero se consolidó el documento, el cual se encuentra en producción previa a su publicación.</t>
  </si>
  <si>
    <t>Al corte de febrero se consolidó el documento, el cual se encuentra en producción previo a su publicación.</t>
  </si>
  <si>
    <t>Se prestó la asesoria a los planes de compra en dotación de mobiliario escolar en Guajira y en los proyectos presentados en la estrategia de Obras x Impuestos (Barbacoas, Tumaco y Postobon).</t>
  </si>
  <si>
    <t xml:space="preserve">Número de entidades territoriales certificadas capacitadas o soportadas en CIER / Total entidades territoriales certificadas capacitadas o soportadas en CIER programadas. </t>
  </si>
  <si>
    <t>En enero se capacitó a la ETC Medellín y en Febrero a la ETC Chocó.</t>
  </si>
  <si>
    <t>Se realizó asistencia ténica a la ETC Chocó para avanzar en el manejo de la Plataforma CIER</t>
  </si>
  <si>
    <t>Número de IE monitoreadas con la prestación del servicio / Total IE programadas</t>
  </si>
  <si>
    <t>Se realizaron 36 visitas a Instituciones Educativas: IE Marco Fidel Suarez Sede Nazareth, Centro Etnoeducativo #5  Anaralito Nuevo, IE Anna Vitelo, IE Antonio Ricaurte, IE Baldomero Sanin Cano, IE Carrusel, IE Departamental, IE Domingo Sabio Sede Chipre, IE Enrique Olaya Herrera Sede  Camelias, IE Envigado, IE Escuela Normal Leonor Alvarez Pinzon  Sede Maria Cristina, IE Eusebio Séptimo Sede Madre Verónica, IE Gabriel García Marquez Sedealberto Galindo, IE Gilberto Echeverry Mejia, IE Gimnasio De Quibdó Sede Jardín Infantil, IE Gustavo Rojas Pinilla Sede Club De Leones, IE Iefem, IE Iraca Sede Principal, IE Jaime Duque Grisales - Sede Rafael Pombo, IE Jaime Duque Grisales – Sedeprincipal, IE Jos María Córdoba, IE Jose Eustasio Rivera, IE Julius Sieber Sede Asis, IE Liceo León De Greiff, IE Municipal Sede Pisarreal, IE Nuestra Señora Del Rosario, IE Pablo Vi Sede Barrios Unidos, IE Pablo Vi Sede C Simón Bolívar, IE Sede Patio Centro 1, IE Simón Bolívar - Sede Centro, IE Simón Bolívar - Sede Cruz Blanca, IE Simón Bolívar - Sede El Rosal, Joselin Castillo Y Mariscal Sucre.</t>
  </si>
  <si>
    <t>Desde el mes de enero se cuenta con el documento de Modelo de Monitoreo y Control actualizado.</t>
  </si>
  <si>
    <t>Se proyectaron las comisiones para el mes de marzo, las cuales se encuentran aprobadas por la subdirección de Permanencia.</t>
  </si>
  <si>
    <t>Se realizaron 36 visitas a Instituciones Educativas de las ETC: Bello, Boyacá, Caldas, Envigado, Manizales, Meta, Neiva, Norte De Santander, Quibdó, Riohacha, Rionegro, Tunja y Zipaquirá.</t>
  </si>
  <si>
    <t>Número de ETC con procesos de formación situada realizados y dotados entregados / Total ETC con procesos de formación situada realizados y dotados programados</t>
  </si>
  <si>
    <t>Número de ETC con plan de implementación progresiva presentado al Ministerio / Total de entidades territoriales certificadas programadas</t>
  </si>
  <si>
    <t>Documento preliminar de implementación del JEC entregado / Documento preliminar de implementación del JEC programado</t>
  </si>
  <si>
    <t>Número de secretarias de educación con documento de lineamientos de JEC socializado /total secretarias de educación</t>
  </si>
  <si>
    <t xml:space="preserve">Número  de secretarias de educación con planes de permanencia elaborados / Total Secretarias de educación con planes de permanencia proyectadas </t>
  </si>
  <si>
    <t>Se encuentra en proceso contractual</t>
  </si>
  <si>
    <t>Se realizó acompañamiento a 29 ETC: Atlántico, Boyacá, Cartagena, Cartago, Cesar, Chía, Dosquebradas, Duitama, Envigado, Girardot, Ibagué, La Guajira, Maicao, Malambo, Medellín, Mosquera, Pereira, Riohacha, Rionegro, Risaralda, Sincelejo, Sogamoso, Soledad, Sucre, Tolima, Tunja, Uribia, Valledupar, Yumbo</t>
  </si>
  <si>
    <t>El documento borrador se encuentra en revisisón por parte de la Superintendencia de Subdsido Familiar.</t>
  </si>
  <si>
    <t>Se inició el proceso de focalización de las ETC</t>
  </si>
  <si>
    <t>Se realizaron todos los ajustes pertinentes y el insumo IN-2018-0617 fue programado para presentar al Comité de Contratación.</t>
  </si>
  <si>
    <t>Se realizó la priorización de las ETC para realizar el acompañamiento de los planes de permanencia que se inciaran en el mes de marzo, se realizaron la matrices de planes de permanencia.</t>
  </si>
  <si>
    <t xml:space="preserve">Se cuenta con los estudios previos (insumo) aprobado en Comité de Contratación. </t>
  </si>
  <si>
    <t>Número de víctimas del conflicto armado atendidas en ciclo VI en las ETC focalizadas / Total de víctimas proyectadas del conflicto armado atendidas en ciclo VI en las ETC focalizadas</t>
  </si>
  <si>
    <t>Se dio inicio a la atención con el ciclo VI a la población víctima del conflicto armado, sin embargo, en este momento se encuentra realizando la verificación de la información para cargar en el SIMAT, no se tiene certeza de la cantidad de estudiantes que iniciaron.</t>
  </si>
  <si>
    <t xml:space="preserve">Se dio inicio a la atención con el ciclo VI a la población víctima del conflicto armado. </t>
  </si>
  <si>
    <t xml:space="preserve">Se ha realizado la verificaciòn dentro del proceso de  matrícula de los estudiantes, lo cual ha permitido obtener la información para dar inicio al proceso de subir la información al SIMAT  </t>
  </si>
  <si>
    <t>Las 95 Entidades Territoriales Certificadas en Educación con seguimiento en la Administración del recurso humano</t>
  </si>
  <si>
    <t>ETC incluidas en el concurso de méritos especial, decreto 882/17 con reorganización de planta.</t>
  </si>
  <si>
    <t>Acuerdos de convocatoria de las ETC incluidas en el concurso de méritos especial, decreto 882/17</t>
  </si>
  <si>
    <t>Las 95 Entidades Territoriales Certificadas en Educación valoradas con Planes de asistencia técnica</t>
  </si>
  <si>
    <t># de evaluaciones cargadas en sistema/ # docentes a evaluar</t>
  </si>
  <si>
    <t>Las 40 ETC priorizadas para acompañamiento de audiencias publicas</t>
  </si>
  <si>
    <t>95 ETC  participantes en los juegos y encuentros folkloricos</t>
  </si>
  <si>
    <t>95 ETC  particpantes en los juegos y encuentros folkloricos</t>
  </si>
  <si>
    <t xml:space="preserve">indicadores formulados para el seguimiento y valoración del desempeño </t>
  </si>
  <si>
    <t>Un Documento eleborado</t>
  </si>
  <si>
    <t xml:space="preserve">Una campaña de relanzamiento </t>
  </si>
  <si>
    <t>Un tablero de indicaores actualizado</t>
  </si>
  <si>
    <t>No. Talleres realizados / No. de talleres programados</t>
  </si>
  <si>
    <t>N° Actualizacionbes del Tablero/N° DDSGP Educación</t>
  </si>
  <si>
    <t>N° ETC con informe Cierre Fiscal  217/ N° ETC</t>
  </si>
  <si>
    <t>N° ETC con informe 1er semestre 218/ N° ETC</t>
  </si>
  <si>
    <t>N° Viisitas realizadas/N° visitas programadas</t>
  </si>
  <si>
    <t>Informe Anual MC elaborado</t>
  </si>
  <si>
    <t>N° de ETC con seguimiento/22 ETC con medida</t>
  </si>
  <si>
    <t>N° requerimientos atendidos/N° requerimientos recibidos</t>
  </si>
  <si>
    <t>N° reportes validados /N° reportes generados</t>
  </si>
  <si>
    <t>N°parametrizaciones y procedimientos aprobados/ N° parametrizaciones y procedimientos entregadas</t>
  </si>
  <si>
    <t>N° solicitudes consolidadas/ N° de solcitudes allegadas</t>
  </si>
  <si>
    <t xml:space="preserve">Diagnosticos territoriales elaborados/ Diagnosticos territoriales programados </t>
  </si>
  <si>
    <t xml:space="preserve">Planes de asistencia tecnica consolidados  /  Planes de asitencia técnica priorizados  </t>
  </si>
  <si>
    <t>Informes de Avance por departamento elaborados / Informes de avance programados</t>
  </si>
  <si>
    <t>Cursos virtuales implementados / Cursos virtuales programados</t>
  </si>
  <si>
    <t>No. de POAIV revisados / No. de POAIV programados</t>
  </si>
  <si>
    <t xml:space="preserve">No. de PQRS atendidas / No. de PQRS presentadas </t>
  </si>
  <si>
    <t>No. de encuentros de secretrios realizados / No. de encuentros programados.</t>
  </si>
  <si>
    <t xml:space="preserve">No. de concertaciones realizadas / No. de concertaciones programadas </t>
  </si>
  <si>
    <t xml:space="preserve">No. de Pilotajes realizados / No. de Pilotajes programadas </t>
  </si>
  <si>
    <t>No de articulaciones realizadas / No de articulación programadas en las ETC</t>
  </si>
  <si>
    <t>No. de concertaciones realizadas / No. de concertaciones del estatuto programado</t>
  </si>
  <si>
    <t xml:space="preserve">No. de maestros Formados / No. de maestros programados para formación </t>
  </si>
  <si>
    <t>No. de asistencias realizadas / No. de asistencias técnicas programdas</t>
  </si>
  <si>
    <t>En el mes de mayo se elaborará un primer documento parcial de análisis de la administración del recurso humano. El avance cuantitativo corresponde a las mismas ETC visitadas durante el mes de enero.</t>
  </si>
  <si>
    <t>Para este indicador, su cumplimiento se reportará en el mes de abril. En el mes de febrero se avanzó con el analisis de insuficiencia de las 23 ETC incluidas en el decreto 882 de 2017.</t>
  </si>
  <si>
    <t>Para el mes de abril se proyecta realizar la expedición de los acuerdos de convocatoria por parte de la CNSC. Con corte al mes de febrero, se realizaron dos reuniones con la CNSC para iniciar la revisión del proyecto del acuerdo de convocatoria.</t>
  </si>
  <si>
    <t>Se proyecta consolidar la valoración de los cortes del plan de asistencia técnica para los meses de mayo, sepriembre y enero de 2019.</t>
  </si>
  <si>
    <t>Para el mes de febrero se realizaron las consultas de las bases de datos a Tecnología para efectuar el analisis de la información reportada por las ETC respecto de la evaluación de desempeño.</t>
  </si>
  <si>
    <t>Los acompañamientos en las audiencias públicas inciaran en el mes de marzo. En el mes de febrero se hizo seguimiento a la programación de audiencias públicas se selección de IE programadas por al CNSC</t>
  </si>
  <si>
    <t>Se proyecta ejecutar la celebración de los juegos nacionales del magisterio para el mes de octubre de 2018.</t>
  </si>
  <si>
    <t>En el mes de febrero se formularon dos indicadores corespondinetes a la oportunidad en la afiliacion y en la atención al usuario en temas de cesantías.</t>
  </si>
  <si>
    <t>El documento indicativo de gestión se obtendrá para el final de la vigencia de 2018. En el mes de febrero se han realizado mesas de trabajo para verificar la prestación del servicio de salud y prestaciones económicas. Adicionalmente, Se ha realizado el análisis al informe del anexo técnico presentado por Fiduprevisora en cuanto a las 8 obligaciones contractuales acargo de la Subdiorección de Recursos Humanos del Sector.</t>
  </si>
  <si>
    <t>Se proyecta reportar el cumplimiento de este indicador en el mes de junio. Para el mes de febrero se avanzó con el análisis del impacto preliminar con variables de perfil de los docentes de las ETC.</t>
  </si>
  <si>
    <t>El aplicativo del trablero de indicadores se proyecta su entrega en el mes de junio. En el mes de febrero se avanzó en la construcción de la metodología de 10 inidcadores adheridos al Plan de Asistencia Técnica</t>
  </si>
  <si>
    <t>Se definió una estructura preeliminar para el taller de capacitación financiero.</t>
  </si>
  <si>
    <t xml:space="preserve">Tablero actualizado con el documento de distribución 24 de 2018. 
</t>
  </si>
  <si>
    <t>Se recopilaron observaciones y sugerencias para ser incluidas en la elaboración del informe, en el marco de las presentaciones internas sobre el estado financiero de las entidades territoriales.</t>
  </si>
  <si>
    <t>Se definió el cronograma de las visitas de levantamiento de informacion financiera que iniciarán en el mes de marzo. Igualmente se comunicó dicho cronograma a las ETC .</t>
  </si>
  <si>
    <t xml:space="preserve">Se definió la estructura del documento y se acordó el tipo de fuentes de infomación necesarias a utilizar. Actualmente, se están proyectando los oficios para realizar la solicitud de manera formal. </t>
  </si>
  <si>
    <t>Se realizaron mesas de trabajo con la Fiduprevisora y el Departamento de Chocó orientadas a la conciliación de recursos SSF y a la verificación de temas pendientes para el cierre del encargo fiduciario No. 1000 de 2014 de la Subcuenta Chocó.</t>
  </si>
  <si>
    <t xml:space="preserve">Se realizó soporte funcional y técnico a las 94 ETC en el funcionamiento del Sistema de Gestión de Recursos Humanos -HUMANO-.  A la fecha de corte, se gestionaron  299 incidencias. De este total, 193 se solucionaron en segundo nivel, 43 se encuentran esperando trámite de cliente, 30 se asignaron a primer nivel  y 33  se escalaron  a Ingeniero de Soporte. </t>
  </si>
  <si>
    <t>Durante el mes de febrero se realizaron las siguientes actividades: actualización SINEB- PLANTAS en ambiente de producción, extracción de archivos y Procesamiento de la nómina  del mes de enero 2018, asistencia técnica a 36 entidades en el Directorio Único de Establecimientos Educativos (DUE) y descarga, actualización y pruebas  Versión Humano 10.10  en ambientes de certificación y producción.</t>
  </si>
  <si>
    <t>Se finalizó la cuarta etapa de cargue de la información reportada por los  FSE en SIFSE .  A la fecha del presente informe, se tiene un reporte total de 6.581  FSE.</t>
  </si>
  <si>
    <t xml:space="preserve">Se elaboraron las parametrizaciones para revisar las solicitudes de deudas laborales por concepto de ascenso y zonas de difícil acceso, tomando como referencia los ajustes y observaciones realizadas por la Oficina Asesora de Planeación.   </t>
  </si>
  <si>
    <t xml:space="preserve">Se actualizó la base de datos del proceso de saneamiento de deudas laborales en lo referente a deudas por concepto de ascenso, bonificación por zonas de díficil acceso y primas. Dicha actualización consistió en la revisión de carpetas, solicitud de la información pendiente a las entidades territoriales certificadas y revisión de las formatos de liquidación diligenciados por las entidades.  </t>
  </si>
  <si>
    <t>Se realizaron reuniones  con primera infancia el 6 de febrero, con acceso y permanencia el 7 y 21 de febrero. El dia 28 de febrero en reunión con la Viceministra de EPBM se ajustó la estrategia y se dieron orientaciones para preparar la reunión a realizar en el depacho de la señora Ministra el dia 5 de marzo.</t>
  </si>
  <si>
    <t>Se avanzó en el primero borador de lo que será la herramienta para consolidar la prestación de la AT.. La primera medición de indicadores y la elaboración de los planes  de asistencia técnica se proyectan para  finales del mes de marzo.</t>
  </si>
  <si>
    <t>El indicador  iniciará  reporte desde el mes de julio. La primera medición de indicadores y la elaboración de los planes  de asistencia técnica se proyectan para hacia finales del mes de marzo.</t>
  </si>
  <si>
    <t>Se inició con la revisión de los cursos ya montados en la plataforma, se programaran las reuniones con las areas para revisar, cargar nuevos contenidos, materiales y realizar la actualización en la plataforma.</t>
  </si>
  <si>
    <t>Con corte al mes de febrero se han recibido 38 seguimientos al POAIV de la vigencia 2017, se procedió a su estudio y realimentación. Igualmente, se han recibido9 formulaciones del POAIV 2018.</t>
  </si>
  <si>
    <t>Se han atendido y tramitado la totalidad de PQRS que se  radicaron en el mes de febrero.</t>
  </si>
  <si>
    <t>Se encuentra en etapa de planeación el primer encuentro nacional de secretarios de Educación, el cual se ha programado ejecutar en el mes de marzo.</t>
  </si>
  <si>
    <t>En este mes se avanzó en la concertación de la norma de forma autónoma por parte de los delegados indígenas, quienes entregarán la propuesta final de norma SEIP el 2 de marzo. Posteriormente el MEN iniciara el respectivo análisis de la propuesta en el mes de marzo con el fin de generar observaciones a la misma.
En el mes de febrero se realizaron dos (2) sesiones CONTCEPI. La sesión 34 celebrada del 12 al 16 de febrero y la sesión 35 celebrada del 26 febrero al 02 de marzo.</t>
  </si>
  <si>
    <t>Dicho indicador se comenzará a reportar en el mes de marzo, cuyo avance depende directamente de la realizacion de las  proximas CONTCEPI.</t>
  </si>
  <si>
    <t>Se avanza en el cumplimiento de los compromisos que se establecieron en el marco de la minga del pacto social por buenaventura, en relación a la política publica de buenaventura.
Se han realizado dos mesas de trabajo en el marco del paro cívico de Buenaventura : del 6 al 7 de febrero y del 26 al 27 de febrero.</t>
  </si>
  <si>
    <t>Se encuentra en construcción un documento borrador de propuesta de estatuto profesionalización docente. Este documento está siendo alimentando con los insumos que se recogieron en las 33 asambleas departamentales  de 2017 para un posterior análisis y concertación con el Ministerio de Educación.
En el mes de febrero se realizaron dos subcomisiones Técnicas de expertos (autonomas), en las siguientes fechas: del 2 al 5 de febrero en Guajira  y del 22 al 25 de febrero en Tumaco,</t>
  </si>
  <si>
    <t>Se realizó la mesa de trabajo en Barbacoas, Nariño para concertar con las Autoridades Representativas, los Directivos y docentes, la formulación del diseño e implementación de una ruta del Plan de Formación en Competencias Básicas e Interculturales en el nivel de educación media (9º a 11º), en las I.E. Normal Superior la Inmaculada y I.E. Luis Irizar Salazar. En estas sesiones se logro formar a 16 maestros.</t>
  </si>
  <si>
    <t>Se avanza con el  cronograma de las asistencias técnicas a las Entidades Territoriales Certificadas, el cual está en proceso de validación por las Entidades y comenzar su ejecución a partir del mes de marzo.</t>
  </si>
  <si>
    <t>Se realizó seguimiento a la administración del recurso humano a 85  ETC que han disminuido su matrícula de referencia, mediante oficios que solcitan acciones correctivas. En el mes de mayo, se elaborara un primer documento parcial de analisis de la administración del recurso humano. El avance cuantitativo corresponde a las mismas ETC visitadas durante el mes de enero.</t>
  </si>
  <si>
    <t>Se realizó el analisis de insuficiencia  de las 23 ETC  incluidas en los Planes de Desarrollo con Enfoque Territorial.</t>
  </si>
  <si>
    <t>En el mes de febrero se realizó el análisis de eficiencia de las 23 ETC, para determinar a cuales de ellas se requiere la solicitud de viabilidad financiera y técnica. Esta actividad se completará en el mes de marzo.</t>
  </si>
  <si>
    <t>Se realizaron dos reuniones con la CNSC para iniciar la revisión del proyecto del acuerdo de convocatoria.</t>
  </si>
  <si>
    <t>Se han adelantando diferentes reuniones para capacitar a los asesores de las diferentes ETC que participarán en el concurso especial de méritos, con el propósito de adelantar los estudios técnicos que permitirán la creación de las plantas requeridas para tal fin.</t>
  </si>
  <si>
    <t>Se solicitaron las consultas de bases de datos a Tecnología para efectuar el analisis de la información reportada por las ETC respecto de la evaluación de desempeño.</t>
  </si>
  <si>
    <t>Se hizo seguimiento a la programación de audiencias públicas se selección de IE programadas por al CNSC</t>
  </si>
  <si>
    <t>En el mes de febrero se realizó la formulación del plan de acción para el desarrollo de la fase Nacional. Adicionalmente, se coordinó con la Subdirección Administrativa y el operador logístico, la celebración de los juegos zonales en Pasto a llevarse a cabo en el mes de marzo 2018.</t>
  </si>
  <si>
    <t xml:space="preserve">Para el mes de febrero se formalizó el contrato con el operador logístico para la celebración de los juegos zonales en Pasto. </t>
  </si>
  <si>
    <t>Se han realizado mesas de trabajo para verificar la prestación del servicio de salud y prestaciones económicas. Se ha realizado el análisis al informe del anexo técnico presentado por Fiduprevisora en cuanto las 8 obligaciones contractuales.</t>
  </si>
  <si>
    <t>Se ha participado en el comité de veedores en Cali, Valle del Cauca y en 2 sesiones de Consejo Directivo.</t>
  </si>
  <si>
    <t>Mensualmente se realiza el análisis al informe del anexo técnico presentado por Fiduprevisora en cuanto a las 8 obligaciones contractuales, y al informe de observaciones presentadas por la firma de apoyo a la supervisión.</t>
  </si>
  <si>
    <t>Se ha realizado  el análisis a dos informes del anexo técnico presentado por Fiduprevisora en cuanto a las 8 obligaciones contractuales, y al informe de observaciones presentadas por la firma de apoyo a la supervisión.</t>
  </si>
  <si>
    <t>Se realiza análisis de impacto preliminar con variables de perfil de los docentes de las distintas ETC.</t>
  </si>
  <si>
    <t>Se realizó la formulación de la metodología de los indicadores de medición, obteniendo alrededor de 10 indicadores adheridos al Plan de Asistencia Técnica.</t>
  </si>
  <si>
    <t>Se evalúan plataformas de visualización del tablero de control.</t>
  </si>
  <si>
    <t>Tablero actualizado con el documento de distribución  No. 24 del 31 de enero de 2018. 
El tablero de informacion financiera reposa en la carpeta compartida de la Subdirección de Monitoreo y Control.</t>
  </si>
  <si>
    <t>Se realizaron mesas de trabajo con la Fiduprevisora y el Departamento de Chocó orientadas a la conciliación de recursos SSF y a la verificación de temas pendientes para el cierre del encargo fiduciario No.1000 de 2014 de la Subcuenta Chocó.</t>
  </si>
  <si>
    <t>Durante el mes de febrero se realizaron las siguientes actividades: actualización SINEB- PLANTAS en ambiente de producción, extracción de archivos y Procesamiento de la nómina  del mes de enero 2018, asistencia técnica a 36 entidades en el Directorio Único de Establecimientos Educativos (DUE) y descarga, actualización y pruebas Versión Humano 10.10  en ambientes de certificación y producción.</t>
  </si>
  <si>
    <t>Se finalizó la cuarta etapa de cargue de la información reportada por los  FSE en SIFSE .  A la fecha del presente informe, se tiene un reporte total de 6581 FSE.</t>
  </si>
  <si>
    <t xml:space="preserve">Se elaboraron las parametrizaciones para revisar las solicitudes de deudas laborales por concepto de ascenso y zonas de difícil acceso, tomando como referencia las observaciones de mejora realizadas por la Oficina Asesora de Planeación.   </t>
  </si>
  <si>
    <t>Se inicio con la elaboración del primer borrador de la herramienta que servirá para consolidar los resultados de la AT en el Viceministerio</t>
  </si>
  <si>
    <t>Se iniciaron los acercamientos con las áreas para la revisión de sus cursos  en la plataforma y estudiar la conveniencia o no, de agregar o quitar contenidos. Tambien se orienta para la incusión de nuevos temas y hacer actualizaciones.</t>
  </si>
  <si>
    <t>La escuela para secretarios cuenta para el mes de febrero con 13 cursos cargados. Estos se encuentran alojados en el campus virtual de colombia aprende, que se encuentra en plena operatividad.</t>
  </si>
  <si>
    <t>Se han recibido 38 seguimientos al POAIV de la vigencia 2017, se procedió a su estudio y realimentación.</t>
  </si>
  <si>
    <t>Se han recibido 9 formulaciones del POAIV 2018.</t>
  </si>
  <si>
    <t>Se ha tramitado y dado respuesta oportuna a las PQRS  radicadas en la Subdirección de Fortalecimiento, adicionalmente por medio del correo electrónico se han tramitado 30 solicitudes de útiles inutiles.</t>
  </si>
  <si>
    <t>En el mes de febrero se elaboró la versión 11 de la agenda, se cuenta con el hotel para el evento y hospedaje, se enviaron las cartas de invitación generales y de experiencias exitosas.</t>
  </si>
  <si>
    <t>En el mes de febrero se realizaron dos (2) sesiones CONTCEPI. La sesión 34 celebrada del 12 al 16 de febrero y la sesión 35 celebrada del 26 de febrero al 02 de marzo. Estas sesiones se ejecutaron de forma autónoma con el fín de que los delegados indígenas consolidaran la totalidad de propuesta de  norma SEIP que será presentada al MEN para su revisión interna en el mes de marzo.</t>
  </si>
  <si>
    <t>Se han realizado dos mesas de trabajo en el marco del paro cívico de Buenaventura ( del 6 al 7 de febrero y del 26 al 27 de febrero), en las cuales se han revisado los avances al cumplimiento de los compromisos establecidos por el Ministerio de Educación Nacional, así como la revisión de la propuesta de ruta metodológica para la construcción del documento de Política Publica de Buenaventura.</t>
  </si>
  <si>
    <t>Se han realizdo dos subcomisiones Tecnicas de expertos (autonomas), en las siguientes fechas: del 2 al 5 de febrero en Guajira  y del 22 al 25 de febrero en Tumaco, en las mismas se ha avanzado en la revision, consolidación y analisis por parte  de los expertos, de los insumos recogidos de las 33 Asambleas Departamentales de 2017, que se incorporarán en el documento borrador de Estatuto de Profesionalización Docente.</t>
  </si>
  <si>
    <t>Se realizó la mesa de trabajo en Barbacoas, Nariño para concertar con las Autoridades Representativas, los Directivos y docentes. Esta en proceso de concertación. Por temas de seguridad en la zona de cañaveral-Cordiba ha sido complicado que las autoridades indigenas puedan movilizarse.</t>
  </si>
  <si>
    <t>Se realizó cronograma de las asistencias técnicas a las Entidades Territoriales Certificadas, el cual está en proceso de validación por las Entidades y comenzar su ejecución a partir del mes de marzo.</t>
  </si>
  <si>
    <t xml:space="preserve">No. de maestros acompañados / No. de maestros proyectados </t>
  </si>
  <si>
    <t xml:space="preserve">No. de sesiones realizadas / 7 sesiones proyectadas </t>
  </si>
  <si>
    <t>No. de jornadas de seguimiento desarrolladas/ 2 jornadas  de seguimiento</t>
  </si>
  <si>
    <t>No. de cajas de herrramientas del MAS producidas </t>
  </si>
  <si>
    <t>No. de cajas de herramientas distribuidas </t>
  </si>
  <si>
    <t>No. de contratos firmados y perfeccionados </t>
  </si>
  <si>
    <t>Número de docentes cualificados </t>
  </si>
  <si>
    <t xml:space="preserve">No. de jornadas de seguimiento/ 2 jornadas de seguimiento </t>
  </si>
  <si>
    <t xml:space="preserve">No. de contratos firmados y perfeccionados </t>
  </si>
  <si>
    <t>Numero de requerimientos recibidos a satisfaccion vs. número de requerimientos solicitados para desarrollo.</t>
  </si>
  <si>
    <t xml:space="preserve">Número de agentes educativos involucrados en estrategias de promoción de la lectura y la literatura. </t>
  </si>
  <si>
    <t xml:space="preserve">% avance en el análisis de resultados de _x000D_acuerdo a las fases del plan analítico
</t>
  </si>
  <si>
    <t xml:space="preserve">	Número de eventos realizados para difusión de resultados de medición de la calidad </t>
  </si>
  <si>
    <t>Número de instrumentos validados</t>
  </si>
  <si>
    <t>% de avance en el ajuste de los instrumentos para Transición</t>
  </si>
  <si>
    <t>Número de instrumentos piloteados</t>
  </si>
  <si>
    <t>% de avance en el análisis de los resultados</t>
  </si>
  <si>
    <t xml:space="preserve">Número de referentes técnicos en educación inicial y preecolar revisados, ajustados y socializados. </t>
  </si>
  <si>
    <t xml:space="preserve">1 Guía con orientaciones para DUA en educación inicial y preescolar </t>
  </si>
  <si>
    <t xml:space="preserve">Número de secretarías de educación certificadas en educación acompañadas en la articulación, implementación o seguimiento del Modelo de Gestión de la Educación Inicial. </t>
  </si>
  <si>
    <t>Número de documentos para inspección y vigilancia de la educación inicial desarrollados.</t>
  </si>
  <si>
    <t>Número de entidades territoriales que implementan la ruta de tránsito armónico</t>
  </si>
  <si>
    <t>Número de niños y niñas atendidos en preescolar integral en entidades territoriales con procesos de fortalecimiento para la implementación del servicio.</t>
  </si>
  <si>
    <t xml:space="preserve">Reportaremos avances en el número de docentes formados al finalizar el acompañamiento pedagógico situado por medio de los diferentes procesos (convenio con Fundación Carvajal, licitación y acompañamiento a entidades territoriales que implementan con recursos propios) </t>
  </si>
  <si>
    <t>Se está avanzando en el diseño de diplomados, el proceso de cualificación se proyecta iniciar en el mes de junio,  los docentes a cualificar se reportarán al finalizar el proceso de cualificación.</t>
  </si>
  <si>
    <t>Se avanzó en la fase 2 identificacion de experiencias nacionales e internacionales y se definieron categorias de análisis, asi mismo se avanzó en la concreción de la cooperación técnica de UNESCO, en este proceso tanto en cronograma como en la financiación de un consultor internacional.</t>
  </si>
  <si>
    <t>Se culminó el levantamiento, se cruzó con problemas detectados en la entrega final de la fábrica 2017, se validaron y entregaron a la Oficina de Tecnología los requerimientos del Sistema de Seguimiento Niño a Niño y del Sistema de Información de primera infancia.</t>
  </si>
  <si>
    <t>Gestión con líderes de educación inicial para la realización de los eventos de marzo, inicio de la implementación de la estrategia de seguimiento a la entrega de las colecciones de libros aula por aula y concertación con Ministerio de Cultura pra la definición de la estrategia a implementar con cada territorio. </t>
  </si>
  <si>
    <t>Avance a la fecha: se fijó la fecha para el evento en 27 de junio teniendo en cuenta las fechas de elecciones y la agenda de la Ministra. Se envió a los asesores extranjeros para que ellos vengan al evento y un correo para reservar la fecha entre las personas de gobierno y fundaciones.</t>
  </si>
  <si>
    <t>Se realizó la sensibilización en los 5 departamentos para la validación y el día 26 de febrero inició el operativo de campo para el proceso.</t>
  </si>
  <si>
    <t xml:space="preserve"> - Se avanzó en dos de los tres lineamientos asi: la identificación de avances y experiencias en los temas de familia y educación inicial y preescolar. 
 - Se avanzó en la conformación del equipo, se realizaron dos mesas técnicas para la identificación de avances y documentos base de la dirección para la definición de las orientaciones pedagógicas.</t>
  </si>
  <si>
    <t xml:space="preserve">Se avanzó en dos de los tres lineamientos asi: la identificación de avances y experiencias en los temas de familia y educación inicial y preescolar. </t>
  </si>
  <si>
    <t>Se avanzó en la conformación del equipo, se realizaron dos mesas técnicas para la identificación de avances y documentos base de la dirección para la definición de las orientaciones pedagógicas.</t>
  </si>
  <si>
    <t>Se conformó el equipo de trabajo, se envío comunicación a las secretarías de educación para la identificación de prácticas significativas en el aula sobre diseño universal y frente a las 2 entidades focalziadas se realizó reunión con Bogotá para hacer acuerdos sobre el proceso a desarrollar, con Manizales se envió comunicación presentando el convenio y sus fases, se proyecta visita para el siguiente mes.</t>
  </si>
  <si>
    <t>Acompañamiento a  secretarías en la elaboración de su plan de acción 2018, con las cuales se estableció nuevo contacto. Acompañamiento a secretarías de educación con rediseño entregado en 2017,  en la implementación de su plan de acción a través de reuniones de reapertura, e inicio de las aperturas con 6 secretarías de educación nuevas en el proceso, con las cuales se logró firmar el acuerdo de voluntades.</t>
  </si>
  <si>
    <t>Se culminó la validación de los verificables, y se estableció la estructura para el desarrollo de los documentos para prestador del servicio y verificador. Se realizó el análisis para viabilidad y alcance del estudio de cargas. </t>
  </si>
  <si>
    <t xml:space="preserve">Costeo de eventos nacionales de tránsito armónico y elaboración de cronograma de trabajo. </t>
  </si>
  <si>
    <t xml:space="preserve">Si bien los niños y niñas en preescolar integral ya están siendo atendidos, en lo relacionado con la estrategia de fortalecimiento se avanzó en la definición del alcance, objetivos y costeo. </t>
  </si>
  <si>
    <t xml:space="preserve">Inducción a tutores 
Base de datos de maestros acompañados
</t>
  </si>
  <si>
    <t>Caja de herramientas con guías y miniclips</t>
  </si>
  <si>
    <t xml:space="preserve">Base de datos de docentes cualificados </t>
  </si>
  <si>
    <t>Listas asistencia y documento de sistematización de los encuentros</t>
  </si>
  <si>
    <t>Actas de Mesas de trabajo con la Oficina de Tecnologías y con la fábrica de software 2017.
Correos electrónicos y oficios enviados a la Oficina de Tecnología. 
Actas de la Mesa de Sistemas de Información de la CIPI.</t>
  </si>
  <si>
    <t>Mesas de trabajo con la Oficina de Tecnología y  con la fábrica de software 2017.
Correos electrónicos y oficios enviados a la Oficina de Tecnología. </t>
  </si>
  <si>
    <t xml:space="preserve">Mesas de trabajo con la Oficina de Tecnología y con la fábrica de software 2018.
Correos electrónicos y oficios enviados a la Oficina de Tecnología. 
Actas de sesiones de trabajo de validación de requerimientos. </t>
  </si>
  <si>
    <t xml:space="preserve">Actas y listas de asistencia de reuniones con representantes de Ministerio de Cultura, Secretarías de Educación, equipo interno MEN. 
Documento de estrategia de promoción de la lectura y la literatura. </t>
  </si>
  <si>
    <t>Solicitudes de eventos a Bolsa Logística y correos y actas de seguimiento a la realización de los mismos</t>
  </si>
  <si>
    <t xml:space="preserve">Listados de asistencia a eventos de promoción de la lectura y la literatura.
Registro fotográfico de cada evento.
Actas de entrega de colecciones por aula y evidencia fotográfica. </t>
  </si>
  <si>
    <t xml:space="preserve">Actas de mesas de trabajo de equipo interno y con entidades externas.
Guía de la Ruta de Tránsito Armónico.
Incorporación en el MGEI de la Guía. </t>
  </si>
  <si>
    <t>Listados de asistencia a eventos con Secretarías de Educación.
Evidencias de socialización por medios virtuales. </t>
  </si>
  <si>
    <t>Actas y listas de asistencia a reuniones con equipo de campo de convenio OEI.
Planes de trabajo.</t>
  </si>
  <si>
    <t>Actas y listas de asistencia a reuniones con equipo de campo de convenio OEI.
Planes de trabajo.
Propuesta de rediseño</t>
  </si>
  <si>
    <t>Actas y listas de asistencia de reuniones internas, reuniones con equipo de trabajo consultor y con entidades de la CIPI. 
Matriz de fuentes de información y matriz de verificables.
Documentos para la inspección y vigilancia en educación inicial para la totalidad de componentes de la modalidad institucional.</t>
  </si>
  <si>
    <t>Documento de definición de requerimiento técnico que delimita el alcance del estudio de cargas.
Insumo de contratación de estudio de cargas</t>
  </si>
  <si>
    <t>Documento de definición de requerimiento técnico que delimita el alcance del desarrollo técnico del componente Talento humano. 
Insumo de contratación para desarrollo de componente talento humano</t>
  </si>
  <si>
    <t>Actas y listas de asistencia de reuniones internas, reuniones con equipo de trabajo consultor y con entidades de la CIPI. 
Documento de estudio de cargas.</t>
  </si>
  <si>
    <t xml:space="preserve">Actas y listas de asistencia de reuniones internas, reuniones con equipo de trabajo consultor y con entidades de la CIPI. 
Documentos para la inspección y vigilancia en educación inicial para la totalidad de componentes de la modalidad institucional, ajustados, con corrección de estilo y diagramados. </t>
  </si>
  <si>
    <t>Actas y listas de asistencia de reuniones internas, reuniones con equipo de trabajo consultor y con entidades de la CIPI. 
Documento con descripción de requerimientos para sistemas de información que soporten necesidades de proceos de inspección y vigilancia.</t>
  </si>
  <si>
    <t>Solicitud de los eventos a la bolsa logística
Listados de asistencia, agenda de trabajo y registro fotográfico de los eventos.</t>
  </si>
  <si>
    <t xml:space="preserve">Actas de mesas de trabajo de equipo interno.
Correos electrónicos. </t>
  </si>
  <si>
    <t>Insumo de contratación: pliegos de condiciones técnicas, costeo y demás soportes que requiera la oficina de contratación.</t>
  </si>
  <si>
    <t xml:space="preserve">Contrato suscrito.
Actas y listados de asistencia de trabajo con secretarías de educacción y establecimientos educativos para el fortalecimiento de la implementación de preescolar integral. </t>
  </si>
  <si>
    <t>Se elaboró  insumo para proceso de licitación para implementar el MAS con 504 maestras y se realizó proceso de cotización para elaboración de estudio de mercado.</t>
  </si>
  <si>
    <t>Se realizo plan de trabajo y cronograma detallado de actividades, se conformo equipo de trabajo en las 4 entidades territoriales focalizadas para el proceso y se construyo metodología para formación a tutores.</t>
  </si>
  <si>
    <t>En el marco del proceso en compra eficiente con Panamericana se imprimió la caja de herramientas para nuevos docentes acompañados.</t>
  </si>
  <si>
    <t>Se realizó cronograma y plan de trabajo detallado, se conformo equipo de trabajo y se entregó a la universidad todos los documentos base para la definición de los módulos de los dos diplomados en bases curriculares uno para directivos y otro para maestras.</t>
  </si>
  <si>
    <t>Se realizó plan de trabajo y cronograma detallado y se avanzó en la conformación del equipo de trabajo</t>
  </si>
  <si>
    <t>Se realizó el levantamiento de los requerimientos de mejora a los sistemas de información de primera infancia, se realizó la revisión correspondiente con la oficina de tecnología.</t>
  </si>
  <si>
    <t xml:space="preserve">Se remiteron los requerimientos de mejora para el Sistema de Seguimiento Niño a Niño y del Sistema de Información de primera infancia a la oficina de tecnología, junto con el CDP de los recursos disponibles para estos desarrollos. </t>
  </si>
  <si>
    <t xml:space="preserve">Establecimiento de acuerdos con comunidad Wayuu sobre evento de promoción de la lectura. Reunión de Planeación con la SED Bogota para organización de eventos de promoción de la lectura y la literatura. </t>
  </si>
  <si>
    <t>Se inició la verificación de la entrega de las colecciones de libros a cada una de las aulas de Preescolar Integral en Quibdó, Ocaña y  Pereira. Y se realizó evento de promoción de la lectura y la literatura con comunidad Wayuu en el Cabo de la Vela (Uribia, La Guajira).</t>
  </si>
  <si>
    <t>Se fijó la fecha para el evento en 27 de junio teniendo en cuenta las fechas de elecciones y la agenda de la Ministra. Se envió a los asesores extranjeros para que ellos vengan al evento y un correo para reservar la fecha entre las personas de gobierno y fundaciones.</t>
  </si>
  <si>
    <t>Se suscribió Convenio con la Fundación Carvajal en el marco del cual se consolidará el lineamiento para el fortalecimiento a familias. Se avanzó en la identificación de avances y experiencias en los temas de familia y educación inicial y preescolar.</t>
  </si>
  <si>
    <t>Se suscribió Convenio con la OEI  en el marco del cual se revisaran los avances del MEN y se definirán las orientaciones pedagógicas . Se avanzó en la conformación del equipo, se realizaron dos mesas técnicas para la identificación de avances y documentos base de la dirección para la definición de las orientaciones pedagógicas.</t>
  </si>
  <si>
    <t>Se conformó el equipo de trabajo , se envío comunicación a las secretarías de educación para la identificación de prácticas significativas en el aula sobre diseño universal y frente a las 2 entidades focalziadas se realizó reunión con Bogotá para hacer acuerdos sobre el proceso a desarrollar, con Manizales se envió comunicación presentando el convenio y sus fases, se proyecta visita para el siguiente mes.</t>
  </si>
  <si>
    <t>Se estableció el contacto con las secretarías de educaicón que iniciaron proceso en 2016, para hacer seguimiento a su plan de implementación. Igualmente se  y se retomó el proceso con las 38 secretarías que ya cuentan con el rediseño desde 2017 para iniciar su implementación. </t>
  </si>
  <si>
    <t>Se realizó el proceso pre-contractual antes del  tiempo determinado para tal fin. Como resultado se suscribio el Convenio de Cooperación 489 de 2018, entre la OEI y el MEN, para acompañar a nuevas SE en la implementación del Modelo de Gestión para la Educación Inicial. La OEI avanza en el proceso de contratación del equipo de trabajo. </t>
  </si>
  <si>
    <t>Se suscribieron los 20 acuerdos para la implementación del MGEI con nuevas sercretarías de educación.</t>
  </si>
  <si>
    <t xml:space="preserve">A través del Contrato 1446 de 2017, sucrito entre el MEN y CEINTE, se avanza en la fase 2 para lo cual se  estableció la estructura para el desarrollo de los documentos para prestador del servicio y verificador. </t>
  </si>
  <si>
    <t>Dado que el antecedente para el desarrollo de los documentos de inspección y vigilancia es un acuerdo y validación de los estándares con la Comisión Intersectorial para la atención Integral de la Primera Infancia, se ha avanzado en la definición del alcance del estudio de cargas para la modalidad institucional.</t>
  </si>
  <si>
    <t>Dado que el antecedente para el desarrollo de los documentos de inspección y vigilancia es un acuerdo y validación de los estándares con la Comisión Intersectorial para la atención Integral de la Primera Infancia, se requiere como prerequisito los resultados del estudio de cargas para avanzar en desarrollo técnico del componente talento humano. Por lo cual, se está estudiando la viabilidad jurídica de una posible estrategia para avanzar al menos parcialmente en el desarrollo de este componente.</t>
  </si>
  <si>
    <t>Se estableció el alcance del proceso, los objetivos del proceso, los sujetos del proceso de fortalecimiento y se elaboró un primer costeo.</t>
  </si>
  <si>
    <t>No. EE Acompañados Ruta PTA 2.0</t>
  </si>
  <si>
    <t>No. EE Acompañados Ruta PTA Pioneros</t>
  </si>
  <si>
    <t>No. Sedes educativas Acompañados Ruta PTA Media</t>
  </si>
  <si>
    <t>No. De entidades territoriales en las que se realiza cierre pedagógico y operativo</t>
  </si>
  <si>
    <t>No. De Documento de recomendaciones para la implementación tercera versión PTA elaborado</t>
  </si>
  <si>
    <t>Al 28 de febrero  se registró formación y acompañamiento en 2.981 colegios. Este importante avance se da gracias a que se cuenta con el 97,3% de los tutores del Programa disponibles para la ejecución de los acompañamientos a docentes. Igualmente, se ha iniciado la normalización del proceso de agendas retroactivas en la Plataforma SIPTA.</t>
  </si>
  <si>
    <t>Al 28 de febrero  se registró formación y acompañamiento en 401 colegios. Este importante avance se da gracias a que se cuenta con el 97,3% de los tutores del Programa disponibles para la ejecución de los acompañamientos a docentes. Igualmente, se ha iniciado la normalización del proceso de agendas retroactivas en la Plataforma SIPTA.</t>
  </si>
  <si>
    <t>Se registra acompañamiento a 8 de 27 sedes. Se cuenta con 26 de 27 tutores disponiblee para la realización de acompañamientos. Se han realizado visitas por lo menos una vez a cada EE, se espera se normalice las agendas retroactivas en la primera semana de marzo con el fin de  estimar en la Plataforma del Programa los datos de sedes acompañadas.</t>
  </si>
  <si>
    <t>El diseño preliminar de la ruta de transferencia se iteró con formadores PTA  y coordinación regional. 96 formadores realimentaron el ejercicio en el marco de eventos de formación. Se establecieron líneas de fortalecimiento al diseño de la ruta con el fin de dejar el primer borrador en firme.</t>
  </si>
  <si>
    <t xml:space="preserve">Avances en la compilación de información que da cuenta de la ejecución del programa para el cuatrienio 2014-2018. </t>
  </si>
  <si>
    <t>Los tutores continuan con los acompañamientos a los establecimientos educativos a partir de las orientaciones dadas en la Guia General de acompañamiento: Sesiones de Trabajo Situado, Seguimiento a Comunidades de Aprendizaje, Seguimiento a Equipo PICC-HME y Seguimiento a Aplicación de Caracterizaciones. 
Se iniciaron dos eventos de formación a tutores y directivos docentes en  la zona 5 .Así mismo,  se desarrolló el evento de formación a formadores del ciclo I del 19 al 23 de febrero.</t>
  </si>
  <si>
    <t>Los tutores continuan con los acompañamientos a los establecimientos educativos a partir de las orientaciones dadas en la Guia General de acompañamiento: Sesiones de Trabajo Situado, Seguimiento a Comunidades de Aprendizaje, Seguimiento a Equipo PICC-HME y Seguimiento a aplicación de caracterizaciones. 
Se dió inicio al evento de formación a tutores y directivos docentes en la zona 5. Así mismo,  se desarrolló el evento de formación a formadores del ciclo I del 19 al 23 de febrero.</t>
  </si>
  <si>
    <t xml:space="preserve">Se registra acompañamiento a 8 de 27 sedes de la ruta PTA Media. Existe un subregistro por dificultades en la activación de tutores en el sistema de información. Sin embargo, al finalizar el mes, todos los tutores, excepto 1 de Sonsón, Antioquia, habían iniciado visitas de acompañamiento.  </t>
  </si>
  <si>
    <t xml:space="preserve">Se consolidó una primera versión del documento de experiencias en competencias socioemocionales con Proantioquia, y una primera versión del documento de prácticas de aula, que incluye la compilación de protocolos y actividades desarrolladas para este piloto.  </t>
  </si>
  <si>
    <t>Avance: el diseño preliminar de la ruta de transferencia se iteró con formadores PTA  y coordinación regional. 96 formadores realimentaron el ejercicio en el marco de eventos de formación. Se establecieron líneas de fortalecimiento al diseño de la ruta con el fin de dejar el primer borrador en firme.</t>
  </si>
  <si>
    <t>Se avanza sin novedad en la compilación de información que da cuenta de la ejecución del programa para el cuatrienio 2014-2018. </t>
  </si>
  <si>
    <t>Sumatoria de obras contratadas en la vigencia 2018</t>
  </si>
  <si>
    <t>Sumatoria de aulas nuevas y mejoradas contratadas en la vigencia 2018</t>
  </si>
  <si>
    <t>Sumatoria de aulas en fase de estudios y diseños y aulas en trámite de licencias y aulas en fase de obra negra</t>
  </si>
  <si>
    <t>Sumatoria de aulas en fase de obra gris, aulas en fase de obra blanca y aulas terminadas</t>
  </si>
  <si>
    <t>32 Obras contratadas</t>
  </si>
  <si>
    <t>A febrero de 2018 se han suscrito 32 acuerdos para la ejecución de obras priorizadas. Por los tiempos con los que se dieron las aprobaciones y priorizaciones de proyectos, las suscripciones correspondientes no lograron darse en el mes de febrero, sin embargo para el mes de marzo se tendrán y se logrará el cumplimiento proyectado.</t>
  </si>
  <si>
    <t>609 Aulas nuevas y mejoradas contratadas</t>
  </si>
  <si>
    <t>Las 32 obras suscritas al mes de febrero de 2018 permiten la construcción y mejoramiento de 609 aulas. Por los tiempos con los que se dieron las aprobaciones y priorizaciones de proyectos, las suscripciones correspondientes no lograron darse en el mes de febrero, sin embargo para el mes de marzo se tendrán y se logrará el cumplimiento proyectado.</t>
  </si>
  <si>
    <t>629 aulas en fase de estudios y diseños y trámite de licencia, y 1.268 aulas con obra iniciada</t>
  </si>
  <si>
    <t>A febrero de 2018 se iniciaron Estudios y Diseños y Trámites de Licencias para la construcción y mejoramiento de 629 aulas y se inició la construcción a nivel  de Obra Negra (aulas nuevas hasta nivel de estructura) y el mejoramiento de aulas existentes para un total de  1.268 aulas.</t>
  </si>
  <si>
    <t>271 Aulas obra gris, 131 Aulas obra blanca, 92 Aulas terminadas</t>
  </si>
  <si>
    <t>A  febrero de 2018 se terminó la construcción de 92 aulas nuevas y mejoradas y se cuenta con 271 aulas en obra a nivel de obra gris y 131 aulas a nivel de obra  blanca. No se logró el porcentaje proyectado en la meta, considerando que varios de los proyectos se encuentran aún en fase de obra negra, gris y blanca en razón a retrasos establecidos desde su fase de inicio de obra por la ejecución de obras complementarias (demoliciones, cimentaciones especiales, entre otras), también se han presentado retrasos por afectaciones de lluvias y problemas por operaciones logísitcas de aprovisionamiento de materiales de construcción. Se han realizado mesas de trabajo con los contratistas para lograr identificar y subsanar las diferentes situaciones a fin de que puedan continuarse las actividades correspondientes. Se espera para el mes de mazo avanzar sobre el cumplimeinto de la meta establecida.</t>
  </si>
  <si>
    <t>A febrero de 2018 se han presentado y aprobado 19 obras en Comité Fiduciario.</t>
  </si>
  <si>
    <t>A febrero de 2018 se han priorizado 19 obras en la Junta Administradora.</t>
  </si>
  <si>
    <t>Las 25 obras presentadas a Comité Fiduciario al mes de febrero de 2018 permiten la construcción y mejoramiento de 620 aulas.</t>
  </si>
  <si>
    <t>Las 19 obras priorizadas por Junta Administradora al mes de febrero de 2018, permiten la construcción y mejoramiento de 459 aulas.</t>
  </si>
  <si>
    <t>Las 32 obras suscritas al mes de febrero de 2018, permiten la construcción y mejoramiento de 609 aulas. Por los tiempos con los que se dieron las aprobaciones y priorizaciones de proyectos, las suscripciones correspondientes no lograron darse en el mes de febrero, sin embargo para el mes de marzo se tendrán y se logrará el cumplimiento proyectado.</t>
  </si>
  <si>
    <t>A febrero de 2018 se iniciaron Estudios y Diseños y Trámites de Licencias para la construcción y mejoramiento de 629 aulas.</t>
  </si>
  <si>
    <t>A febrero  de 2018 se inicio la construcción a nivel  de Obra Negra (aulas nuevas hasta nivel de estructura) y el mejoramiento de aulas existentes a un total de  1.268 aulas.</t>
  </si>
  <si>
    <t>A febrero  de 2018 se inició la construcción a nivel  de Obra Gris y el mejoramiento de aulas existentes a un total de 271 aulas. No se logró el porcentaje proyectado en la meta, considerando que varios de los proyectos se encuentran aún en fase de obra negra en razón a retrasos establecidos desde su fase de inicio de obra por la ejecución de obras complementarias (demoliciones, cimentaciones especiales, entre otras), también se han presentado retrasos por afectaciones de lluvias y problemas por operaciones logísitcas de aprovisionamiento de materiales de construcción. Se han realizado mesas de trabajo con los contratistas para lograr identificar y subsanar las diferentes situaciones a fin de que puedan continuarse las actividades correspondientes. Se espera para el mes de mazo avanzar sobre el cumplimeinto d ela meta establecida.</t>
  </si>
  <si>
    <t>A febrero  de 2018 se inicio la construcción a nivel  de Obra Blanca (Aulas nuevas a nivel de acabados) y el mejoramiento de aulas existentes a un total de 131 aulas. No se logró el porcentaje proyectado en la meta, considerando que varios de los proyectos se encuentran aún en fase de obra negra y gris en razón a retrasos establecidos desde su fase de inicio de obra por la ejecución de obras complementarias (demoliciones, cimentaciones especiales, entre otras), también se han presentado retrasos por afectaciones de lluvias y problemas por operaciones logísitcas de aprovisionamiento de materiales de construcción. Se han realizado mesas de trabajo con los contratistas para lograr identificar y subsanar las diferentes situaciones a fin de que puedan continuarse las actividades correspondientes. Se espera para el mes de marzo avanzar sobre el cumplimeinto de la meta establecida.</t>
  </si>
  <si>
    <t>A  febrero de 2018 se terminó la construcción de 92 aulas nuevas y mejoradas. No se logró el porcentaje proyectado en la meta, considerando que varios de los proyectos se encuentran aún en fase de obra negra, gris y blanca en razón a retrasos establecidos desde su fase de inicio de obra por la ejecución de obras complementarias (demoliciones, cimentaciones especiales, entre otras), también se han presentado retrasos por afectaciones de lluvias y problemas por operaciones logísitcas de aprovisionamiento de materiales de construcción. Se han realizado mesas de trabajo con los contratistas para lograr identificar y subsanar las diferentes situaciones a fin de que puedan continuarse las actividades correspondientes. Se espera para el mes de mazo avanzar sobre el cumplimeinto d ela meta establecida.</t>
  </si>
  <si>
    <t xml:space="preserve">El mes de febrero presentó una participación de 113  de noticias con fuente directa del MEN respecto al total de noticias de la agenda monitoreadas, resultado que refleja un bajo  posicionamiento de la información generada por el Ministerio en la agenda noticiosa del sector educación, tal como lo acontecido en el último mes.
Los temas de mayor recurrencia en el mes fueron:   Programa de Alimentación Escolar (PAE)
○ Inicio clases Valledupar
○ Universidad Autónoma del Caribe
○ Matrículas
○ Fecode
○ Paro de maestros
</t>
  </si>
  <si>
    <t xml:space="preserve">Diagnosticar las ineficiencias del gasto público del sistema educativo de educación preescolar, básica y media </t>
  </si>
  <si>
    <t xml:space="preserve">Estimar el costo de los componentes de la canasta educativa de educación preescolar, básica y media </t>
  </si>
  <si>
    <t xml:space="preserve">Proyectar  los ingresos que financian el sistema educativo de educación preescolar, básica y media </t>
  </si>
  <si>
    <t>Acompañar el desarrollo del documento de financiamiento de la educación superior</t>
  </si>
  <si>
    <t xml:space="preserve">Consolidar y validar el documento final de propuesta de política de financiación de la educación </t>
  </si>
  <si>
    <t>Socializar la propuesta  con los actores estratégicos para la financiación en el mediano y largo plazo del sector</t>
  </si>
  <si>
    <t>(Avance de la propuesta del documento de política de financiación de la educación elaborado/Propuesta Final del documento de política de financiación de la educación elaborado)*100</t>
  </si>
  <si>
    <t>Capítulo diagnóstico documento de financiamiento</t>
  </si>
  <si>
    <t xml:space="preserve">Capítulo de recursos que financian el sistema educativo de educación preescolar, básica y media </t>
  </si>
  <si>
    <t>Documento de financiamiento de la educación superior</t>
  </si>
  <si>
    <t>Se reestructuraron los capítulos del documento y se incluyó el tema de primera infancia, además de adelantar el capítulo de Colombia la Mejor Educada y los antecedentes de la canasta. Con relación al capítulo de educación superior, se avanzó en la reestimación de proyecciones de población. Por otra parte, se adelantaron mesas de trabajo con el BID para la preparación del taller de financiamiento que dará insumos para la elaboración del documento.</t>
  </si>
  <si>
    <t>Se escribieron los capítulos 1, 2 y 3 del documento</t>
  </si>
  <si>
    <t>Se avanzó en la construcción de la metodología para determinar el costo de la nómina docente</t>
  </si>
  <si>
    <t>Se escribieron dos capítulos sobre metas en educación superior, así como la revisión de literatura y mesas de trabajo con educación superior</t>
  </si>
  <si>
    <t>Se avanzó en la construcción de 3 secciones del documento de financiamiento relacionados con educación básica y una de superior.</t>
  </si>
  <si>
    <t>Con los conceptos emitidos se hizo seguimiento a los proyectos que fueron aprobados en OCAD y el monto de recursos. No se cumplió el avance esperado en la consecución de recursos,  por el tiempo que toman las entidades territoriales para realizar  las subsanaciones, ralentizando la presentación de un  mayor número de proyectos al OCAD.  Para mitigar este impacto, se está fortaleciendo la gestión con las entidades, mediante la realización de mesas técnicas con el objeto de disminuir los tiempos en subsanación.</t>
  </si>
  <si>
    <t>Se hizo seguimiento a los proyectos que fueron aprobados en OCAD y el monto de recursos. No se cumplió el avance esperado por el atraso en las subsanaciones por parte de las entidades territoriales para presentar un mayor número de proyectos al OCAD. Se está fortaleciendo la gestión con las entidades mediante la realización de mesas técnicas con el objeto de disminuir los tiempos en subsanación.</t>
  </si>
  <si>
    <t>No se logró contar con un mayor número de proyectos presentados al OCAD para aprobación, como resultado del  tiempo que toman las entidades territoriales para realizar  las subsanaciones. Para mitigar este impacto, se está fortaleciendo la gestión con las entidades, mediante la realización de mesas técnicas con el objeto de disminuir los tiempos en subsanación.</t>
  </si>
  <si>
    <t>Acuerdos de intercambio de información con entidades públicas</t>
  </si>
  <si>
    <t>(Avance en la entrega de información conforme a lo definido en los acuerdos de intercambio con entidades públicas/ Acuerdos de intercambio de información con entidades públicas)*100</t>
  </si>
  <si>
    <t>Información entregada acorde a lo definido en los acuerdos de intercambio de información vigentes</t>
  </si>
  <si>
    <t>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t>
  </si>
  <si>
    <t>(Avance de cierre y socialización en cada ETC auditada / Cierre y socialización de los resultados de la Auditoría en cada ETC)*100</t>
  </si>
  <si>
    <t xml:space="preserve">Hacer el acompañamiento y verificación del cierre del proceso auditor para las ETC, las IES e IETDH focalizadas en la vigencia 2017  </t>
  </si>
  <si>
    <t>Se avanzó con el cumplimiento del indicador con los cierres de trabajo de campo en las ETC focalizadas y la verificación y aval de la información auditada por parte de la firma interventora.</t>
  </si>
  <si>
    <t>Durante el mes de enero se realizó seguimiento al avance del proceso auditor para los tres grupos y para la interventoría del proceso, dado que las instituciones educativas como las Instituciones de Educación superior y las Instituciones de educación para el trabajo y desarrollo humano estuvieron de vacaciones durante las primeras dos semanas del mes la firma auditora e interventora destinaron su personal para realizar y verificar el trabajo documental en las Secretarias de Educación.  Se realizaron los cierres de trabajo de campo de las ETC Fusagasugá, Mosquera, Popayán, Sahagún y Sincelejo.</t>
  </si>
  <si>
    <t>Actas de comités de seguimiento e información y actas de cierre y socialización en todas las ETC focalizadas en 2017</t>
  </si>
  <si>
    <t xml:space="preserve">Comunicado de remisión de resultados definitivos a entes de control con sus soportes 2017
</t>
  </si>
  <si>
    <t>Sumatoria del número de conceptos emitidos de proyectos del sector educación financiados con recursos del SGR</t>
  </si>
  <si>
    <t xml:space="preserve">Matriz de seguimiento de proyectos </t>
  </si>
  <si>
    <t>Plataforma SUIFP - cargue de conceptos emitidos</t>
  </si>
  <si>
    <t>Documento de seguimiento</t>
  </si>
  <si>
    <t>Se recibieron solicitudes y se emitieron conceptos manteniendo el promedio de días establecidos en la normatividad (5 días hábiles)</t>
  </si>
  <si>
    <t xml:space="preserve">Se recibieron solicitudes y se emitieron conceptos manteniendo el promedio de días establecidos en la normatividad (5 días hábiles). No se cumplió con el avance proyectado, a causa del tiempo que toman las entidades territoriales para realizar  las subsanaciones a los proyectos, ralentizando la presentación de un  mayor número de proyectos al OCAD.  Para mitigar este impacto, se está fortaleciendo la gestión con las entidades, mediante la realización de mesas técnicas con el objeto de disminuir los tiempos en subsanación.  </t>
  </si>
  <si>
    <t xml:space="preserve">Se recibieron solicitudes y se emitieron conceptos a los proyectos  manteniendo el promedio de días establecidos en la normatividad (5 días hábiles). No se cumplió con el avance proyectado, a causa del tiempo que toman las entidades territoriales para realizar  las subsanaciones a los proyectos, ralentizando la presentación de un  mayor número de proyectos al OCAD.  Para mitigar este impacto, se está fortaleciendo la gestión con las entidades, mediante la realización de mesas técnicas con el objeto de disminuir los tiempos en subsanación.  </t>
  </si>
  <si>
    <t xml:space="preserve">Se recibieron solicitudes y se emitieron conceptos y observaciones,  manteniendo el promedio de días establecidos en la normatividad (5 días hábiles). No se cumplió con el avance proyectado, a causa del tiempo que toman las entidades territoriales para realizar  las subsanaciones a los proyectos, ralentizando la presentación de un  mayor número de proyectos al OCAD.  Para mitigar este impacto, se está fortaleciendo la gestión con las entidades, mediante la realización de mesas técnicas con el objeto de disminuir los tiempos en subsanación.  </t>
  </si>
  <si>
    <t>(Avance en la convocatoria /Convocatoria para retos en investigación y/o innovación en educación desarrollada)*100</t>
  </si>
  <si>
    <t>Convocatoria ejecutada</t>
  </si>
  <si>
    <t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t>
  </si>
  <si>
    <t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t>
  </si>
  <si>
    <t>Distribución de recursos financieros en Educación Preescolar Básica Media y Educación Superior</t>
  </si>
  <si>
    <t>Distribuir los recursos de funcionamiento correspondientes al Sistema General de Participaciones-SGP Educación a las entidades territoriales</t>
  </si>
  <si>
    <t>Expedir actos administrativos, de acuerdo al cronograma de giro de recursos a las Instituciones de Educación Superior públicas</t>
  </si>
  <si>
    <t>Transferir recursos del SGP a las ETC respecto a su asignación presupuestal</t>
  </si>
  <si>
    <t xml:space="preserve">Elaborar ficha técnica sobre información financiera de los recursos distribuidos por el Sistema General de Participaciones-SGP a las 95 ETC </t>
  </si>
  <si>
    <t>Documento de Distribución SGP y actos administrativos</t>
  </si>
  <si>
    <t xml:space="preserve">Actos administrativos </t>
  </si>
  <si>
    <t>Matriz mensual de PAC</t>
  </si>
  <si>
    <t>Ficha técnica de distribución por ETC</t>
  </si>
  <si>
    <t>Se proyectó el PAC de febrero y se realizó anticipo de PAC de marzo de otros gastos.</t>
  </si>
  <si>
    <t>Se trabajó en la metodología de asignación para la distribución de recursos correspondientes a calidad matrícula, y calidad gratuidad, para posterior validación del DNP</t>
  </si>
  <si>
    <t>Se realizó PAC febrero, para este mes se transfieren recursos para atender los pagos de la nómina. Así mismo, se trabajó en un anticipo de PAC de marzo para conceptos correspondientes a otros gastos diferentes a nómina.</t>
  </si>
  <si>
    <t xml:space="preserve"> Durante este mes se priozaron otras temáticas que no permitieron avanzar en esta actividad, tales como: Propuesta de articulado de reforma a la Ley 715 de 2001 con el Viceministerio de Básica, prestar Asistencia Técnica a Entidades Terrtoriales en lo relacionado con la programación de PAC febrero y anticipo de PAC de marzo; metodología de distribución de los recursos por concepto de calidad matrícula y calidad gratuidad. Por lo tanto, el documento del modelo de la ficha sigue  en proceso de revisión. Para el siguiente mes nos pondremos al día para cumplir con el porcentaje proyectado.   </t>
  </si>
  <si>
    <t>(Avance en la estrategia/ Estrategia de acceso a microdatos anonimizados por parte de las universidades implementada)*100</t>
  </si>
  <si>
    <t xml:space="preserve">Se generó el diseño de registro de investigadores y estudiantes. </t>
  </si>
  <si>
    <t>Licencias de Uso firmadas por las Universidades y en operación</t>
  </si>
  <si>
    <t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t>
  </si>
  <si>
    <t>Estrategia de socialización de las nuevas funcionalidades de SICOLE</t>
  </si>
  <si>
    <t>(Avance en la implementación de la estrategia de socialización de las nuevas funcionalidades de SICOLE/ Estrategia de implementación socialización de las nuevas funcionalidades de SICOLE)*100</t>
  </si>
  <si>
    <t>Mejoras de la plataforma SICOLE socializadas en territorio para gestionar la captura de información</t>
  </si>
  <si>
    <t>Se realizó reunión del convenio marco 106 en el que se planteó la necesidad de pasar a producción los desarrollos de SICOLE para iniciar la socialización para la captura de datos.</t>
  </si>
  <si>
    <t>Se realizó reunión del convenio Marco 106  en la que se planteó la necesidad de pasar a producción los desarrollos de SICOLE para iniciar la socialización para la captura de datos</t>
  </si>
  <si>
    <t>A la fecha  de los proyectos de inversión de las universidades se encuentran terminados, los demás proyectos han avanzado con la etapa de identificación de la Metodología General Ajustada.</t>
  </si>
  <si>
    <t>El proceso de ajuste a decreto para la ejecución de los recursos de inversión del MEN en la vigencia 2018, está en un nivel de avance del 100%. Los archivos en PDF de los proyectos ajustados podrán encontrarse en la carpeta GP de One Drive. Ruta: GP - Proyectos -2018 - Ejecución -  Ajuste Decreto</t>
  </si>
  <si>
    <t xml:space="preserve">La formulación de la estrategia se publicó el 31 de enero y en febrero inicio su seguimiento y la preparación de acciones para la rendición de cuentas programada para el mes de abril. </t>
  </si>
  <si>
    <t xml:space="preserve">Durante el mes de febrero se solicitó a la Unidad de Víctimas la revisión del plan de acción y fortalecimiento para la atención a la población víctima. Además, se carga información preliminar de los avances de estos planes para la fecha de cierre 2017.  _x000D_
Así mismo, se asistió a los procesos de alistamiento para el seguimiento de los indicadores del Plan Marco de Implementación (PMI), Programas de Desarrollo con Enfoque Territorial PDET y Plan de Educación Rural. Se formulan los primeros 28 indicadores postconflicto para subir a la plataforma Repórtate del MEN._x000D_
</t>
  </si>
  <si>
    <t>Se han realizado 2 reuniones con la  Mesa  de Monitoreo, Seguimiento y Evaluación de la Comisión Gestora del Plan Decenal con el propósito de revisar y definir la estrategia de seguimiento y precisión de los indicadores para tal fin.</t>
  </si>
  <si>
    <t>Se envía a DNP la información de los responsables de reportar los avances de los compromisos CONPES a corte de diciembre de 2017. Además, se apoya la formulación, realización de conceptos técnicos y seguimiento de los siguientes documentos CONPES: Mocoa, Edificaciones Sostenibles, Explotación de Datos Big data, IES Públicas, Guajira, Laboratorios, Zidres y Variante San Gil.</t>
  </si>
  <si>
    <t>Se adelantaron las siguientes actividades: a) Solicitud, consolidación, análisis y envío del tablero de Presidente (Educación) con seguimiento efectuado en enero de indicadores PND (cifras preliminares 2017)  y reporte de avance en SINERGIA; b) Cruce del diagnóstico levantado desde la OAPF y la información suministrada por DNP correspondiente a indicadores PND en procura de la homogenización de las cifras (LB, Metas anuales, MC y avances) entre las 2 entidades y C) Realización de mesas de trabajo con las áreas para la revisión de necesidades de ajuste de  indicadores,  en lo relacionado a tipos de indicador, tipos de acumulación, fichas técnicas o cifras.</t>
  </si>
  <si>
    <t xml:space="preserve">Se generó y envío el Detalle diagnostico del Reporte SPI Enero 2018, en el cual se relacionan los proyectos que deben mejorar en algunos aspectos que el Sistema SPI evalúa </t>
  </si>
  <si>
    <t>Se realizó análisis a la información de Enero consignada en el SPI por parte de las áreas, generando el primer reporte con observaciones que fue enviado a las áreas para ser tenido en cuenta en el reporte que realizarán en el mes de febrero.</t>
  </si>
  <si>
    <t>A la fecha, los proyectos de inversión de las universidades se encuentran terminados, los demás proyectos han avanzado con la etapa de identificación de la Metodología General Ajustada.</t>
  </si>
  <si>
    <t xml:space="preserve">Se revisó la información con SDO de acuerdo con los recientes lineamientos del DAFP.  Se inicia la preparación de la capacitación del primer semestre. 
</t>
  </si>
  <si>
    <t>Se cumplió en el mes de Enero</t>
  </si>
  <si>
    <t xml:space="preserve">Se han realizado las reuniones con OAC,OTSI, UAC y SDO, para definir las acciones y poner en funcionamiento el aplicativo de preguntas, previo a la audiencia de RC. Actas de reunión en:
One drive\GP\Rend. cuentas y Part. Ciudad\2018\Audiencia Pública de RC
</t>
  </si>
  <si>
    <t xml:space="preserve">Durante el mes de febrero se solicitó a la Unidad de Víctimas la revisión del plan de acción y fortalecimiento para la atención a la población víctima. Además, se carga información preliminar de los avances de estos planes para la fecha de cierre 2017.  _x000D_
</t>
  </si>
  <si>
    <t xml:space="preserve">Así mismo, se asistió a los procesos de alistamiento para el seguimiento de los indicadores del Plan Marco de Implementación (PMI), Programas de Desarrollo con Enfoque Territorial PDET y Plan de Educación Rural. Se formulan los primeros 28 indicadores postconflicto para subir a la plataforma Repórtate del MEN._x000D_
</t>
  </si>
  <si>
    <t>Se han realizado 2 reuniones con la Mesa de Monitoreo, Seguimiento y Evaluación de la Comisión Gestora del Plan Decenal, con el propósito de revisar y definir la estrategia de seguimiento y precisión de los indicadores para tal fin.</t>
  </si>
  <si>
    <t>Se adelantaron las siguientes actividades: a) Solicitud, consolidación, análisis y envío del tablero de Presidente (Educación) con seguimiento efectuado en enero de indicadores PND (cifras preliminares 2017)  y reporte de avance en SINERGIA; b) Cruce del diagnóstico levantado desde la OAPF y la información suministrada por DNP correspondiente a indicadores PND 2015-2018 en procura de la homogenización de las cifras (LB, Metas anuales, MC y avances) entre las 2 entidades y C) Realización de mesas de trabajo con las áreas para la revisión de necesidades de ajuste de  indicadores,  en lo relacionado a tipos de indicador, tipos de acumulación, fichas técnicas o cifras.</t>
  </si>
  <si>
    <t xml:space="preserve">Se encuentra en estudio la propuesta para definir el índice que mida la gestión de avance de los proyectos, revisando el seguimiento que se hace en SPI y en SIIF. Se esperan cruzar los datos para generar alertas a las áreas sobre sus avances. </t>
  </si>
  <si>
    <t>Resultados del proceso auditor 2016  enviados a entes de Control</t>
  </si>
  <si>
    <t>Enviar los resultados definitivos del proceso auditor 2016 a las áreas involucradas en el proceso  y a los entes de control.</t>
  </si>
  <si>
    <t>(Comunicado entes de control /  entes de control)*100</t>
  </si>
  <si>
    <t>El día 29 de enero se envío el comunicado a entes de control: Contraloría, Fiscalía y Procuraduría.</t>
  </si>
  <si>
    <t>El indicador se cumplió al 100% en el mes de enero</t>
  </si>
  <si>
    <t>Comunicado de remisión de resultados definitivos con sus soportes 2016 respectivos</t>
  </si>
  <si>
    <t>Una vez el grupo de Auditorías de la OAPF consolidó la información de los resultados finales correspondientes al proceso realizado para la vigencia 2016, la Secretaria General firmó el comunicado para remitir dichos resultados a los entres de control. El envío se realizó el día 29 de enero de 2018 con los números de radicado Contraloría: 2018-EE-011851, Fiscalía: 2018-EE-011813 y Procuraduria:2018-EE-011761. Con esto, la actividad se realiza de acuerdo a lo programado.</t>
  </si>
  <si>
    <t>La actividad se cumplió en el mes de enero.</t>
  </si>
  <si>
    <t>Durante el mes de enero se continuó con  la recolección de información en las ETC focalizadas para el componente de básica. De igual forma, en el componente de superior la firma auditora continúa realizando las visitas en campo para el periodo 2017-1 y realizó la consolidación de información frente al segundo corte de información para las Instituciones de educación superior.</t>
  </si>
  <si>
    <t>Proceso Auditor 2018 finalizado</t>
  </si>
  <si>
    <t>(Número de Entidades Auditadas/ Número Total de Entidades Objeto de Auditoría)*100</t>
  </si>
  <si>
    <t>Elaborar las metodologías, anexos técnicos y formatos,  junto con las áreas involucradas en el proceso auditor e interventor 2018</t>
  </si>
  <si>
    <t>Construir los términos de referencia para publicación, respuestas a las observaciones y evaluación de las propuestas de los oferentes para los procesos de auditoría e interventoría 2018</t>
  </si>
  <si>
    <t>Realizar la fase de capacitación, acompañamiento,  seguimiento y verificación en campo de las firmas auditoras e interventoras para 2018</t>
  </si>
  <si>
    <t>Definir las reglas de cruce de información y  el procesamiento de resultados y generación de informes definitivos</t>
  </si>
  <si>
    <t xml:space="preserve">Acompañamiento al cierre y divulgación de los resultados del proceso auditor 2018 </t>
  </si>
  <si>
    <t>Remisión de los resultados de la auditoría 2018 a entes de control</t>
  </si>
  <si>
    <t>Metodologías, formatos y anexos empleados para proceso auditor e interventor 2018</t>
  </si>
  <si>
    <t>Contratos de las firmas auditoras e interventoras</t>
  </si>
  <si>
    <t>Presentaciones de capacitación y listados de asistencia de las firmas auditora e interventora, Actas de comités de seguimiento del trabajo en campo.</t>
  </si>
  <si>
    <t>Documento de reglas de cruces de información y bases de datos estandarizadas para generación de la matrícula definitiva vigencia 2018</t>
  </si>
  <si>
    <t>Actas de socialización en las ETC objeto de auditoría de resultados definitivos</t>
  </si>
  <si>
    <t xml:space="preserve">Comunicado de remisión de resultados definitivos  control con sus soportes 2018
</t>
  </si>
  <si>
    <t>Se avanzó en el cumplimiento del indicador con la elaboración de metodologías, formatos e insumos del proceso auditor 2018,</t>
  </si>
  <si>
    <t>Se iniciaron las mesas de trabajo con las áreas encargadas de los componentes objeto de auditoría para la vigencia 2018 (básica, planta, FUC, IES e IETDH). Con el objetivo de definir los lineamientos metodológicos y formatos que se implementarán para el desarrollo del proceso.</t>
  </si>
  <si>
    <t>Durante el mes de febrero se inició la construcción de los insumos para el proceso de auditoría  e interventoría, así mismo, se proyectó la estructura de costos del proceso auditor, el análisis del sector y se establecieron los criterios de focalización para las ETC objeto de auditoría.</t>
  </si>
  <si>
    <t>Informe de Gestión Cierre de Gobierno 2014-2018</t>
  </si>
  <si>
    <t>(Avance en la construcción del Informe de Gestión Cierre de Gobierno 2014-2018/Informe Final de Gestión Cierre de Gobierno 2014-2018)*100</t>
  </si>
  <si>
    <t>Proponer la estructura capitular, la metodología, y las estrategia de solicitud de información a las áreas para la elaboración del informe de gestión</t>
  </si>
  <si>
    <t>Consolidar, validar, redactar y escribir el informe de gestión</t>
  </si>
  <si>
    <t>Aplicar corrección de estilo al informe, diagramar y divulgar el informe final</t>
  </si>
  <si>
    <t>Documento de recomendaciones para la formulación de metas en educación del Plan Nacional de Desarrollo 2018-2022</t>
  </si>
  <si>
    <t>(Avance en la construcción del documento de recomendaciones para la formulación de metas en educación del Plan Nacional de Desarrollo 2018-2022/Documento Final  de recomendaciones para la formulación de metas en educación del Plan Nacional de Desarrollo 2018-2022)*100</t>
  </si>
  <si>
    <t>Hacer acompañamiento en las reuniones con las áreas misionales en la formulación de metas del sector</t>
  </si>
  <si>
    <t>Realizar validación técnica y financiera de las metas propuestas.</t>
  </si>
  <si>
    <t>Socializar los resultados de la validación a través de recomendaciones a las áreas misionales.</t>
  </si>
  <si>
    <t>Informes de Supervisión Convenio CAF-MEN 1150 y Estrategias de proporción Alumno-Docente y Establecimientos Educativos (EE) con bajos niveles de eficiencia</t>
  </si>
  <si>
    <t>Número de informes de supervisión y/o Seguimiento</t>
  </si>
  <si>
    <t>Hacer seguimiento a la evaluación de impacto de incentivos docentes en el marco del Convenio CAF-MEN 1150</t>
  </si>
  <si>
    <t>Número de informes de supervisión</t>
  </si>
  <si>
    <t>Hacer seguimiento a las convalidaciones en el marco del Convenio CAF-MEN 1150</t>
  </si>
  <si>
    <t>Elaborar estudio sobre la proporción alumno docente</t>
  </si>
  <si>
    <t>Elaborar estudio sobre establecimientos educativos con bajos niveles en sus indicadores de eficiencia 2015 - 2016</t>
  </si>
  <si>
    <t>Propuesta de Estructura Capitular y Metodología para la construcción del informe de gestión de cierre de Gobierno 2014-2018</t>
  </si>
  <si>
    <t>Informe de gestión cierre de gobierno 2014-2018</t>
  </si>
  <si>
    <t>Listados de asistencia</t>
  </si>
  <si>
    <t>Informe de validación</t>
  </si>
  <si>
    <t>Actas de seguimiento y documento con diagnóstico y propuesta de incentivos</t>
  </si>
  <si>
    <t>Actas de seguimiento de las reuniones de convalidaciones</t>
  </si>
  <si>
    <t>Documento con estrategias por zona para mejorar  la proporción alumno docente</t>
  </si>
  <si>
    <t>Documento con estudio sobre establecimientos educativos con bajos niveles en sus indicadores de eficiencia 2015 - 2016</t>
  </si>
  <si>
    <t>Se elaboró estructructura capitular del informe de gestión de cierre de Gobierno 2014-2018, junto con la metodología y recomendaciones para la construcción del informe, las cuales fueron enviadas a las áreas el 28 de febrero.</t>
  </si>
  <si>
    <t>Se asistió a la primera reunión con la CAF en la que se presentó el diagnóstico y la propuesta preliminar de incentivos docentes rurales. Por otra parte, se solicitó la información de los usuarios de convalidaciones con el fin de medir la satisfacción de los usuarios del servicio</t>
  </si>
  <si>
    <t>Se realizó diagnóstico inicial para la evaluación de impacto de incentivos docente  junto con la defunción  del formato y cuestionario para evaluar la satisfacción de los usuarios de convalidaciones. Además, de identificar el número de establecimientos que no cumplen con la norma 3020 de 2002 y la identificación de las estrategias de proporción alumno docente a nivel internacional.</t>
  </si>
  <si>
    <t>Se elaboró estructructura capitular del informe de gestión de cierre de Gobierno 2014-2018, junto con la metodología y recomendaciones para la construcción del informe, las cuales fueron enviadas a las áreas el 28 de febrero. Se cumplió la actividad en los tiempos previstos.</t>
  </si>
  <si>
    <t>Se asistió a la primera reunión con la CAF en la que se presentó el diagnóstico y la propuesta preliminar de incentivos docentes rurales.</t>
  </si>
  <si>
    <t>Se realizó diagnóstico inicial para la evaluación de impacto de incentivos docentes</t>
  </si>
  <si>
    <t>Se solicitó la información de los usuarios de convalidaciones con el fin de medir la satisfacción de los usuarios del servicio</t>
  </si>
  <si>
    <t>Se gestionó entre el grupo de Convalidaciones y la Oficina de Planeación el formato y cuestionario para la captura de la información necesario para evaluar la satisfacción de los usuarios de convalidaciones.</t>
  </si>
  <si>
    <t>Se consolidaron los registros para la estimación por zona urbana-rural y entidad territorial de la proporción alumno-docente.</t>
  </si>
  <si>
    <t>Se identificaron el número de establecimientos que no cumplen con la norma 3020 de 2002 y se identificaron las estrategias de proporción alumno docente a nivel internacional.</t>
  </si>
  <si>
    <t>Sumatoria del número de proyectos del sector educación financiados con recursos del SGR presentados a los OCAD</t>
  </si>
  <si>
    <t xml:space="preserve">De los conceptos emitidos se revisaron cuales proyectos fueron presentados a OCAD y cuantos fueron aprobados  </t>
  </si>
  <si>
    <t xml:space="preserve">Los conceptos emitidos para el mes de febrero, se relacionan con los proyectos que fueron presentados al OCAD y cuántos de ellos fueron aprobados  </t>
  </si>
  <si>
    <t xml:space="preserve">De los conceptos emitidos se revisaron cuáles proyectos fueron presentados a OCAD y cuántos fueron aprobados. No se cumplió con el avance proyectado, a causa del tiempo que toman las entidades territoriales para realizar  las subsanaciones a los proyectos, ralentizando la presentación de un  mayor número de proyectos al OCAD.  Para mitigar este impacto, se está fortaleciendo la gestión con las entidades, mediante la realización de mesas técnicas con el objeto de disminuir los tiempos en subsanación.  </t>
  </si>
  <si>
    <t xml:space="preserve">Del total de proyectos a los que se le emitieron concepto, 4 fueron aprobados en OCAD. No se cumplió con el avance proyectado, a causa del tiempo que toman las entidades territoriales para realizar  las subsanaciones a los proyectos, ralentizando la presentación de un  mayor número de proyectos al OCAD.  Para mitigar este impacto, se está fortaleciendo la gestión con las entidades, mediante la realización de mesas técnicas con el objeto de disminuir los tiempos en subsanación.  </t>
  </si>
  <si>
    <t>Sumatoria del número de Informes técnico y financiero del grupo de Regalías</t>
  </si>
  <si>
    <t>Base de proyectos aprobados DNP</t>
  </si>
  <si>
    <t>Documento con observaciones de inconsistencias</t>
  </si>
  <si>
    <t>Informe de Seguimiento</t>
  </si>
  <si>
    <t xml:space="preserve">Informe trimestral presentado </t>
  </si>
  <si>
    <t>Reportes de estadísticas sectoriales</t>
  </si>
  <si>
    <t>(Avance en  la generación y difusión de reportes / Total de reportes a generar)*100</t>
  </si>
  <si>
    <t>Desarrollar la Estrategia REPÓRTATE 2018 incluyendo indicadores de Plan Nacional de Desarrollo, Plan Nacional Decenal de Educación, Plan Marco de Implementación y Seguimiento cualitativo a indicadores</t>
  </si>
  <si>
    <t>Generar reportes de consistencia en la calidad de  la información de matrícula de educación preescolar, básica y media</t>
  </si>
  <si>
    <t>Suministrar información estadística oportuna a la ciudadanía por los canales de difusión definidos (Portal WEB y datos abiertos)</t>
  </si>
  <si>
    <t>Realizar el proceso de consolidación y automatización de Matrícula consolidada entre abril y noviembre junto con la generación de reportes.</t>
  </si>
  <si>
    <t>Plataforma Repórtate actualizada, con mejoras para el seguimiento cualitativo</t>
  </si>
  <si>
    <t>Tres (3) reportes de calidad de los registros de matrícula</t>
  </si>
  <si>
    <t>Portales de difusión estadística actualizados</t>
  </si>
  <si>
    <t>Proceso de consolidación de matrícula automatizado en SIMAT</t>
  </si>
  <si>
    <t>Se radicaron las mesas de ayuda de ajustes en la herramienta de cargue para el seguimiento cualitativo de los indicadores del Plan Nacional de Desarrollo</t>
  </si>
  <si>
    <t>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t>
  </si>
  <si>
    <t>Se realizó la reunión con Colciencias y se definieron los temas de las próximas dos reuniones y actividades, en las cuales se definirá el cronograma de trabajo.</t>
  </si>
  <si>
    <t>Mejoras e incorporación de nuevos registros en la maestra de personas</t>
  </si>
  <si>
    <t>Plan de acción de la mesa de educación del Plan Estadístico Nacional a cargo del Ministerio</t>
  </si>
  <si>
    <t>Sistema de Información geográfico Implementación en el Ministerio de Educación Nacional</t>
  </si>
  <si>
    <t>(Avance del plan de acción de la mesa de educación del Plan Estadístico Nacional a cargo del Ministerio/Total de compromisos del plan de acción de la mesa de educación del Plan Estadístico Nacional a cargo del Ministerio)*100</t>
  </si>
  <si>
    <t>(Avance en la implementación del Sistema de Información geográfico en el MEN/100% del Sistema de Información geográfico implementado en el MEN)*100</t>
  </si>
  <si>
    <t>Realizar Planeación del Proyecto
Identificar información existente y coberturas geograficas a producir 
Diseñar y desarrollar la base de datos geografica
Implementar desarrollos y productos</t>
  </si>
  <si>
    <t>Base maestra de personas con mejoras desarrolladas e implementadas</t>
  </si>
  <si>
    <t xml:space="preserve">Plan de acción Mesa Educación, ciencia y tecnología - Plan Estadístico Nacional </t>
  </si>
  <si>
    <t>Sistema de Información Geográfico del MEN (versión inicial)</t>
  </si>
  <si>
    <t>Se elaboró el plan de trabajo y diligenciamiento de las especificaciones de la máquina para instalar el ArcGIS Enterprise</t>
  </si>
  <si>
    <t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t>
  </si>
  <si>
    <t>Se realizó la mesa técnica en la que se discutió el  Plan de Acción Anual. Se realizaron y enviaron los ajustes que resultaron de la mes técnica. Está pendiente  que el DANE envíe los formatos de actualización para las OOEE.</t>
  </si>
  <si>
    <t>Se generó el RFC parea instalar el servidor de ArcGIS y se realizó reunión para conformar el grupo de trabajo. Además se definió el cronograma de capacitación y el instrumento para identificar las temáticas geográficas a producir.</t>
  </si>
  <si>
    <t>(Avance del proyecto de Reforma al Sistema General de Participaciones SGP en el marco de la Ley 715 de 2001/ Proyecto de  Reforma)*100</t>
  </si>
  <si>
    <t xml:space="preserve">Documento Word con propuesta de articulado </t>
  </si>
  <si>
    <t xml:space="preserve">Actas de reuniones </t>
  </si>
  <si>
    <t>Se construyó propuesta de reforma a la Ley 715 del 2001, la cual modifica la participación de educación en la bolsa total, introduce un artículo de complemento, pone límites a los ascensos y limita el crecimiento a la tipología en el 2019. 
No aborda los temas de competencias de distribución ni de uso de los recursos.</t>
  </si>
  <si>
    <t xml:space="preserve">Se presentó la propuesta de reforma al Ministerio de Hacienda y Crédito Público para su validación </t>
  </si>
  <si>
    <t>Se avanzó en la revisión de la propuesta hecha por Min Hacienda sobre el articulado para educación</t>
  </si>
  <si>
    <t xml:space="preserve">Se avanzó en la construcción de reforma a la Ley 715 de 2001, se incluyó ajustes a las competencias nacionales, departamentales, distritales y municipales. Se ajustó la propuesta en los temas de uso y distribución de los recursos. Dichos ajustes se validaron con DNP y MHCP. </t>
  </si>
  <si>
    <t xml:space="preserve">Las mesas de trabajo se han realizado con diversos actores estratégicos como el Ministerio de Hacienda y Crédito Público,  el BID, y DNP  para avanzar en la propuesta del articulado. </t>
  </si>
  <si>
    <t>Programación de presupuesto vigencia 2019</t>
  </si>
  <si>
    <t>(Avance en la programación de presupuesto vigencia 2019/Programación Final de presupuesto vigencia 2019)*100</t>
  </si>
  <si>
    <t>Tablero de Seguimiento a la ejecución presupuestal del Ministerio de Educación Nacional</t>
  </si>
  <si>
    <t>Sumatoria del número de tableros de seguimiento a la ejecución presupuestal de la entidad</t>
  </si>
  <si>
    <t>Elaborar Marco de Gasto de Mediano Plazo de acuerdo a las proyecciones de presupuesto del MEN</t>
  </si>
  <si>
    <t>Elaborar el anteproyecto de presupuesto vigencia 2019</t>
  </si>
  <si>
    <t>Elaborar tablero de seguimiento mensual a la ejecución del presupuesto del Ministerio de Educación</t>
  </si>
  <si>
    <t>Marco de Gasto de Mediano Plazo 2019-2022 y 
Presentación</t>
  </si>
  <si>
    <t>Ley de presupuesto y Decreto de liquidación del presupuesto</t>
  </si>
  <si>
    <t>Tablero en Excel con el semáforo del seguimientos a las metas presupuestales
Presentación con avance y alertas de la ejecución ante el Comité Directivo</t>
  </si>
  <si>
    <t>Se diseñó y envió a las áreas la matriz que recopila las metas de ejecución presupuestal.
Se consolidó la información remitida por las áreas para la elaboración del tablero de Enero.</t>
  </si>
  <si>
    <t>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Igualmente se elaboró el cronograma para las mesas de trabajo con las áreas y así consolidar la información que permita consolidar el presupuesto de la entidad para el 2019</t>
  </si>
  <si>
    <t>Se presentó ante el Comité de Dirección el balance de ejecución presupuestal del mes de enero, igualmente se presentó el consolidado de las metas de ejecución por el cual se evaluarán a las áreas durante la vigencia</t>
  </si>
  <si>
    <t>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e igualmente se elaboró el cronograma para las mesas de trabajo con las áreas y así consolidar la información que permita contar con proyecto del presupuesto de la entidad para el 2019</t>
  </si>
  <si>
    <t>Entidades territoriales certificadas con  lineamientos para cierre de matrícula definitiva 2018</t>
  </si>
  <si>
    <t>(Total entidades territoriales certificadas con lineamientos para cierre de matrícula definitiva 2018/Total entidades territoriales certificadas)*100</t>
  </si>
  <si>
    <t>Elaborar y enviar los lineamientos a las ETC del cierre de la etapa de registro de matrícula de la vigencia 2018.</t>
  </si>
  <si>
    <t>Oficio lineamientos para corte matrícula 2018.</t>
  </si>
  <si>
    <t>Se realizó el envío del oficio con los lineamientos para corte de matrícula 2018 a todoas las ETC.</t>
  </si>
  <si>
    <t>Desde el mes de enero se envío el oficio con los lineamientos para corte de matrícula 2018.</t>
  </si>
  <si>
    <t>Realizar la publicación de los documentos del Procesos y actos administrativos de
Procesos de Contratación a través del Portal de  Colombia Compra Eficiente y en función de la estratégía</t>
  </si>
  <si>
    <t>Indicadores favorables
en la implementación del Modelo Optimo de Gestión de Defensa Judicial.</t>
  </si>
  <si>
    <t>Documento de referentes de evaluación implementado</t>
  </si>
  <si>
    <t xml:space="preserve">Se aprobó en OCAD el proyecto de la Gobernación de Bolívar por valor de $16.184.598.108, con una meta de 300 créditos educativos condonables.  Adicionalmente, se presentó el proyecto oferta de formación de capital humano de alto nivel del Departamento de Boyacá para revisión de requisitos de la Secretaría Técnica del OCAD, evaluación de COLCIENCIAS y pre OCAD, el cual pasará a aprobación del OCAD en marzo. Está en proceso la estructuración del proyecto con Cundinamarca. 
Y, durante 2.017 se aprobaron 200 becas en Guajira, 150 en Cauca, 134 en Cesar para en un total de 484 en 2017. En total el avance del indicador a febrero 2048 es 784 créditos educativos condonables.
</t>
  </si>
  <si>
    <t>Número de procesos adjundicados y contratados/ Total procesos adjudicados y contratados programados</t>
  </si>
  <si>
    <t>Elaborar y enviar la información de cobertura en cifras con la información definitiva ajustada con auditorías del año  entregada por la OAPF.</t>
  </si>
  <si>
    <t>Envío del archivo en Excel con los análisis de cobertura cifras de las 5 ETC con la información definitiva 2017 entregada por la OAPF</t>
  </si>
  <si>
    <t>Diseñar una estrategia de comunicaciones y lanzamiento de convocatoria del Fondo Contingente al Ingreso</t>
  </si>
  <si>
    <t xml:space="preserve">Borrador de proyecto de Ley y documento de exposición de motivos socializado
</t>
  </si>
  <si>
    <t>Gestionar con ET la formulación de proyectos en infraestructura que permitan la ampliación de cobertura o mejoramiento en las condiciones de calidad.</t>
  </si>
  <si>
    <r>
      <t xml:space="preserve">Decreto reglamentario </t>
    </r>
    <r>
      <rPr>
        <sz val="9"/>
        <color rgb="FFFF0000"/>
        <rFont val="Arial"/>
        <family val="2"/>
      </rPr>
      <t>formulado  para mejorar el</t>
    </r>
    <r>
      <rPr>
        <sz val="9"/>
        <rFont val="Arial"/>
        <family val="2"/>
      </rPr>
      <t xml:space="preserve"> financiamiento de las IES Públicas que actualmente son establecimientos públicos</t>
    </r>
  </si>
  <si>
    <t xml:space="preserve">Establecer una estrategia de acompañamiento de un experto internacional para recibir aportes en la  estructuración de la propuesta  del Sistema de Acumulación y Transferencia de Créditos – SNATC </t>
  </si>
  <si>
    <t xml:space="preserve">Elaborar y socializar versión final del documento de lineamientos de pertinencia de la educación superior, involucrando en el proceso actores como: representantes estudiantiles y sindicales y sector productivo.
</t>
  </si>
  <si>
    <t>Elaborar el documento de metodología para identificación de movilidad y tránsito de graduados de media y superior</t>
  </si>
  <si>
    <t>Numero de Aplicaciones Actualizadas por categoria / Numero de aplicaciones a intervenir</t>
  </si>
  <si>
    <t>Numero de aplicaciones desplegadas / Número de aplicaciones Planeadas</t>
  </si>
  <si>
    <t xml:space="preserve">Aplicaciones soportadas en sostenibilidad, soporte y mejora / Aplicaciones planeadas para sostenibilidad, soporte y mejora </t>
  </si>
  <si>
    <t>Licenciamiento, actualizacion, mantenimiento y soporte entregado / Licenciamiento, actualización, mantenimiento y soporte contratado</t>
  </si>
  <si>
    <t>1. Elaborar documento de requerimientos No Funcionales de calidad de datos
2. Elaborar documento de riesgos del Proyecto</t>
  </si>
  <si>
    <t xml:space="preserve">Generación Órdenes de Cambio (soporte Mesa de ayuda)y las acciones relacionadas a continuación:
SIET OC13225
SIMAT -
SIMAT BI - PLANEACION BASICA  OC12992, OC13124, OC13157, OC13159, OC13177, OC13182, OC13222, OC13223, OC13230, OC13243, OC13246, OC13265, OC13438, OC13486, OC13491, OC13623, OC13663
SIMPADE -  OC12835, OC12836, OC13334
SINEB - 
Cargues SINEB -
SINEB - BI - OC12995, OC13375
Convalidaciones de Educación Básica y Media -  Contrato 0772 de 2018
NEON -  OC13526
SSNN - OC12636, OC13175
HECAA -  Contrato 0813 de 2018
BANCO EXCELENCIA -  OC13183
VUMEN - Reformas Estatutarias -  Contrato 772 de 2018
OC12637, OC12798, OC12799, OC13114 
VUMEN - Inscripción de Rectores -  Contrato 772 de 2018
OC12637, OC12798, OC12799, OC13114 
Concurso Nacional de Cuento -  Correo electronico - respuesta entrega reporte de estudiantes  de las 4 modalidades del CNC
Sistema de Personal y Nomina - PERNO -  OC12764, OC12866, OC13295 
Evaluación del Desempeño - Acuerdos de Gestión - 
Evaluación del Desempeño -  OC13300, OC13497 
Convalidaciones de Educación Superior OC13110, OC13381, OC13559 </t>
  </si>
  <si>
    <t>Generación de los Contratos
contrato 0754 de 2018
Contrato 0772 de 2018
Contrato 0758 de 2018
Contrato 0756 de 2018
Contrato 0751 de 2018</t>
  </si>
  <si>
    <t>Estabilización técnologica de los Sistemas de Información:
CAPA MEDIA: 
* NUEVO SPADIES
* SIET
* Buscando Carrera
* NEON - Gestión de  Contratación
BASE DE DATOS
* Portal web CNA
* EVI
* SINEB
* SIPTA</t>
  </si>
  <si>
    <t>ESTADO</t>
  </si>
  <si>
    <t>IN</t>
  </si>
  <si>
    <t>AC</t>
  </si>
  <si>
    <t>“Inicio de las visitas de una jornada escolar al 30% de las sedes focalizadas para el fortalecimiento con MED”</t>
  </si>
  <si>
    <t>0.10</t>
  </si>
  <si>
    <t>Se realizó Junta Administradora del 23 de febrero de 2018 para acatar los fallos de tutela correspondientes a Ser Pilo Paga. Adicionalmente se citó a Comité Tecnico para acatar 3 fallos adicionales. Actualmente el programa cuenta con 39.965 beneficiarios adjudicados.</t>
  </si>
  <si>
    <t>Teiendo en cuenta que las labores legislativas inician 16 de marzo, el avance del indicador refleja las actividades gestionadas por el equipo previas a la aprobación del proyecto de ley.</t>
  </si>
  <si>
    <t>Soportes de mesas de trabajo.</t>
  </si>
  <si>
    <t>Convenio marco de acompañamiento y
asistencia técnica para las IES teniendo en
cuenta la duración de las alianzas</t>
  </si>
  <si>
    <t>Desarrollo de una estrategia mediante
consolidación ARED</t>
  </si>
  <si>
    <t>Se adelantó trabajo con la organización indigena del resguaro AWA el British Council para la conformación de una alianza rural con enfoque étnico</t>
  </si>
  <si>
    <t>Se realizó jornada de trabajo con el CRIC el 16 de febrero para avnzar en la construcciòn de estretegias de Educaciòn Rural con enfoque étnico. Se realizó mesa de trabajo con delegado del pueblo AWA para revisión de proyecto para la reserva de la planada en nariño con la formulación de un proyecto de formación intercutural PAZ con la Madre Tierra, se concertó reunión con el British Council para que en alianza con la Universidad de Nariño y el resgurado AWA se pueda consolidar una alianza rural con enfoque étnico.</t>
  </si>
  <si>
    <t>No se ha constituido el FCO porque el Congreso no ha expedido la Ley de su creación que depende del Congreso de la República. No obstante, se continúa avanzando en la definición de la estrategia de comunicación.</t>
  </si>
  <si>
    <t>Con la elaboración del proyecto de decreto que reglamenta el funcionamiento del FCI se han identificado aspectos a tener en cuenta en la estrategia de comunicación. Se estima tener el documento avanzado sobre esta estrategia a finales de marzo de 2018</t>
  </si>
  <si>
    <t>Se formalizó convenio para prestar asistencia técnica a las IES</t>
  </si>
  <si>
    <t>Teniendo en cuenta que el documento se encuentra en revisión no se han podido realizar las asistencias técnicas.</t>
  </si>
  <si>
    <t>Teniendo en cuenta que el documento se encuentra en revisión no se han podido realizar las asistencias técnicas, sin embargo, ya se tienen contempladas la actividades de asistencia técnica a ejecutar una vez se cuente con la aprobación de dicho documento</t>
  </si>
  <si>
    <r>
      <t xml:space="preserve">Acompañar a </t>
    </r>
    <r>
      <rPr>
        <sz val="9"/>
        <color rgb="FFFF0000"/>
        <rFont val="Arial"/>
        <family val="2"/>
      </rPr>
      <t>70</t>
    </r>
    <r>
      <rPr>
        <sz val="9"/>
        <rFont val="Arial"/>
        <family val="2"/>
      </rPr>
      <t xml:space="preserve"> ETC en la puesta en marcha de los planes de implementación progresiva </t>
    </r>
    <r>
      <rPr>
        <sz val="9"/>
        <color rgb="FFFF0000"/>
        <rFont val="Arial"/>
        <family val="2"/>
      </rPr>
      <t xml:space="preserve">y 25 serán acompañadas por la fundación Saldarriaga </t>
    </r>
  </si>
  <si>
    <t>COD PRG</t>
  </si>
  <si>
    <t>NOMBRE_PROGRAMA</t>
  </si>
  <si>
    <t>Gente feliz, comprometida y competente</t>
  </si>
  <si>
    <t>Sin Programa</t>
  </si>
  <si>
    <t>COD_TIPO</t>
  </si>
  <si>
    <t>DESCRIPCIÓN</t>
  </si>
  <si>
    <t>S</t>
  </si>
  <si>
    <t>Plan Sectorial</t>
  </si>
  <si>
    <t>COD_TABLERO</t>
  </si>
  <si>
    <t>DEPENDENCIA RESPONSABLE</t>
  </si>
  <si>
    <t>Básica</t>
  </si>
  <si>
    <t>Superior</t>
  </si>
  <si>
    <t>Secretaría General</t>
  </si>
  <si>
    <t>Transversales</t>
  </si>
  <si>
    <t>COD_DESP</t>
  </si>
  <si>
    <t>COD DEP</t>
  </si>
  <si>
    <t>NOMBRE_DEPENDENCIA</t>
  </si>
  <si>
    <t>RESPONSABLE_REPORTE</t>
  </si>
  <si>
    <t xml:space="preserve">Adriana María Giraldo Olmos </t>
  </si>
  <si>
    <t>Mónica Ramírez Peñuela</t>
  </si>
  <si>
    <t xml:space="preserve">Rafael Andrés Arias Albañil </t>
  </si>
  <si>
    <t>Subdirección de Contratación</t>
  </si>
  <si>
    <t>Judith Castañeda García</t>
  </si>
  <si>
    <t>COD_EST</t>
  </si>
  <si>
    <t>Activo</t>
  </si>
  <si>
    <t>Inactivo</t>
  </si>
  <si>
    <t>Gente Feliz  y Comprometida</t>
  </si>
  <si>
    <t>Posición en FURAG y en ITEP obtenida</t>
  </si>
  <si>
    <t>Gente feliz y comprometida</t>
  </si>
  <si>
    <t>Andrés Felipe Guevara Rincón</t>
  </si>
  <si>
    <t>15/03/218</t>
  </si>
  <si>
    <t xml:space="preserve"> Valor Total de giro en el mes/Valor total de  giro programado por OAPF a cuentas maestras abiertas</t>
  </si>
  <si>
    <t>Realizar mensualmente los giros
o pagos del SGP- Educación
a través de las cuentas maestras de
las ETC.</t>
  </si>
  <si>
    <t>Gestión de PAC Disponible</t>
  </si>
  <si>
    <t>Pac
Utililizado / Pac Aprobado</t>
  </si>
  <si>
    <t>Reporte consolidado</t>
  </si>
  <si>
    <t>Reporte de INPANUT</t>
  </si>
  <si>
    <t>Generar reporte de indicador
INPANUT.</t>
  </si>
  <si>
    <t>Pac
Utililizado/ Pac Aprobado</t>
  </si>
  <si>
    <t>Aplicativo liquidador implementado
para central de cuentas</t>
  </si>
  <si>
    <t>Actividades Desarrolladas/Actividades
Programadas</t>
  </si>
  <si>
    <t>Numero de Informes Publicados</t>
  </si>
  <si>
    <t>Elaboración y publicación de informes
y estados financieros de acuerdo a las fechas establecidas por la
contaduría general de la nación. (el último informe es corte a octubre de 2018)</t>
  </si>
  <si>
    <t>Informes financieros y Estados
financieros.</t>
  </si>
  <si>
    <t>Realizar seguimiento y gestión a la cuenta de otros deudores</t>
  </si>
  <si>
    <t>Número de
Mesas Realizadas</t>
  </si>
  <si>
    <t>Realizar mesas de trabajo para el
seguimiento a cada uno de los terceros que hacen parte de la cuenta.</t>
  </si>
  <si>
    <t>Numero de
Comités Realizados</t>
  </si>
  <si>
    <t>Actas de Comités e informe
soporte de cuentas depuradas.</t>
  </si>
  <si>
    <t>Gestión para la legalización de recursos entregados en administración.</t>
  </si>
  <si>
    <t>Numero de
Oficios Emitidos</t>
  </si>
  <si>
    <t>Circularizar bimestralmente a directivos de la entidad socializando los
convenios que faltan por legalizar.</t>
  </si>
  <si>
    <t>Informes Financieros Convenios
Recursos Entregados en
Administración</t>
  </si>
  <si>
    <t>Recaudo Ley 21</t>
  </si>
  <si>
    <t>Recurso Recaudado/Recurso Proyectado</t>
  </si>
  <si>
    <t>Garantizar el ingreso de los recursos parafiscales al MEN por valor de $289.073.543.333 pesos,  teniendo en cuenta que la meta mensual se proyecto de la siguiente manera:
Enero 7%
Febrero 15%
Marzo 23%
Abril 31%
Mayo 39%
Junio 47%
Julio 57%
Agosto 66%
Septiembre 74%
Octubre 82%
Noviembre 90%
Diciembre  100%
La verificacion del ingreso se evidencia mes vencido.</t>
  </si>
  <si>
    <t xml:space="preserve"> Informe mensual de Recaudo Ley 21</t>
  </si>
  <si>
    <t>Recaudo de estampilla</t>
  </si>
  <si>
    <t>Total Recaudado/Total Proyectado</t>
  </si>
  <si>
    <t>Garantizar el ingreso de los recursos al Fondo Prouniversidad Nacional y otras universidades públicas por valor de  $ 80.733.680.700 pesos.
El vencimiento real de la obligación de pago de las Entidades Obligadas es semestral, se proyecta de la siquiente manera:
Junio 42%
Diciembre 100%
La verificacion del ingreso se evidencia mes vencido.</t>
  </si>
  <si>
    <t>Total Recaudado/Total Proyectado Cartera Recuperable</t>
  </si>
  <si>
    <t>Realizar la revisión de la totalidad de las deudas que se encuentran en mora de vigencias anteriores y efectuar las actividades necesarias para la depuración y recuperación de los valores adeudados ($3.354.249.913)</t>
  </si>
  <si>
    <t>Cierre de verificacion del efectivo pago de las entidades obligadas a retener la contribución parafiscal de la Ley 1697 de 2013 vigencias 2014 y 2015  (Estado de cuenta)</t>
  </si>
  <si>
    <t>Informe de estado de verificación Vigencia 2014 y 2015</t>
  </si>
  <si>
    <t>Control de embargos aplicados al MEN del Recaudo de Ley 21 de 1982</t>
  </si>
  <si>
    <t>Numero de Conciliaciones firmadas por las areas</t>
  </si>
  <si>
    <t>Realizar conciliaciones mensuales consolidadas de los embargos MEN y FOMAG con el grupo de  Contabilidad.</t>
  </si>
  <si>
    <t xml:space="preserve">Conciliaciones mensuales MEN y FOMAG firmadas por las áreas
</t>
  </si>
  <si>
    <t xml:space="preserve">Numero de Informes Elaborados y socializados a las áreas en comité </t>
  </si>
  <si>
    <t>Construir un informe mensual de ejecución de la reserva constituida por cada dependencia, enviado por la SGF a cada irecciòn,subdirecciòn y oficina responsable. De acuerdo a la programaciòn de reuniones organizada por la OAP, tratarlo en la mesa del comité de ejecucion presupuestal y reservas.</t>
  </si>
  <si>
    <t>Información exogena reportada con calidad en los plazos estipulados</t>
  </si>
  <si>
    <t>Numero de Mesas Realizadas</t>
  </si>
  <si>
    <t>Realizar el proceso previo de preparación de la información exogena, a través de mesas de trabajo intergrupales (contabilidad, tesoreria,central de cuentas)</t>
  </si>
  <si>
    <t>Acta de las mesas de trabajo con las conclusiones y compromisos de cada grupo en el proceso</t>
  </si>
  <si>
    <t>Realizar el reporte de exogenas nacionales y distritales en las fechas estipuladas por la normatividad vigente marzo y abril</t>
  </si>
  <si>
    <t>Realizar el reporte de exogenas nacionales y distritales en las fechas estipuladas por la normatividad vigente</t>
  </si>
  <si>
    <t>Numero de Reportes Enviados</t>
  </si>
  <si>
    <t xml:space="preserve"> Numero de Reportes EnviadoS</t>
  </si>
  <si>
    <t>Mensualmente se enviara correo electronico, el informe de seguimiento de los recursos entregados en adminstracion, levantando las alertas a los supervisores mediante correo electronico.</t>
  </si>
  <si>
    <t xml:space="preserve">Oficios o correos a los supervisores del MEN
</t>
  </si>
  <si>
    <t>Elaboración y publicación de informes financieros mensuales de acuerdo al nuevo marco normativo, y elaboración y publicación de primeros estados financieros de la vigencia 2018.</t>
  </si>
  <si>
    <t>(Actividades implementadas de
MIPG V2 en el Ministerio/Actividad
es para implementación del
Modelo MIPG en el
Ministerio)*100</t>
  </si>
  <si>
    <t>Porcentaje de cumplimiento de las actividades de implementación del Modelo Integrado
de Planeación y Gestión MIPG V2 en el Ministerio</t>
  </si>
  <si>
    <t>Porcentaje de cumplimiento de las actividades de implementación del Modelo Integrado de Paneación y Gestión - MIPG V2 en las entidades adscritas y vinculadas</t>
  </si>
  <si>
    <t>(Actividades implementadas de MIPG V2 por las EAV/Actividades para implementación del Modelo MIPG en las EAV)*100</t>
  </si>
  <si>
    <t>Brindar asistencia tecnica a las EAV para la formulación del acto administrativo que crea el Comité de Gestión y Desempeño Institucional.</t>
  </si>
  <si>
    <t>Brindar capacitaciones a los servidores de las EAV acerca del Modelo Integrado de Planeación y Gestión MIPG V2 en el marco de la asistencia técnica</t>
  </si>
  <si>
    <t xml:space="preserve">Brindar asistencia tecnica a las EAV para que realicen el autodiagnostco propuesto por MIPG V2 </t>
  </si>
  <si>
    <t>Brindar asistencia técnica a las EAV para que establezcan los planes de trabajo de cierre de brechas de MIPG V2</t>
  </si>
  <si>
    <t>Brindar asistencia técnica a las EAV para que se evalue el cumplimiento del Plan de trabajo de implementación de MIPG V2</t>
  </si>
  <si>
    <t>Orientar a las áreas lideres de los trámites priorizados a racionalizar para la implementación de las mejoras establecidas en el plan de racionalización de trámites</t>
  </si>
  <si>
    <t>(número de acciones de racionalización acompañadas / número de acciones de racionalización planeadas) * 100</t>
  </si>
  <si>
    <t>(Actividades implementadas de MIPG V2 en el Ministerio/Actividades para implementación del Modelo MIPG en el Ministerio)*100</t>
  </si>
  <si>
    <t xml:space="preserve">Brindar las capacitaciones del Modelo Integrado de Planeación y Gestión MIPG V2 a los líderes y equipos de trabajo de las áreas del Ministerio </t>
  </si>
  <si>
    <t xml:space="preserve">Orientar a los líderes y equipos de trabajo de las áreas del Ministerio para que realicen el autodiagnostico propuesto por MIPG V2 </t>
  </si>
  <si>
    <t>Orientar a los líderes y equipos de trabajo de las áreas del Ministerio para que establezcan los planes de trabajo de cierre de brechas para a implementación de MIPG V2</t>
  </si>
  <si>
    <t>Orientar a los líderes y equipos de trabajo de las áreas del Ministerio para que se evalue el cumplimiento del Plan de trabajo de implementación de MIPG V2</t>
  </si>
  <si>
    <t>Realizar el acompañamiento y monitoreo a las áreas líderes de cada componente del Plan Anticorrupción y de Atención al Ciudadano en la  formulación e implementaciónde las estrategias</t>
  </si>
  <si>
    <t xml:space="preserve">Número de monitoreos realizados </t>
  </si>
  <si>
    <t>Orientar a las áreas en la formulación de las estrategias para la implementación de los  componentes del Plan Anticorrupción y de Atención al Ciudadano</t>
  </si>
  <si>
    <t>Orientar a las áreas en la ejecución de las estrategias de cada uno de los componentes del Plan Anticorrupción y de Atención al Ciudadano</t>
  </si>
  <si>
    <t>Realizar monitoreo a las estrategias para la implementación de los  componentes del Plan Anticorrupción y de Atención al Ciudadano</t>
  </si>
  <si>
    <t>(Número de actividades de sensibilización y apropiación de la NTC 5854 ejecutadas / Número total de actividades planeadas de sensibilización y apropiación)*100</t>
  </si>
  <si>
    <t>Claudia Alejandra Gélvez Ramírez</t>
  </si>
  <si>
    <t>Realizar Comités de Cartera</t>
  </si>
  <si>
    <t>Realizar mesas de trabajo con los supervisores.</t>
  </si>
  <si>
    <t>Numero de Informes Emitidos</t>
  </si>
  <si>
    <t>Entidades al dia + Entidades Remitidas DIAN/Entidades Obligadas</t>
  </si>
  <si>
    <t>Reportes enviados a cada uno de los entes que lo requieran</t>
  </si>
  <si>
    <t>Solicitan sea eliinada, no se relaciona en el oficio</t>
  </si>
  <si>
    <t>Se continuo con la socialización de las matrices con directores de asociaciones de facultades, ACIET, ASISESCA, RED MUIS, y dirección de formulación del SENA. Se realizaron ajustes en los descriptores de las condiciones de calidad que contienen las matrices de valoración, producto de las reflexiones jurídicas. Por otra parte, se realizaron reuniones de revisión del decreto con el CESU, equipo jurídico de la dirección de Calidad, equipo jurídico de la Dirección general del SENA y una reunión informativa con colaboradores de la Secretaria General y de la Oficina Jurídica del MEN, para explicar el contexto del Decreto; se envió el Decreto para revisión final de la Oficina Jurídica. Se avanzo en la revisión y creación de procesos que se impactan con el modelo de evaluación, también se avanzo en la construcción de los instrumentos que acompañan el proceso de solicitudes por parte de las IES y para las evaluaciones de los paneles y los pares evaluadores.</t>
  </si>
  <si>
    <t>Se adelanto adición del contrato con el proveedor del sistema VUMEN. Se realizó reunión de seguimiento el día 15 de marzo en la cual el proveedor presentó una propuesta de diseño de interfaz de usuario para el sistema para los perfiles de los ciudadanos que permita incorporar los cambios derivados del nuevo modelos de convalidaciones implementado.</t>
  </si>
  <si>
    <t xml:space="preserve">Se avanzo en la focalización del trabajo en el documento de los programas de Derecho, con el liderazgo del Ministerio de Justicia y el apoyo de la Dirección de Calidad. </t>
  </si>
  <si>
    <t xml:space="preserve">Producto de las alianzas establecidas en meses anteriores, se realizó una reunión con Uniempresarial, y se acordó un trabajo conjunto para la construcción del documento de formación dual. 
</t>
  </si>
  <si>
    <t xml:space="preserve">En el mes de marzo se realizo taller de socialización con la participación de 9 expertos nacionales, se recogieron observaciones, recomendaciones de ajuste e indicadores para l documento. Así mismo, se esta en la planeación de socialización con la Universidad Distrital. En el mes de abril se realizara socialización con expertos internacionales. </t>
  </si>
  <si>
    <t xml:space="preserve">Se seleccionaron las IES para hacer parte del programa: Universidad del Norte; Universidad del Cauca; Instituto Tecnológico Metropolitano – ITM; Universidad Escuela Naval de Cadetes Almirante Padilla; Politécnico Colombiano Jaime Isaza Cadavid; Escuela de Suboficiales de la Fuerza Aérea Colombiana Andres M. Diaz; Fundación Universitaria del Àrea Andina. Se ha recibido confinación de 3 IES. Por otra parte, se realizo reunión con ANECA a fin de iniciar la construcción de las guías para el diseño e implementación de Sistemas Internos de Calidad. 
</t>
  </si>
  <si>
    <t>Se encuentra en ejecución el contrato No. No. 0819 DE 2018 suscrito con la Universidad Nacional, en e mes de marzo se inicio el proceso de revisión de 5 módulos por parte del área técnica, ya se tiene revisado el modulo de Inspección y Vigilancia. En el grupo de Acreditación se depuró una base de 17321 pares de pregrado y 393 de posgrado. Se elaboró el plan de impartición del curso, con el fin de iniciar el piloto en el mes de junio.</t>
  </si>
  <si>
    <t xml:space="preserve">Los  Encuentros Regionales de Acreditación se tienen programados para el mes d junio. En el mes de marzo se atendieron 5 solicitudes de asistencia técnica. Así mismo, se recibieron 15 solicitudes de programas en el marco de la convocatoria de ARCUSUR. Se realizó la revisión de completitud; ya se han realizado 3 visitas y se tienen programadas las otras 12. </t>
  </si>
  <si>
    <t>Se continuo el trabajo del documento preliminar con una propuesta para estudios previos para el fortalecimiento del sistema.</t>
  </si>
  <si>
    <t>Se continua el trabajo de revisión del documento preliminar que estructura el sistema de aseguramiento de la Calidad, adicionalmente se realizó una jornada de trabajo para establecer criterios y mecanismos de articulación a través de un único sistema de información, basado en los SACES existentes.</t>
  </si>
  <si>
    <t>Se continúa participando en las reuniones lideradas por ASCOFAME para la actualización de la guía de especialidades medicas. En cuanto a los lineamientos de calidad para el área de salud, se discutió el documento marco de lineamientos establecido con el Ministerio de Salud, fue presentado en el consejo de talento humano en salud, y se acordó establecer los lineamientos de calidad con base en el modelo de evaluación por referentes.</t>
  </si>
  <si>
    <t xml:space="preserve">No se ha podido realizar socialización con las SED de Bogota y Soacha debido a solicitud por parte de estas entidades de reprogramación de fecha, se tiene estimado realizar la socialización en la segunda semana de abril. Una vez se avance con esta actividad, se inicia la etapa de diagramación e impresión del documento. </t>
  </si>
  <si>
    <t>Los borradores de dos de las guías de Procesos Electorales y Estatutos, se encuentran en la 1era revisión por parte del subdirector de Inspección y Vigilancia.</t>
  </si>
  <si>
    <t>Se realizaron 8 visitas de seguimiento y dos visitas focalizadas, se realizo capacitación en PQRS y publicidad resolución 1220 de 2015 a IES adscritas al MEN. Se inicio trabajo en videos que servirá como herramientas pedagógicas.</t>
  </si>
  <si>
    <t>Se designo nuevo equipo de trabajo teniendo en cuenta que el establecido inicialmente se encuentra realizando labores de IyV fuera de la Ciudad, se realizaron dos actividades de socializacion, con ASPU e instituciones adscritas y vinculadas al MEN. En la segunda semana de abril se espera terminar el proceso de socalizacion, e iniciar con la consolidacion de las observaciones recibidas, de las ya realizadas y las pendientes.</t>
  </si>
  <si>
    <t xml:space="preserve">Se cuenta con un documento ajustado a las condiciones de calidad estabecidas en las matrices de referentes de evalaución. Se espera validación de dicho documento con expertos en programas TyT y contruir la hoja de ruta para socialización con los actores relevantes del sector. </t>
  </si>
  <si>
    <t>Se presento solicitud de confirmación de fechas para inclusión en las agendas de Abril y Mayo en las salas de evaluación de programas. Así mismo el equipo SNET avanza en la preparación del material a presentar a los integrantes de sala.</t>
  </si>
  <si>
    <t>Se dio continuidad a las socializaciones realizando las siguientes: 1 de marzo con los directores de las asociaciones de facultades, 7 de marzo ACIET, ASIESCA, RED MUTIS, 13 de marzo Dirección de formación del SENA.</t>
  </si>
  <si>
    <t xml:space="preserve">Se realizaron ajustes en los descriptores de las condiciones de calidad que contienen las matrices de valoración, producto de las reflexiones jurídicas. Igualmente se realizó revisión de estilo y de la diagramación enviada por imprenta; se envió el documento final para impresión a imprenta el 16 de marzo </t>
  </si>
  <si>
    <t xml:space="preserve">Se realizaron reuniones los días 8,9, 10 y 20 de marzo donde se reviso integralmente el Decreto con los miembros del CESU, se realizaron 3 reuniones con el equipo jurídico de la Dirección de calidad donde se revisaron los ajustes solicitados especialmente en el tema de extensión y lugar de ofrecimiento de programas. El 16 de marzo se realizó una reunión con el equipo jurídico de la Dirección general del SENA, para evaluar el impacto del Decreto y la articulación con las necesidades de los programas de dicha entidad. Se realizo el 21 de marzo una reunión informativa con colaboradores de la secretaria general y de la Oficina Jurídica del MEN, para explicar el contexto del Decreto y se envió el Decreto para revisión final de la Oficina Jurídica el 22 de marzo.  </t>
  </si>
  <si>
    <t>Se creo el proceso de Condiciones Institucionales, se pasó a revisión de la Subdirección de Aseguramiento de la Calidad y la Subdirección de Desarrollo Organizacional el  
8 de marzo. Se entregó el primer alcance de requerimientos para los siguientes procesos: Creación de una IES, Condiciones Institucionales, Registro calificado y Acreditación de alta calidad. Se realizaron 2 reuniones: la primera el 21 de marzo para la Revisión de requerimientos en los procesos con los ingenieros de SACES Registro Calificado y SACES-CNA, Secretaria Técnica del CNA y la Dirección de Calidad. La segunda el 23 de marzo un taller con los Consejeros del CNA y los Coordinadores de las salas de CONACES, en donde se hizo un primer avanza para la construcción de los instrumentos que acompañan el proceso de solicitudes por parte de las IES y para las evaluaciones de los paneles y los pares evaluadores.</t>
  </si>
  <si>
    <t>Cumplido en enero</t>
  </si>
  <si>
    <t xml:space="preserve">Durante el mes de marzo se adelantaron las actividades correspondientes a la adición del contrato de servicios con el proveedor del sistema, generando el CDP que relaciona el origen de los recursos para dicha adición. Por otra parte se realizó reunión de seguimiento el día 15 de marzo en la cual el proveedor presentó una propuesta de diseño de interfaz de usuario para el sistema para los perfiles de los ciudadanos, propuesta sobre la cual se realizaron las observaciones correspondientes desde el área funcional. Finalmente el 23 de marzo el área funcional suministró al proveedor datos solicitados al área funcional: 
1. Plantilla de acto administrativo de Desistimiento de Procesos para etapas de Pre-radicado.
2. Contenido del correo que se enviará al ciudadano cuando se le comunica y notifica un Acto Administrativo de Desistimiento en etapa de Prerradicado.
3. Macroestados y casos de uso para el flujo que verá el ciudadano.
</t>
  </si>
  <si>
    <t>En el mes de enero, se entrego del documento para revisión interna en la Dirección de Calidad de la Educación Superior.</t>
  </si>
  <si>
    <t xml:space="preserve">Se realizo evento de validación del documento de política de internacionalización con expertos, se recogieron recomendaciones  y propuestas de acciones e indicadores para su implementación, participaron: • Javier Cañón Pinto, Consultor • Dora Bernal de Burgos, Consultora y jefe ORI Ingeniería • Maria Carmela Julio, Jefe Oficina de Internacional de Colciencias • Jeannette Vélez, CEO Glocals • Maria Paulina Vásquez, Directora Ejecutiva de CCYK • Diana Solano ICETEX • Sebastián Fajardo ICETEX • Oscar Domínguez ASCUN
• Fernando Alonso Téllez, director ejecutivo RCI Nodo Bogotá
</t>
  </si>
  <si>
    <t>Se realizo invitación de socialización del documento de parte de la Universidad Distrital, para continuar avanzando hacia la publicación.</t>
  </si>
  <si>
    <t xml:space="preserve">Se seleccionaron las siguientes IES para hacer parte del programa:  Universidad del Norte; Universidad del Cauca; Instituto Tecnológico Metropolitano – ITM; Universidad Escuela Naval de Cadetes Almirante Padilla; Politécnico Colombiano Jaime Isaza Cadavid; Escuela de Suboficiales de la Fuerza Aérea Colombiana Andres M. Diaz; Fundación Universitaria del Área Andina.
</t>
  </si>
  <si>
    <t xml:space="preserve">Se enviaron comunicaciones a las IES seleccionadas, se están recibiendo las respuestas de la aceptación para participar en el programa piloto AUDIT-Colombia 2.0. De a las 7 IES han confirmado 3, que harán parte del piloto 2.0.
En reunión con ANECA y su equipo técnico, se acordó iniciar la construcción de las guías para el diseño e implementación de Sistemas Internos de Aseguramiento de la Calidad. Se espera en el mes de abril contar con una estructura y empezar el desarrollo del documento. En este momento se cuenta con las guía utilizadas por Aneca para sus Instituciones de Educación Superior. </t>
  </si>
  <si>
    <t>º</t>
  </si>
  <si>
    <t>En el grupo de Acreditación se depuró una base de 17321 pares de pregrado y 393 de posgrado.</t>
  </si>
  <si>
    <t>En el grupo de Acreditación, se elaboró el plan de impartición del curso, con el fin de iniciar el piloto en el mes de junio.</t>
  </si>
  <si>
    <t>Encuentros están programados según el plan de eventos a partir del mes de junio.</t>
  </si>
  <si>
    <t xml:space="preserve">En el mes de marzo se atendieron 5 solicitudes de asistencia técnica. </t>
  </si>
  <si>
    <t xml:space="preserve">Se recibieron 15 solicitudes de programas en el marco de la convocatoria de ARCUSUR. Se realizó la revision de completitud; ya se han realizado 3 visitas y se tienen programadas las otras 12. </t>
  </si>
  <si>
    <t>Se realizó una jornada de trabajo para establecer criterios y mecanismos de articulación a través de un único sistema de información, basado en los SACES existentes.</t>
  </si>
  <si>
    <t>Se discutió el documento marco de lineamientos establecido con el Ministerio de Salud, fue presentado en el consejo de talento humano en salud, y se acordó establecer los lineamientos de calidad con base en el modelo de evaluación por referentes. Esto implica cambiar el documento que se encontraba elaborado, para enmarcarlo en referentes.</t>
  </si>
  <si>
    <t>Se continua participando en las reuniones de discusión que lidera ASCOFAME para la actualización de la guía de especialidades medicas, en marzo se avanzo en la estructuración de las diferentes propuestas de los actores convocados.</t>
  </si>
  <si>
    <t>Las SED realizaron solicitud de reprogramación de las reuniones dado que por inconvenientes en la agenda de la persona designada fue imposible cumplir con la fecha establecida inicialmente, la nueva fecha para las reuniones es del 9 al 13 de abril</t>
  </si>
  <si>
    <t>El documento se encuentra a la espera de la socialización con las SED, para así realizar los ajustes que estas consideren pertinentes</t>
  </si>
  <si>
    <r>
      <t xml:space="preserve">Se realizaron 8 visitas de </t>
    </r>
    <r>
      <rPr>
        <b/>
        <sz val="9"/>
        <rFont val="Arial"/>
        <family val="2"/>
      </rPr>
      <t xml:space="preserve">Seguimiento así: </t>
    </r>
    <r>
      <rPr>
        <sz val="9"/>
        <rFont val="Arial"/>
        <family val="2"/>
      </rPr>
      <t xml:space="preserve">
1. Plan de Mejoramiento IDEAS= 07 y 08 de marzo 
2. Inspección in Situ Universidad Autónoma del Caribe  = 26 de febrero a 2 de marzo de 2018
3. Inspección in Situ Universidad Autónoma del Caribe  = 5 a 9 de marzo de 2018
4. Inspección in Situ Universidad Autónoma del Caribe  = 12 a 16 de marzo de 2018
5. Inspección in Situ Universidad Autónoma del Caribe  =  20 a 23 marzo de 2018
6. Inspección in Situ Universidad Autónoma del Caribe  = 26 a 27 de marzo de 2018
7. Universidad Autónoma del Caribe (Ocaña) = 15 y 16 de marzo de 2018
8. Plan de Mejoramiento Universidad del Tolima= 21, 22 y 23 de marzo de 2018
</t>
    </r>
    <r>
      <rPr>
        <b/>
        <sz val="9"/>
        <rFont val="Arial"/>
        <family val="2"/>
      </rPr>
      <t xml:space="preserve">Visita Focalizadas </t>
    </r>
    <r>
      <rPr>
        <sz val="9"/>
        <rFont val="Arial"/>
        <family val="2"/>
      </rPr>
      <t xml:space="preserve">
1. Corporación Escuela de Artes y Letras = 07 y 08 de marzo de 2018
2. U. Tolima = 23 de marzo de 2018</t>
    </r>
  </si>
  <si>
    <t>Capacitación PQRS y Publicidad Resolución 12220 de 2015 - IES adscritas al MEN: Instituto Tolimense de Formación Técnica Profesional - ITFIP, Instituto Nacional de Formación Técnica Profesional INFOTEP de San Juán del Cesar, Instituto Nacional de Formación Técnica Profesional INFOTEP San Andrés, INTENALCO - Instituto Técnico Nacional de Comercio "Simón Rodríguez" y Escuela Tecnológica Instituto Técnico Central. Participación de 61 funcionarios en total= Marzo 8 de 2018.</t>
  </si>
  <si>
    <t>Se esta trabajando sobre los libretos de los videos a realizar.</t>
  </si>
  <si>
    <t xml:space="preserve">Se designo nuevo equipo de trabajo teniendo en cuenta que el establecido inicialmente se encuentra realizando labores de IyV fuera de la Ciudad, se realizaron dos actividades de socializacion, con ASPU e instituciones adscritas y vinculadas al MEN. </t>
  </si>
  <si>
    <t>En la segunda semana de abril se espera terminar el proceso de socalizacion, e iniciar con la consolidacion de las observaciones recibidas, de las ya realizadas y las pendientes.</t>
  </si>
  <si>
    <t xml:space="preserve">En este momento se cuenta con un documento ajustado a las condiciones de calidad establecidas en las matrices de referentes de evaluación. Se espera validación de dicho documento con expertos en programas TyT y construir la hoja de ruta para socialización con los actores relevantes del sector. </t>
  </si>
  <si>
    <t xml:space="preserve">Se remitieron comunicaciones a la Dirección de Calidad solicitando la confirmación de fechas de  inclusión en las agendas de Abril y Mayo en las salas de evaluación de programas. Se recuerda que son dos (2) sesiones de una (1) hora, por sala.
Además, el equipo SNET avanzo en el proceso de alistamiento del material a presentar y entregar en las dos (2) sesiones por sala, previstas.  </t>
  </si>
  <si>
    <t xml:space="preserve">Se está a la espera de la autorización del despacho de la Viceministra para iniciar las discusiones del documento borrador con los actores relevantes del sector. </t>
  </si>
  <si>
    <t>Al 31 de marzo se registró formación y acompañamiento en 3.303 colegios. Actualmente se cuenta con 3.415 tutores disponibles para acompañamiento en la ruta PTA 2.0</t>
  </si>
  <si>
    <t>Al 31 de marzo se registró formación y acompañamiento en 471 colegios. Actualmente se cuenta con 504 tutores disponibles para acompañamiento en la ruta Pioneros.</t>
  </si>
  <si>
    <t>Se registra acompañamiento a todas las sedes focalizadas. Sin embargo, aún se cuenta con 26 de 27 tutores disponibles para la realización de acompañamientos, el tutor faltante ya fue seleccionado y emitido el acto administrativo, sólo falta reemplazo y activación en SIPTA. Se han realizado visitas por lo menos una vez a cada EE.</t>
  </si>
  <si>
    <t xml:space="preserve"> - </t>
  </si>
  <si>
    <t>Se iteró el diseño preliminar de la ruta de transferencia con los los líderes de calidad de las Secretarías de Educación. Se consolidó el aporte de formadores de las zonas 2, 3 y 5. El diseño de la ruta se encuentra en revisión de la Dirección del PTA.</t>
  </si>
  <si>
    <t>Se ha avanzado en la consolidación de un documento que da cuenta de la experiencia PTA 2014-2018, y se esbozan unas primeras recomendaciones para discusión con el equipo de asesores.</t>
  </si>
  <si>
    <t>Los tutores continúan con los acompañamientos a los EE a partir de las orientaciones dadas en la guia general de acompañañientos: sesiones de trabajo situado, seguimiento a comunidades de aprendizaje, seguimiento a equipo PICC-HME y seguimiento a aplicación de caracterizaciones.
Se desarrollaron los eventos  de formación a tutores y directivos docentes de todas las zonas dejando como faltante unicamente 1 evento de tutores, 7 eventos de directivos docentes y 4 de directivos docentes con tutores.</t>
  </si>
  <si>
    <t>Los tutores continúan con los acompañamientos a los EE a partir de las orientaciones dadas en la guia general de acompañamientos: sesiones de trabajo situado, seguimiento a comunidades de aprendizaje, seguimiento a equipo PICC-HME y seguimiento a aplicación de caracterizaciones.
Se desarrollaron los eventos de formación a tutores y directivos docentes de todas las zonas dejando como faltante unicamente 1 evento de tutores, 3 eventos de directivos docentes y 4 de directivos docentes contutores.</t>
  </si>
  <si>
    <t>Se ha desarrollado en una reunión de alistamiento sobre el proceso, para identificar insumos y momentos de cohorte para el análisis de la información. Respecto a la implementación, se cuenta con la recolección de las evaluaciones del  evento de formación a formadores,  una primera aplicación del instrumento de seguimiento a los aprendizajes de los  tutores y una primera evaluación de los tutores a los eventos de formación a tutores.</t>
  </si>
  <si>
    <t>Se registra acompañamiento a todas las sedes focalizadas. Aún se cuenta con 26 de 27 tutores disponibles para la realización de acompañamientos, el tutor faltante ya fue seleccionado y emitido el acto administrativo, sólo falta reemplazo y activación en SIPTA. Se han realizado visitas por lo menos una vez a cada EE.</t>
  </si>
  <si>
    <t xml:space="preserve">Ya se cuenta con versiones preliminares del documento de lineamientos pedagógicos, compilación de protocolos y actividades diseñadas de la experiencia en socioemocionales con Proantioquia. Los documentos están en revisión por parte del lider pedagógico. </t>
  </si>
  <si>
    <t>En los eventos de formación de marzo se iteró el diseño preliminar de la ruta de transferencia con los los líderes de calidad de las Secretarías de Educación. Se mejoró la ruta  con diferentes ejercicios de fortalecimiento. Adicionalmente, se consolidaron los aportes hechos por los  formadores sobre la ruta. El diseño de la ruta se encuentra en revisión de la Dirección del PTA.</t>
  </si>
  <si>
    <t>55 Obras contratadas</t>
  </si>
  <si>
    <t>A marzo de 2018 se han suscrito 55 acuerdos para la ejecución de obras priorizadas por la Junta Administradora. De otro lado, 33 obras han sido aprobadas por el Comité Fiduciario y 19 obras han sido priorizadas por la Junta Administradora.</t>
  </si>
  <si>
    <t>1.234 Aulas nuevas y mejoradas contratadas</t>
  </si>
  <si>
    <t>A marzo de 2018, se han contratado 1.234 aulas entre nuevas y mejoradas. Adicionalmente, se ha avanzado en la aprobación de 823 por parte del Comité Fiduciario y en la priorización de 459 aulas por parte de Junta Administradora.</t>
  </si>
  <si>
    <t>1.539 aulas con obra iniciada</t>
  </si>
  <si>
    <t>A marzo de 2018, se ha iniciado la construcción a nivel  de Obra Negra (aulas nuevas hasta nivel de estructura) y el mejoramiento de aulas existentes a un total de 1.539 aulas. Adicionalmente, se han iniciado Estudios y Diseños y Trámites de Licencias para la construcción y mejoramiento de 1.209 aulas.</t>
  </si>
  <si>
    <t>774 Aulas nuevas y mejoradas terminadas</t>
  </si>
  <si>
    <t>A marzo de 2018, se tienen a nivel de Obra Gris (aulas nuevas hasta nivel de mampostería y cubierta) y el mejoramiento de aulas existentes un total de 301 aulas, a nivel  de Obra Blanca (Aulas nuevas a nivel de acabados) y el mejoramiento de aulas existentes un total de 48 aulas, y se ha terminado la construcción de 425 aulas nuevas y mejoradas.</t>
  </si>
  <si>
    <t>A marzo de 2018 se han presentado y aprobado 33 obras en Comité Fiduciario.</t>
  </si>
  <si>
    <t xml:space="preserve">A marzo de 2018 se han priorizado 19 obras en la Junta Administradora. Durante el mes de Marzo no se realizó sesión de Junta Administradora, motivo por el cual esta pendiente la priorización de proyectos. </t>
  </si>
  <si>
    <t>A marzo de 2018 se han suscrito 55 acuerdos para la ejecución de obras priorizadas.</t>
  </si>
  <si>
    <t>Las 33 obras presentadas a Comité Fiduciario al mes de marzo de 2018 permiten la construcción y mejoramiento de 823 aulas.</t>
  </si>
  <si>
    <t>Las 19 obras priorizadas por Junta Administradora al mes de marzo de 2018 permiten la construcción y mejoramiento de 459 aulas. Durante el mes de Marzo no se realizo sesión de Junta Administradora, motivo por el cual esta pendiente la priorización de proyectos.</t>
  </si>
  <si>
    <t>Las 55 obras suscritas al mes de marzo de 2018 permiten la construcción y mejoramiento de 1.234 aulas.</t>
  </si>
  <si>
    <t>A marzo de 2018 se iniciaron Estudios y Diseños y Trámites de Licencias para la construcción y mejoramiento de 1.209 aulas.</t>
  </si>
  <si>
    <t>A marzo  de 2018, se inició la construcción a nivel  de Obra Negra de  1.539 aulas. No se cumplió el porcentaje programado debido a: 1) varios proyectos se encuentran aún en fase de diseño, en respuesta a ajustes solicitados por la ETC o la comunidad educativa; 2) para algunos proyectos, el trámite de licencia ha resultado dispendioso por  las instancias de aprobación tanto de ETCs como de Curadurías (se están realizando los acompañamientos necesarios) y  3) obras complementarias a cargo de la ETC aún no construidas y aún en proceso de contratación.</t>
  </si>
  <si>
    <t>A marzo  de 2018, se inició la construcción a nivel  de Obra Gris y el mejoramiento de aulas existentes a un total de 442 aulas. No se logró el porcentaje proyectado, debido a que varios de los proyectos se encuentran aún en obra negra, por retrasos en el inicio de obra, ocasionados por dificultades para la aprobación de las licencias de construcción y/o los permisos correspondientes que se deben surtir; así como, ejecución de obras complementarias (demoliciones, cimentaciones especiales, entre otras). Se espera para que en el corto plazo se logren avances a mampostería y cubiertas.</t>
  </si>
  <si>
    <t>A marzo  de 2018 se inició la construcción a nivel  de Obra Blanca (Aulas nuevas a nivel de acabados) y el mejoramiento de aulas existentes a un total de 167 aulas. No se logró el porcentaje proyectado, considerando que varios de los proyectos se encuentran aún en fase de obra negra y obra gris, por retrasos en el inicio de obra, ocasionados por dificultades para la aprobación de las licencias de construcción y/o los permisos correspondientes que se deben surtir; así como, ejecución de obras complementarias (demoliciones, cimentaciones especiales, entre otras). Se espera para que en el corto plazo se logren avances a mampostería y cubiertas.</t>
  </si>
  <si>
    <t>A  marzo de 2018, se ha terminado la construcción de 425 aulas nuevas y mejoradas.</t>
  </si>
  <si>
    <t>Reportaremos avances en el número de docentes formados al finalizar el acompañamiento pedagógico situado por medio de los diferentes procesos (convenio con Fundación Carvajal, Licitación y ETC con recursos propios).</t>
  </si>
  <si>
    <t>Se continua avanzando en la consolidación de los procesos que se usarán para la cualificación de los 1.000 docentes.</t>
  </si>
  <si>
    <t>Se continua con la consolidación de la estrategia. Se busca junto a UNESCO, la posibilidad de contar con expertos internacionales para la primera lectura del documento.</t>
  </si>
  <si>
    <t>Realizada toda la gestión del área, el proceso de la licitación avanza en cabeza de la Oficina de Tecnología. Se avanza en la implementación del Sistema de Seguimiento Niño a Niño y del Sistema de Información de Primera Infancia a través de la gestión de usuarios y acompañamiento a la implementación.</t>
  </si>
  <si>
    <t xml:space="preserve">Se realizaron los seguimientos a entrega de Kits de aula planeados para marzo, así como los eventos de Promoció de la Lectura y la Literatura concertados con las entidades territoriales. </t>
  </si>
  <si>
    <t xml:space="preserve">Se enviaron las invitaciones al evento. </t>
  </si>
  <si>
    <t>Se terminó el proceso de validación de los instrumentos para la medición de calidad en Transición. Se ajustarán los mismos y se realizará una prueba piloto en 4 municipios del país.</t>
  </si>
  <si>
    <t>Se revisaron los documentos identificados, y se cuenta con la estructura inicial del documento que dará linea para el fortalecimiento de familias.</t>
  </si>
  <si>
    <t>Se avanzó en la identificación técnica de las prácticas y la ruta metodológica para la construcción y validación de la guía.</t>
  </si>
  <si>
    <t>Se ha avanzado en la totalidad del proceso con 15  ETC.  Se cuenta  con seguimiento a los avances con 35 Secretarías que se encuentran en fase de evaluación y  con acuerdos de voluntades firmados y acompañamiento a 21 ETC nuevas en la apertura del proceso (originalmente se esperaba llegar sólo a 10). </t>
  </si>
  <si>
    <t>Se continúa avanzando en la elaboracion de las guías, y se revisa primera versión del instrumento de verificación. Se decide que una vez esté culminados los documentos de las guías en donde se cuenta con un detallado de las actividades, se podrá avanzar con el estudio de cargas.</t>
  </si>
  <si>
    <t>Elaboración de cronograma de encuentros y radicación de solicitudes de los primeros encuentros a realizar.</t>
  </si>
  <si>
    <t xml:space="preserve">A le facha se avanza en la definición del insumo para la contratación del proceso de fortalecimiento del servicio de preescolar integral, en el cual desde el inicio se está atendiendo a los niños. </t>
  </si>
  <si>
    <t>Se proyectó insumo de contratación para licitación del MAS en grupo 2, de entidades territoriales con 504 maestras. Así mismo, se elaboró estudio de sector, cargándose en NEON con los ajustes solicitados por la Subdirección de Contratación. No se cumple la totalidad de esta actividad pues todavía se esperan comentarios de la Subdirección de Contratación para la primera semana de abril.</t>
  </si>
  <si>
    <t>Se realizó inducción a 23  tutores del MAS grupo 1 en el marco del convenio con la Fundación Carvajal  y se establecieron acuerdos para la implementación del Modelo con los rectores de las instituciones educativas en donde se implementará. </t>
  </si>
  <si>
    <t>Se  cuenta con 2.882 cajas de herramientas para los nuevos docentes acompañados en el marco del Modelo de Acompañamiento Pedagógico Situado.</t>
  </si>
  <si>
    <t>Se distribuyeron 837 cajas de herramientas del Modelo de Acompañamiento Pedagógico Situado a maestros en el marco del grupo 1 de entidades territoriales en el marco del convenio con la Fundación Carvajal.</t>
  </si>
  <si>
    <t>Se definió la estructura curricular del diplomado sobre bases curriculares tanto para maestras como para directivos y tomadores de decisión.</t>
  </si>
  <si>
    <t>Se firmó convenio junto a CORPOEDUCACIÓN para la consolidación de la estrategia de excelencia docente en educación inicial, incluyendo la definición de la propuesta para la consolidación de la carrera docente para agentes educativos de ICBF.</t>
  </si>
  <si>
    <t>Se realizó la revisión de los documentos existentes sobre excelencia docente en educación inicial, a nivel nacional e internacional,  y se definió la metodología para la consolidación del documento con la estrategia de excelencia docente para educación inicial.  Así mismo, se avanzó en la definicion de términos de referencia para el consultor internacional a financiar por parte de UNESCO.</t>
  </si>
  <si>
    <t>La actividad se cumplió en el mes de febrero. Se realizó el levantamiento de los requerimientos de mejora a los sistemas de información de primera infancia, se realizó la revisión correspondiente con la Oficina de Tecnología.</t>
  </si>
  <si>
    <t xml:space="preserve">La actividad se cumplió en el mes de febrero. Se remiteron los requerimientos de mejora para el Sistema de Seguimiento Niño a Niño y del Sistema de Información de primera infancia a la Oficina de Tecnología, junto con el CDP de los recursos disponibles para estos desarrollos. </t>
  </si>
  <si>
    <t>Se avanza en el proceso de implementación de los sistemas de información y se hacen los reportes de algunos errores que se han encontrado en los desarrollos 2017, para lo cual se generan los respectivos reportes a la Oficina de Tecnología. Se continúá con la gestión de usuarios nacionales y con el proceso de implementación en 170 municipios de paz. </t>
  </si>
  <si>
    <t>Se realizó el diseño de la estrategia de promoción de la lectura y la literatura, el cual es la base para el desarrollo de las actividades con maestras de preeescolar, agentes educativos de modalidad propia y de Hogares comuntarios de Bienestar. </t>
  </si>
  <si>
    <t>Se continuó con la verificación de la entrega de las colecciones de libros a cada una de las aulas de preescolar integral en Neiva, Rionegro y Envigado, así como el seguimiento al plan de entregas a los Hogares Comunitarios de Bienestar del ICBF en los mismos territorios. Se realizó el evento de promoción de la lectura en San Andrés, Guaviare y Albania (La Guajira) con comunidades étnicas; y en Neiva y Maicao con maestras de transición.</t>
  </si>
  <si>
    <t xml:space="preserve">Se terminó el proceso de validación de los instrumentos de medición de calidad en el grado Transición. </t>
  </si>
  <si>
    <t>Junto a las recomendaciones recogidas del pilotaje, la Dirección y la Universidad de Los Andes nos encontramos ajustando los instrumentos para la implementación en el pilotaje.</t>
  </si>
  <si>
    <t>Se proyectó versión inicial de insumo para la adición del contrato con Los Andes para la implementación del pilotaje en el grado Transición.</t>
  </si>
  <si>
    <t>Se realizó revisión de la literatura sobre el tema a nivel nacional e internaciona,l y ya se cuenta con estructura del documento.</t>
  </si>
  <si>
    <t>Se cuenta con estructura del documento de orientaciones pedagógicas étnicas,  se avanzó en la definición de los ejes de la práctica pedagógica étnica como base para el ajuste del Modelo de acompañamiento pedagógico situado étnico, se realizó un encuentro con 48 personas de la comunidad afro en Villarica, Cauca para validar los ejes identificados inicialmente.</t>
  </si>
  <si>
    <t>En Mesa de trabajo se realizaron acuerdos para la actualización y ajustes de los contenidos de los Actores Listos para acompañar las transiciones, incluyendo algunos nuevos, se definieron los siguientes: 1. Las Niñas y niños como protagonistas, 2.Familia y cuidadores, 3.Comunidad, 4.Talento Humano, 5.Entidades territoriales con niveles teniendo en cuenta las alcaldías, gobernaciones y Secretarías de educación certificadas, Instituciones Educativas y Operadores del servicio.</t>
  </si>
  <si>
    <t>Se realizó un taller en Bogotá con SDIS, ICBF y secretaría de educación para identificación de prácticas significativas de inclusión en el aula y se definió la ruta metodológica para la construcción y validación de la guía para maestros.</t>
  </si>
  <si>
    <t>Se avanzó en al definición de los ejes de la práctica pedagógica étnica como base para el ajuste del Modelo de acompañamiento pedagógico situado étnico, se realizó un encuentro con 48 personas de la comunidad afro en Villarica Cauca para validar los ejes identificados inicialmente.</t>
  </si>
  <si>
    <t>Se realizó encuentro de seguimiento con el equipo de consultores que acompaña a las 50 secretarías de educación, se establecieron alertas del proceso, se identificaron acciones correctivas y se programaron las reuniones de cierre.</t>
  </si>
  <si>
    <t>La OEI seleccionó y contrató la totalidad del equio de trabajo en el marco de los convenios 1202 de 2017 y 849 de 2018.
A la espera de la publicación del proceso para contratarar la realización de módulos virtuales de MGEI y de RUPEI.</t>
  </si>
  <si>
    <t>Se hicieron las aperturas del proceso en las 21 secretarías de educación y se inició la fase de articulación de procesos en éstas Secretarías.</t>
  </si>
  <si>
    <t>Se retroalimentan los avances en los contenidos técnicos de las guías, se actualiza la matriz de verificables y se recibe la primera versión de instrumento del verificador. </t>
  </si>
  <si>
    <t xml:space="preserve">Para poder avanzar en este proceso se requiere la definición de la totalidad de las actividades de los 5 componentes actualmente desarrollados en el contrato con CEINTE. </t>
  </si>
  <si>
    <t>Una vez se cuente con la totalidad del desarrollo de las guías que están siendo desarrolladas por CEINTE se procederá a definir el componente de talento humano.</t>
  </si>
  <si>
    <t>Se establecieron los grupos de trabajo y se radicaron las primeras solicitudes a la bolsa logística para la realización de los eventos. </t>
  </si>
  <si>
    <t>Se desarrolló y escribió el esquema de trabajo para el fortalecimiento a los establecimientos educativos que implementan preescolar integral.</t>
  </si>
  <si>
    <t>Se han realizado diversas actividades de seguimiento durante el primer trimestre del año, entre ellos, un acercamiento al proceso de eficiencia en la asignación de personal docente en 85 ETC's del país. En conjunto se realizan análisis paulatinos del comportamiento de cada una de las ETC y en el mes de mayo se elaborará un primer documento parcial de análisis de la administración del recurso humano. El avance corresponde a las ETC visitadas durante el primer trimestre.</t>
  </si>
  <si>
    <t>Los nuevos conceptos técnicos de viabilidad financiera y técnica se emitirán  en el transcurso del mes de abril, ya que se revisaran las acciones remitidas por los secretarios para optimizar la planta de cargos.
Las ETC adoptarán los conceptos de viabilidad, tan pronto este Ministerio los emita, tomando como base los análisis de insuficiencia hechos a cada una de las 23 ETC incluidas en el decreto 882 de 2017.</t>
  </si>
  <si>
    <t xml:space="preserve">La Comisión Nacional del Servicio Civil - CNSC terminó el proyecto de acuerdo de convocatoria al concurso especial de mérito posconflicto. En el marco del proceso de apertura y seguimiento de la convocatoria, el Ministerio efectuará más mesas de trabajo con la Comisión durante los meses siguientes. Por otra parte, el Ministerio continúa en la labor de capacitación de los asesores de las ETC que participarán en el respectivo proceso de convocatoria. </t>
  </si>
  <si>
    <t>La primera valoración, correspondiente al primer corte del Plan de Asistencia Técnica, se realizará en el mes de mayo. Es importante resaltar que las valoraciones se realizan en bloque, luego no es posible avanzar de manera gradual en el cumplimiento del indicador. También es importante mencionar que en el marco de este proceso, existe un proceso de asistencia técnica constante, en tanto se resuelven dudas y se recogen evidencias.</t>
  </si>
  <si>
    <t>Para el mes de marzo se continua con el ejercicio de consulta de las bases de datos para realizar el análisis del progreso de reporte por parte de las ETC de las evaluaciones de desempeño.</t>
  </si>
  <si>
    <t>En el mes de marzo se realizó el acompañamiento a audiencias públicas de selección de IE en Pasto, Armenia, Bogotá, Mosquera, Neiva, Caldas, Envigado y  Montería.</t>
  </si>
  <si>
    <t xml:space="preserve">Se proyecta ejecutar la celebracion de los Juegos nacionales del magisterio para el mes de octubre, en el mes de marzo se celebraron los juegos zonales en Pasto (el avance cuantitativo corresponde a las ETC que partciparán en ellos). </t>
  </si>
  <si>
    <t>Se ha formulado la metodología de 3 indicadores. En el mes de marzo se realizó mesa de trabajo con el fin de definir los indicadores de seguimiento entre los cuales se encuentran: trámite de cesantias, cumplimiento a comités regionales, extemporaneidad en afiliaciones y novedades y ausentismo de docentes por enfermedad comun y laboral. Sobre ellos se perfeccionará la metodología para el cumplimiento de los 4 durante el mes de abril.</t>
  </si>
  <si>
    <t>El documento indicativo de gestión se obtendrá para el final de la vigencia 2018. En el mes de marzo se participó en los consejos directivos del FOMAG y comités regionales de prestaciones económicas de: Antiguos Territorios Nacionales, Departamento de La Guajira, Armenia y Quindío. También se analizaron los anexos técnicos en referencia a las 8 obligaciones relacionadas con las funciones de la Subdirección.</t>
  </si>
  <si>
    <t>Se proyecta reportar el cumplimiento de este indicador en el mes de junio. De conformidad con el documento de análisis de impacto que se obtuvo, se realizó la solicitud a la Oficina de Comunicaciones con el fin de proceder con la actualización y depuración de los medios de información que circulan en las redes frente a la plataforma Banex,  efectuando una campaña de relanzamiento en las redes sociales y página principal del MEN, dando a conocer los nuevos desarrollos del Banco Nacional de la Excelencia.</t>
  </si>
  <si>
    <t>Se proyecta entrega del aplicativo del trablero de indicadores en el mes de junio. En marzo se avanzó en la contrucción de las fichas metodológicas y en el cálculo de las líneas base. También se avanza en la revisión de instrumentos de visualización y consulta.</t>
  </si>
  <si>
    <t xml:space="preserve">En el mes de marzo se definieron y aprobaron las tematicas del taller, se esta gestionando la adición de recursos para la realización del evento. </t>
  </si>
  <si>
    <t>Se actualizó el tablero de información financiera 2017 y 2018, conforme al Documento de Distribución SGP-27-2018 del 16 de marzo, el cual contiene el ajuste a la distribución parcial de las doce doceavas de la participación para educación (población atendida) para la entidad territorial certificada distrito especial, industrial, portuario, biodiverso y ecoturístico de Buenaventura.</t>
  </si>
  <si>
    <t>Se genero archivo plano de la información reportada por las ETC en el FUT para la respectiva homologación de cuentas y datos, que permita la generación de los informes de cierre vigencia fiscal 2017.</t>
  </si>
  <si>
    <t>A la fecha no se presenta avance de esta actividad, teniendo en cuenta que la información necesaria para la elaboración de los informes es reportada por las entidades territoriales hasta el 15 de julio, de acuerdo con el cronograma de la Contaduría General.</t>
  </si>
  <si>
    <t xml:space="preserve">Se efectuaron 58 mesas de trabajo con entidades territoriales certificadas para verificar el proceso de cierre fiscal vigencia 2017, y determinar el superávit con cargo a recursos del Sistema General de Participaciones. La información validada y las actas de reunión reposan en la siguiente ruta: Z:\SEGUIMIENTO ETC 2016 - 2018\2018. </t>
  </si>
  <si>
    <t xml:space="preserve">Actualmente se cuenta con la información de las diferentes dependencias del MEN (cobertura, estrategias de permanencia e información financiera de asignaciones y gastos). En este sentido, se están verificando cruces de información para validar qué indicadores se pueden formular. </t>
  </si>
  <si>
    <t>Se está adelantando el cierre del encargo fiduciario, correspondiente a la vigencia 2017 del Departamento de la Guajira. Por otro lado, se dio respuesta a los MNC que solicitaron revisión del reporte FUT y se informó a la Dirección de Apoyo Fiscal sobre los municipios que cumplen con todas las acciones para el levantamiento de la medida de suspensión de giros (La Dorada, Caldas, Guatavita, Cundinamarca y Suratá, Santander).</t>
  </si>
  <si>
    <t xml:space="preserve">Se realizó soporte funcional y técnico a las 94 ETC en el funcionamiento del Sistema de Gestión de Recursos Humanos -HUMANO-.  A la fecha de corte fueron gestionadas 503 incidencias, de las cuales 303 se solucionaron en segundo nivel, 103 están esperando trámite de cliente y 87 escalaron a Ingeniero de Soporte. Igualmente, se prestó asistencia a 31 ETC en el uso y apropiación de dicho sistema. </t>
  </si>
  <si>
    <t>Durante el mes de marzo se realizaron las siguientes actividades: descarga, actualización y pruebas  RFC 20180315  - Versión Humano® 12-MEN , en ambiente de certificación, actualización SINEB- PLANTAS en ambiente de certificación, extracción de archivos y Procesamiento de la nómina del mes de febrero 2018 y asistencia técnica a 30 entidades en el Directorio Único de Establecimientos Educativos  (DUE).</t>
  </si>
  <si>
    <t>Se realizaron 6 capacitaciones en SIFSE en las entidades de Bucaramanga, Rihoacha, Duitama Maicao y Uribia y la Guajira; en coordinación con la Subdirección de Contratación.</t>
  </si>
  <si>
    <t xml:space="preserve">Se definieron los formatos de liquidación para la revisión y verificación de las deudas por concepto de horas extras, dotaciones, ascensos, zonas de díficil acceso y homologación, los cuales continen los campos requeridos para cada deuda en particular y se encuentran debidamente formulados. Actualmente, se está trabajando en conjunto con la Subdirección de Desarrollo Organizacional sobre el proceso interno de revisión de deudas laborales. </t>
  </si>
  <si>
    <t xml:space="preserve">Se han recepcionado los siguientes formatos de liquidación con los respectivos soportes: 10 por concepto de ascenso y 3 por deudas de Zonas de Difícil. Actualmente esta información se encuentra en revisión y verificación por parte del equipo de la Subdirección de Monitoreo y control, para proceder con la actualización de la base de datos del proceso de saneamiento de deudas. Adicionalmente, el equipo estableció comunicación para verificar el estado actual de las mismas con otras ETC. </t>
  </si>
  <si>
    <t>Se presento la estrategia en reunión con la señora Ministra. Se socializaron los indicadores en el encuentro nacional de secretarios de educación, el dia 16 de marzo. Se  comenzará con el analisis de los resultados para proceder con los diagnósticos territoriales y su consolidación.</t>
  </si>
  <si>
    <t>Para el avance de esta actividad se tiene que realizar: la consolidación del diagnóstico teritorial, la elaboración de los planes de asistencia técnica, la puesta en marcha de la prestación de la AT.  Se proyecta avanzar en el mes de abril con los indicadores corregidos y los diagnósticos territoriles realizados. Se esta avanzando en borradores del  consolidador.</t>
  </si>
  <si>
    <t>El indicador iniciará reporte en el mes de julio. Se cuenta con la primera medición de linea base y se empieza el proceso de de seguimiento a la prestación de la AT en el mes de mayo.</t>
  </si>
  <si>
    <t>Para el mes de marzo se continúa con la revisión y evaluación de los contenidos de los cursos virtuales para su actualización en la plataforma y su posterior aprobación por parte de la Dirección y el Viceministerio.</t>
  </si>
  <si>
    <t>Se  han recibido en el mes de marzo 3 seguimientos a los POAIV 2017, para un total acumulado de 41, se procedió a su estudio y retroalimentación. Igualmente se han recibido en el mes de marzo 17 formulaciones del POAIV 2018, para un acumulado de 26. Se prodeció a su analisis y retroalimentación.</t>
  </si>
  <si>
    <t>Se han recibido, tramitado y  trasladado las 15 PQR, que se radicaron en le mes de marzo.</t>
  </si>
  <si>
    <t>Se realizó el primer encuentro nacional de secretarios de educación 2018, el 15 y 16 de marzo en la ciudad de Bogotá. Con una asistencia de 82 secretarios de educación.</t>
  </si>
  <si>
    <t>A la fecha se han realizado dos sesiones de CONTCEPI, la 34 y 35 celebradas en el mes de febrero.Con corte al mes de marzo el MEN se encuentra en diálogos con los delegados de la CONTCEPI para la reformulación de la metodología que regirá las próximas mesa de concertación del SEIP. </t>
  </si>
  <si>
    <t>Para los pilotajes se viene avanzando en la concertación de las fechas de las mesas  de trabajo y de las organizaciones a ser focalizadas con las autoridades de los resguardos  indígenas.</t>
  </si>
  <si>
    <t>Se realizo la tercera subcomisión de expertos de la comisión IV del espacio nacional de consulta del 21 al 26 de marzo en la ciudad de Buenaventura, en la cual se avanzó en la socialización del documento propuesta borrador del estatuto de profesionalización docente.</t>
  </si>
  <si>
    <t>Se encuentra en construcción un documento borrador de propuesta de estatuto profesionalización docente. Este documento está siendo alimentando con los insumos que se recogieron en las 33 asambleas departamentales  de 2017 para un posterior análisis y concertación con el Ministerio de Educación. En el mes de marzo se realizó la tercera subcomisión de expertos de la comisión IV del espacio nacional de consulta del 21 al 26 de marzo en la ciudad de Buenaventura.</t>
  </si>
  <si>
    <t>El taller Emberá se reprogramó  por solicitud de la SED de Córdoba que manifestó inconvenientes para llevar a cabo el Censo Indígena Embera Katio  debido a las dificultades al interior de la entidad para obtener los recursos para el desplazamiento de los funcionarios, las elecciones que se realizaron en el mes de marzo y por último las asambleas indígenas internas, en este sentido, el taller quedó para el mes  de abril, el taller Nukak quedo para la última semana de abril, dado que la Entidad Territorial se encuentra adelantando un proceso interno con los etnoeducadores.</t>
  </si>
  <si>
    <t xml:space="preserve">Esta en concertación con las Entidades Territoriales  Certificadas el cronograma de las asistencias con los cuales se busca fortalecer el enfoque étnico e intercultural en dichas entidades.  </t>
  </si>
  <si>
    <t>Se hizo entrega de 83 oficios de eficiencia a los Secretarios de Educación de las entidades terrtioriales focalizadas, quienes en el mes de abril deben remitir a este Ministerio las acciones que van a adelantar para optimizar la planta de personal docente y directivo docente.</t>
  </si>
  <si>
    <t>Esta actividad se cumplió en el mes de febrero. Se realizó el analisis de insuficiencia de las 23 ETC  incluidas en los Planes de Desarrollo con Enfoque Territorial.</t>
  </si>
  <si>
    <t>Durante el mes de marzo se hizo entrega a los secretarios de educación de las 23 ETC los análisis de eficiencia, quienes deben remitir a la Subdirecciónd e RH las acciones adelantadas para optimizar la planta de personal docente y directivo docente.</t>
  </si>
  <si>
    <t>Teniendo en cuenta las acciones que adelantarán las ETC en la optimización de la planta de cargos, en los meses de abril y mayo se emitirán los nuevos conceptos de viabilidad de planta, los cuales deben adoptar las 23 ETC.</t>
  </si>
  <si>
    <t xml:space="preserve">El ajuste al Sistema Humano se realizará en las ETC, posterior a la adopción de los nuevos conceptos de viabilidad de planta por parte de las entidades, se revisaron las parametrizaciones del sistema. </t>
  </si>
  <si>
    <t>La Comisión Nacional del Servicio Civil - CNSC terminó el proyecto de acuerdo de convocatoria. En el marco del proceso de apertura y seguimiento de la convocatoria, el Ministerio efectuará más mesas de trabajo con la Comisión durante los meses siguientes.</t>
  </si>
  <si>
    <t>Se continúa con la labor de capacitación a los asesores de las ETC que participarán en el proceso de concurso especial de méritos posconflicto. Durante el primer trimestre, las 23 ETC han recibido información. Sin embargo, se siguen resolviendo dudas en el marco del proceso.</t>
  </si>
  <si>
    <t>Las ETC's remiten nuevas evidencias en el marco del calendario de recolección de productos y valoración de los mismos.</t>
  </si>
  <si>
    <t>El primer proceso de valoración de desempeño de las ETC se realizará durante el mes de mayo. Sin embargo, los asesores de las distintas ETC han ido adelantado la asignación de la correspondiente valoración, la cual se agregará hasta el mes previamente señalado.</t>
  </si>
  <si>
    <t>Una vez se realice el primer proceso de valoración, se realizará esta actividad. Es importante anotar, sin embargo, que el proceso de asistencia técnica es constante.</t>
  </si>
  <si>
    <t>Se continúa con el ejercicio de consulta de las bases de datos para realizar el análisis del progreso de reporte por parte de las ETC de las evaluaciones de desempeño.</t>
  </si>
  <si>
    <t>Se realizó el acompañamiento a audiencias públicas de selección de IE en Pasto, Armenia, Bogotá, Mosquera, Neiva, Caldas, Envigado, Montería.</t>
  </si>
  <si>
    <t xml:space="preserve">En el mes de marzo se celebraron los juegos zonales en la ciudad de Pasto. Igualmente se continuo trabajando en la planeación para el desarrollo de la fase nacional. </t>
  </si>
  <si>
    <t>En el mes de marzo se iniciaron los trámites de contratación del operador logistico para los juegos nacionales.</t>
  </si>
  <si>
    <t>Se realizo mesa de trabajo con el fin de definir los indicadores de seguimiento entre los cuales quedaron: trámite de cesantias, cumplimiento a comites regionales, extemporaneidad en afiliaciones y novedades y ausentismo de docentes por enfermedad comun y laboral.</t>
  </si>
  <si>
    <t>Se realizó mesa de trabajo con Fiduprevisora para definir los indicadores para la prestación del servicio de salud y para revisar el ajuste del Decreto 1655 de 2015 e implementación de la primera fase del sistema de gestión de seguridad en el trabajo.</t>
  </si>
  <si>
    <t xml:space="preserve">Se participó en los consejos directivos del FOMAG y comités regionales de prestaciones económicas de: Antiguos Territorios Nacionales, Departamento de La Guajira, Armenia y Quindío.
</t>
  </si>
  <si>
    <t>Revisión y análisis de información de los informes de anexo técnico entregado por Fiduprevisora S.A. frente a las 8 obligaciones contractuales; así mismo se remitió observaciones al informe final con corte del mes de enero 2018.</t>
  </si>
  <si>
    <t xml:space="preserve">Se realiza el análisis de información del informe del anexo técnico presentado por Fiduprevisora S.A. </t>
  </si>
  <si>
    <t>En marzo se termina el documento ejecutivo con resultados estadísticos que demuestran el impacto positivo de la implementación del Banco de la Excelencia. Este informe alimentará la campaña de re-socialización del Banco.</t>
  </si>
  <si>
    <t xml:space="preserve">Se ha adelantado la coordinación necesaria con la Oficina de Comunicaciones para implementar la campaña de relanzamiento en las redes sociales y página principal del Ministerio de Educación, dando a conocer los nuevos desarrollos del Banco Nacional de la Excelencia. </t>
  </si>
  <si>
    <t>Esta actividad se cumplió en el mes de febrero. Se realizó la formulación de la metodología de los indicadores de medición, obteniendo alrededor de 10 indicadores adheridos al Plan de Asistencia Técnica.</t>
  </si>
  <si>
    <t>En el mes de marzo se calcularon líneas base de los indicadores.</t>
  </si>
  <si>
    <t xml:space="preserve">Se efectuaron 58 mesas de trabajo con entidades territoriales certificadas para verificar el proceso de cierre fiscal vigencia 2017 y determinar el superávit con cargo a recursos del Sistema General de Participaciones. La información validada y las actas de reunión reposan en la siguiente ruta: Z:\SEGUIMIENTO ETC 2016 - 2018\2018. </t>
  </si>
  <si>
    <t xml:space="preserve">Se está adelantando el cierre del encargo fiduciario, correspondiente a la vigencia 2017 del Departamento de la Guajira. Por otro lado, se dio respuesta a los MNC que solicitaron revisión del reporte FUT y se informó a la Dirección de Apoyo Fiscal los municipios que cumplen con todas las acciones para el levantamiento de la medida de suspensión de giros (La Dorada, Caldas, Guatavita, Cundinamarca y Suratá, Santander).
</t>
  </si>
  <si>
    <t xml:space="preserve">Se han recepcionado los siguientes formatos de liquidación con los respectivos soportes: 10 por concepto de ascenso y 3 por deudas de Zonas de Difícil. Actualmente, esta información se encuentra  en revisión y verificación por parte del equipo de la Subdirección, para proceder con la actualización de la base de datos del proceso de saneamiento de deudas. Adicionalmente, el equipo estableció comunicación para verificar el estado actual de las mismas con otras ETC. </t>
  </si>
  <si>
    <t>Se presento la estrategia en reunión con la señora Ministra. Se socializaron los indicadores en el encuentro nacional de secretarios de educación, el dia 16 de marzo. Se  comenzará con el analisis de los resultados para proceder con los diagnosticos territoriales y su consolidación.</t>
  </si>
  <si>
    <t>Se esta trabajando en la leaboración del instrumento para consolidar la prestación de la asistencia técnica. Para el avance de esta actividad se tiene que realizar: la consolidación del diagnóstico teritorial, la elaboración de los planes de asistencia técnica, la puesta en marcha de la prestación de la AT.  Se proyecta avanzar en el mes de abril con los indicadores corregidos y los diagnósticos territoriles realizados.</t>
  </si>
  <si>
    <t>Para el mes de marzo se continúa con la revisión y evaluación de los contenidos de los cursos virtuales para su actualiazación en la plataforma y su posteror aprobación por parte de la Dirección y el Viceministerio.</t>
  </si>
  <si>
    <t>Se revisaron los contenidos y se mantuvo actualizada la operación de la plataforma, la escuela para secretarios se encuentra operando normalmente en el campus virtual de Colombia aprende.</t>
  </si>
  <si>
    <t>Se  han recibido en el mes de marzo 3 seguimientos a los POAIV 2017, para un total acumulado de 41, se procedió a su estudio y retroalimentación</t>
  </si>
  <si>
    <t>Se han recibido en el mes de marzo 17 formulaciones del POAIV 2018, para un acumulado de 26. Se prodeció a su analisis y retroalimentación.</t>
  </si>
  <si>
    <t>Se han recibido, tramitado y  trasladado las 15 PQR, que se radicaron en el mes de marzo.</t>
  </si>
  <si>
    <t>Se realizó el primer encuentro nacional de secretarios de educación 2018, el 15 y 16 de marzo en la ciudad de Bogotá. Con una asistencia de 82 secretarios de Educacion.</t>
  </si>
  <si>
    <t>En el mes de marzo se continuó con la discusión frente a las solicitudes de los delegados de la CONTCEPI y la continuidad de la ruta para la consolidación del proyecto de norma del SEIP.  En la actualidad se encuentra en revisión la propuesta por parte de los delegados indígenas una nueva sesión autónoma, en atención a los acuerdos establecidos en la sesión  33ª de la CONTCEPI.</t>
  </si>
  <si>
    <t>Frente a la coordinación con el Consejo Regional Indígena del Cauca - CRIC- relacionado con 4ª subcomisión para la discusión de la Tipología para los pueblos Indígenas, se acordó realizarla los días 9 y 10 de abril en la ciudad de Popayán, en atención a la agenda de trabajo con otras mesas que adelanta el consejo regional.</t>
  </si>
  <si>
    <t>Para los pilotajes se viene avanzando en la concertación de las fechas de las mesas  de trabajo y de las organizaciones a ser focalizadas con las autoridades de los resguardos  indígenas.</t>
  </si>
  <si>
    <t>Se realizo la tercera subcomisión de expertos de la comisión IV del espacio nacional de consulta del 21 al 26 de marzo en la ciudad de Buenaventura, en la cual se avanzó en la socialización del documento propuesta borrador del estatuto de profesionalización docente que contiene los aportes realizados al mismo en las 33 asambleas departamentales y frente al cual el Ministerio realizo las primeras observaciones al documento socializado.</t>
  </si>
  <si>
    <t>En las subcomisiones  de expertos se acordaron nuevas fechas para realizar estas dos sesiones pendientes, ha sido necesario poder generar nuevos espacios de subcomisiones para la propuesta del documento borrador del estatuto de profesionalización docente.</t>
  </si>
  <si>
    <t xml:space="preserve">Esta en concertación con las Entidades Territoriales  Certificadas  el cronograma de las asistencias con los cuales se busca fortalecer el enfoque étnico e intercultural en dichas entidades.  </t>
  </si>
  <si>
    <t>Desde el mes de febrero se realizó el envío del oficio con los lineamientos para corte de matrícula 2018 a todoas las ETC.</t>
  </si>
  <si>
    <t>Se elaboraron los 95 archivos con el análisis de cobertura cifras con corte 28 de febrero.</t>
  </si>
  <si>
    <t>Aun no ha iniciado</t>
  </si>
  <si>
    <t xml:space="preserve">Se envió oficio a las ETC con los lineamientos para la expedición del acto administrativo que define el proceso de gestión de cobertura de cada secretaría para la vigencia 2019. </t>
  </si>
  <si>
    <t>Aún no ha iniciado</t>
  </si>
  <si>
    <t>Ya se cuenta con el borrador del primer informe FUC</t>
  </si>
  <si>
    <t>Se cuenta con el primer borrador de decreto modificatorio de la normatividad de contratación de la administración de la atención educativa para pueblos indígenas con organizaciones o autoridades tradicionales indígenas, y con el segundo borrador de la resolución de reporte de matrícula atendida mediante contratación del servicio educativo</t>
  </si>
  <si>
    <t>Se realizó asistencia a las ETC Soacha, Cali, Villavicencio, Medellín, Cartagena y Bogotá, Caquetá, Cúcuta, Ipiales y Putumayo, Cesar, La Guajira, Riohacha y Tumaco.</t>
  </si>
  <si>
    <t>52 Aulas terminadas en el mes de Marzo
I.E. DE BALLESTAS –14
COLEGIO FRANCISCO ARANGO - 18
CAJETE – 11
IE SAN ROQUE DE LA FRONTERA -  9</t>
  </si>
  <si>
    <t>20 aulas contratadas _x000D_
IE. José de Ferro (8 Nuevas + 3 Mejoradas) _x000D_
IE TECNOLÓGICA DE SAN LUIS DE GARAGOA – 9</t>
  </si>
  <si>
    <t>Se pone en marcha la estrategia de gestión y seguimiento de aulas ejecutadas con recursos propios socializada en el encuentro con secretarios de Educación.</t>
  </si>
  <si>
    <t>Se realizó un segundo comité, en el cual se hizo seguimiento al avance de ejecución de proyectos con recursos de regalías, con los cuales hay un avance de 1.349 aulas entregadas y 913 en ejecución.</t>
  </si>
  <si>
    <t>En el encuentro de secretarios de educación se realizó seguimiento y auditoría a las ETC participantes de este evento.</t>
  </si>
  <si>
    <t>Se realizó la segunda radicación de documentos de contratos APP ante e MHCP.</t>
  </si>
  <si>
    <t>Se trabajó con el ICONTEC la actualización de las Normas Técnicas Colombianas de Mobiliario Escolar. Se proyecta que para el mes de abril el ICONTEC de su aprobación oficial.</t>
  </si>
  <si>
    <t>Se avanza en el documento, este se encuentra en producción y validación previa a su publicación.</t>
  </si>
  <si>
    <t>En marzo se prestó la asesoría a los planes de compra en dotación de mobiliario escolar en Zipaquirá, Apartado, San Andrés.</t>
  </si>
  <si>
    <t>En marzo se desarrollo asistencia técnica en campo para la definición e inicio de levantamientos con recursos MEN en el Choco, adicionalmente se prestó asistencia técnica para Cartagena y Cundinamarca.</t>
  </si>
  <si>
    <t>En el mes de febrero se realizaron 56 AT y en el mes de marzo 82, para un total acumulado de 138.</t>
  </si>
  <si>
    <t>En el mes de febrero se realizaron 36 visitas a instituticiones educativas, y en el mes de marzo 120, para un total de 156.</t>
  </si>
  <si>
    <t>A la fecha no se cuenta con reportes, debido a que algunas actividades a realizar en el modelo de monitoreo y control financiero se encuentran en ajustes por el equipo PAE.</t>
  </si>
  <si>
    <t>A la fecha no se han realizado reportes sobre esta estrategia. Se tiene proyectado reporte para el mes de abril.</t>
  </si>
  <si>
    <t>Se han realizado reuniones preliminares y convocatorias. En el mes de abril se comienza con el desarrollo de las ruedas locales.</t>
  </si>
  <si>
    <t xml:space="preserve">El 15 de marzo de 2018 se radicó en Planeación MEN la solicitud de inicio de trámite de la resolución con asignación para JU por $25.277.954.110 de $107.159.110.360 de asignación total. A la fecha el trámite se encuentra en la Oficina de Planeación, en ajuste solicitado por los asesores jurídicos de la Secretaria General. No se ha logrado la meta en marzo, dado que las ETC se han demorado en el registro en el SIMAT, actividad indispensable para la asignación. </t>
  </si>
  <si>
    <t xml:space="preserve">Durante el mes de marzo se realizó la publicacion de estudios y documentos previos, así como la publicación del proyecto de pliego de condiciones, las respuestas a las observaciones realizadas, y la publicación del pliego definitivo de condiciones. </t>
  </si>
  <si>
    <t>En el mes de marzo se realizó acompañamiento a 47 ETC para la construcción del Plan de implementación progresiva. En el acumulado de la meta, se continua con los 29 planes entregados por las ETC en el mes de febrero.</t>
  </si>
  <si>
    <t>Se compartió documento preliminar de lineamientos para la implementación de jornadas escolares complementarias a la Superintendencia de Subsidio Familiar y a las Cajas de Compensación para su revisión y aportes.</t>
  </si>
  <si>
    <t>Se realizó acompañamiento a 19 ETC para dar inicio a la construcción de los Planes de Permanencia.</t>
  </si>
  <si>
    <t>Se avanza con el proceso licitatorio (LP-MEN-04-2018 – PNA) con el fin de contratar una firma que brinde el servicio de alfabetización a la población iletrada de las ETC focalizadas. Se publicó los estudios, documentos previos y el proyecto de pliego de condiciones. Se recibieron observaciones a las cuales se les dio respuesta, además se expidió el acto administrativo de apertura del proceso de selección.</t>
  </si>
  <si>
    <t>El proceso de prestación del servicio se inicia en el mes de mayo.</t>
  </si>
  <si>
    <t>Se encuentra en el proceso contractual. En el mes de marzo se publicó el pliego de condiciones para el proceso licitatorio.</t>
  </si>
  <si>
    <t>Se encuentra en el proceso contractual. Se cuenta con los pliegos de condiciones para el proceso licitatorio, el cual se proyecta publicar en el mes de abril.</t>
  </si>
  <si>
    <t>Se cuenta con el registro de 1.870 excombatienentes atendios, adicionalemnte, se estan atendiendo 396 personas de que hacen parte de la comunidad aledaña, esto para un total de 2.266 beneficiarios.</t>
  </si>
  <si>
    <t>En  las  ETC de Buenaventura, Quibdó y Neiva se avanza con la atención a la población focalizada. A la fecha se cuenta con un registro de aproximadamente 210 beneficiarios, pero las entidades aun se encuentran en proceso de depuración.</t>
  </si>
  <si>
    <t>En el mes de marzo, se gestionó y aprobó en comité de contratación una adición al convenio de OIM por cerca de 5.600 millones para ampliar 50 mejoramientos y más de 500 diagnósticos.</t>
  </si>
  <si>
    <t>A la fecha se han recibido 8 planes de implementación progresiva por parte de las ETC, y se continúa avanzando en el convenio con la Fundación Saldarriaga Concha para el apoyo en las AT.</t>
  </si>
  <si>
    <t>Desde el mes de enero se finalizó esta actividad, se envío el oficio con los lineamientos para corte de matrícula 2018.</t>
  </si>
  <si>
    <t>Se envió oficio a las ETC con los lineamientos para la expedición del acto administrativo que define el proceso de gestión de cobertura de cada secretaría para la vigencia 2019. </t>
  </si>
  <si>
    <t>Desde el mes de enero se finalizó con esta actividad, se adecuaron (modificaron con respecto a 2017 y se incluyó la información DUE actualizada de cada ETC) y remitieron los archivos con el FUC 2018 a cada ETC.</t>
  </si>
  <si>
    <t>Ya se cuenta con el primer informe FUC elaborado.</t>
  </si>
  <si>
    <t/>
  </si>
  <si>
    <t>Se cuenta con el primer borrador de decreto modificatorio de la normatividad de contratación de la administración de la atención educativa para pueblos indígenas con organizaciones o autoridades tradicionales indígenas.</t>
  </si>
  <si>
    <t>Se cuenta con el segundo borrador de la resolución de reporte de matrícula atendida mediante contratación del servicio educativo.</t>
  </si>
  <si>
    <t>Atención telefónica y por correo a las ETC Soacha, Cali, Villavicencio, Medellín, Cartagena y Bogotá. </t>
  </si>
  <si>
    <t>Se visitó a las ETC Caquetá, Cúcuta, Ipiales y Putumayo, y se atendió vía telefónica a Cesar, La Guajira, Riohacha y Tumaco.</t>
  </si>
  <si>
    <t>52 Aulas terminadas en el mes de marzo
I.E. DE BALLESTAS –14
COLEGIO FRANCISCO ARANGO - 18
CAJETE – 11
IE SAN ROQUE DE LA FRONTERA -  9. Se supero el rezago que se tenía proyectado en febrero y se terminó la obra en Villavicencio (Francisco Arango)</t>
  </si>
  <si>
    <t>20 aulas contratadas 
IE. José de Ferro (8 Nuevas + 3 Mejoradas) 
IE TECNOLÓGICA DE SAN LUIS DE GARAGOA – 9
No se alcanzó la meta proyectada de 33% para marzo, debido a que ésta dependía de la contratación de obras de Manos a la escuela II, y OIM presentó un retraso por temas administrativos para la formalización de los contratos de obra. Para el mes de abril se solventará este rezago.</t>
  </si>
  <si>
    <t>A. Se pone en marcha la estrategia de gestión y seguimiento de aulas ejecutadas con recursos propios socializada en el encuentro con secretarios de Educación.
B. Con el inicico de la implementación de la estrategia se incorpora el reporte de ETC, entre las que se destaca Bogotá, con las que en total nación al cierre de marzo de 2018, se logra llegar a 1.000 aulas entregadas y 493 adicionales contratadas en ejecución.</t>
  </si>
  <si>
    <t>A. Se ha hecho seguimiento al avance de ejecución de proyectos con recursos de regalías, con los cuales hay un avance de 1.349 aulas entregadas y 913 en ejecución.
B. Se tramitarón los CDP de Regalías Chocó y se envió oficio de cumplimiento de requisitos previos al inicio de la ejecución del proyecto. Adicionalmente se ha realizado seguimiento a los proyectos Guajira a cargo del MEN-FFIE en el sistema Gesproy.</t>
  </si>
  <si>
    <t>A. Se socializó a las ETC la estrategia de seguimiento en el encuentro de secretarios con los saldos disponibles. 
B. Se programa reunión con Bolívar y Cauca para abril con el objetivo de revisar avances.
C. Se incorporó a la estrategia Departamentos adicionales a la meta concertados con la Ministra de Educación.</t>
  </si>
  <si>
    <t>A. Se realizó la segunda radicación de documentos de contratos APP ante e MHCP.
B. Se inicio la aprobación de las modificaciones de los convenios interadministrativos con Medellín y Barranquilla y se gestionó concepto de Espacio Fiscal y BPIN.
C. Se viene trabajando en la MGAWeb, para creación BPIN APP.</t>
  </si>
  <si>
    <t>Se lideró la actualización de las Normas Técnicas Colombianas de Mobiliario Escolar, las cuales debieron actualizarse por ajustes y cambios conceptuales, productivos, de uso, tecnología y cambios normativos en los distintos temas técnicos que la componen.</t>
  </si>
  <si>
    <t>Al corte de marzo 2018, el documento se encuentra en producción y validación previa a su publicación</t>
  </si>
  <si>
    <t>Al corte de marzo de 2018, se cuenta con las fichas actualizadas las cuales se han venido validando y estan alineadas con las politicas de actualización de normas con ICONTEC.</t>
  </si>
  <si>
    <t>Al corte de marzo, se han consolidado las observaciones y recomendaciones al documento tecnico para su correspondiente socialización y/o validación.</t>
  </si>
  <si>
    <t>En marzo de 2018, se prestó la asesoria a los planes de compra en dotación de mobiliario escolar en Zipaquira, Apartado, San Andrés, además de los proyectos presentados en la estrategia de Obras x Impuestos en Tumaco, Barbacoas, Arauca y Antioquia.</t>
  </si>
  <si>
    <t>Para el periodo marzo se desarrollo asistencia técnica en campo para la definición e inicio de levantamientos con recursos MEN en el Choco, adicionalmente se presto asistencia técnica para Cartagena, Cundinamarca y se programo Santa Marta y Quibdó.</t>
  </si>
  <si>
    <t>Desde el mes de enero se finalizó con esta actividad. Se estructuraron los siguentes documentos y formatos:
1. Plan de asistencia técnica
2. Anexo instrumento de captura de información de AT
3. Actas de reunión
4. Formato de evaluación
5. Instructivo para el cargue de información de AT
6. Política de nombramiento de soportes de AT.</t>
  </si>
  <si>
    <t>En el mes de marzo se realizaron 82 asistencias técnicas de manera presencial; las cuales se encuentran distribuidas en los siguientes componentes:_x000D_
Financiero: 26 asistencias técnicas_x000D_
Jurídico: 5 asistencias técnicas_x000D_
Sistemas de Información: 2 asistencias técnicas_x000D_
Técnico Alimentario: 2 asistencias técnicas_x000D_
Proyectos Estratégicos: 8 asistencias técnicas_x000D_
Monitoreo y control: 39 asistencias técnicas</t>
  </si>
  <si>
    <t>Se proyectaron las comisiones para el mes de abril, las cuales se encuentran aprobadas por la Subdirección de Permanencia.</t>
  </si>
  <si>
    <t>Se realizaron 120 visitas a Instituciones Educativas de las ETC: Amazonas, Apartadó, Barrancabermeja, Barranquila, Bogotá, Bolívar, Bucaramanga, Cali, Cartago, Casanare, Cauca, Cesar, Chía, Dosquebradas, Duitama, Floridablanca Fusagasugá, Girón, Guainía, Guaviare, Ibagué, Itagüí, Jamundí, La Guajira, Magdalena, Maicao, Manizalez, Medellín, Meta, Mosquera, Nariño, Neiva, Norte de Santander, Palmira, Pasto, Pereira, Putumayo, Quibdó, Riohacha, Rionegro, Sabaneta, San Andrés, Soacha, Sogamoso, Tunja, Turbo, Uribia, Valle del Cauca, Valledupar, Yumbo y Zipaquirá.</t>
  </si>
  <si>
    <t>El plan de monitoreo de recursos se materializa en la información reportada por las ETC en el CHIP. El equipo PAE ha planeado una serie de actividades para realizar el monitoreo de recursos del programa tendientes a mejorar la oportunidad y la calidad de la información. En este momento está realizando algunos ajustes a las acciones planeadas a desarrollar en el modelo a partir de la realidad del reporte realizado por las ETC. Se proyecta cumplir con la meta en el mes de abril.</t>
  </si>
  <si>
    <t>En el mes de marzo se realizaron 25 visitas de monitoreo de recursos  a las ETC: Antioquia, Apartadó, Atlántico, Barranquilla, Bello, Buenaventura, Caldas, Cali, Cartagena, Envigado, Guaviare, Ipiales, Itagüí, Malambo, Manizales, Medellín, Nariño, Pasto, Putumayo, Rionegro, Sabaneta, Soledad, Tolima, Turbo Y Vichada.  El avance logrado es superior al proyectado, debido a  que en la fecha de proyectar el porcentaje se estaban presentando dificultades con el contrato que maneja el presupuesto para las comisiones.</t>
  </si>
  <si>
    <t>Desde el mes de febrero se cuenta con el Plan de monitoreo de reporte del SIMAT.</t>
  </si>
  <si>
    <t>Se conformaron 2 mesas departamentades de Compras Locales a las ETC Antioquia y Cesar.</t>
  </si>
  <si>
    <t xml:space="preserve">Durante el mes de marzo se realizó la publicacion de estudios y documentos previos, así como la publicación del proyecto de pliego de condiciones, las respuestas a las observaciones realizadas y la publicación del pliego definitivo de condiciones. </t>
  </si>
  <si>
    <t>El grupo de directivos y profesionales del equipo de discapacidad del MEN a cargo de esta labor realizó la primera visita de asistencia técnica a 47 de 70 ETC que nos corresponde apoyar.</t>
  </si>
  <si>
    <t>En el mes de marzo se acompañaron 19 ETC para la construcción del plan de permanencia: Rionegro, Medellín, Antioquia, Pitalito, Huila, Neiva, Fusagasugá, Girardot, Riohacha, Maicao, Uribia, Tolima, Ibague, Cesar, Valledupar, Meta, Villavicencio, Magangue, Bolívar.</t>
  </si>
  <si>
    <t>Se avanza con el proceso licitatorio (LP-MEN-04-2018 – PNA) con el fin de contratar una firma que brinde el servicio de alfabetización a la población iletrada de las ETC focalizadas. Se publicó los estudios, documentos previos y el proyecto de pliego de condiciones; se recibieron observaciones al mismo a las cuales se les dio respuesta; también se expidió el acto administrativo de apertura del proceso de selección.</t>
  </si>
  <si>
    <t>El 23 de marzo se publicó el pliego de condiciones para la licitación de modelos educativos flexibles.</t>
  </si>
  <si>
    <t>Se  cuenta con el pliego de condiciones para iniciar el proceso de la licitación. Se tiene programada su publicación para el 03 de abril de 2018.</t>
  </si>
  <si>
    <t xml:space="preserve">Ya finalizó el proceso completo de matrícula en los Espacios Territoriales de Capacitaicón y Reintegración, tanto de población excombatientes, como de población aledaña a estos Espacios. </t>
  </si>
  <si>
    <t xml:space="preserve">Ya fue reportada la matrícula registrada en SIMAT, que corresponde a 2.266 registros. Se esta adelantando el proceso de verificación para proceder con el ajuste de los registros que correspondan y dar cierre a ese proceso en el mes de abril. </t>
  </si>
  <si>
    <t>En  las  ETC de Buenaventura, Quibdó y Neiva se avanza con la atención a la población focalizada.</t>
  </si>
  <si>
    <t>En  las  ETC de Buenaventura, Quibdó y Neiva se avanza con el  reporte de la población focalizada en el SIMAT.</t>
  </si>
  <si>
    <t xml:space="preserve">A. Se gestionó y aprobó en comité de contratación una adición al convenio de OIM por cerca de 5.600 millones para ampliar 50 mejoramientos y más de 500 diagnósticos, y la compra de mobiliario escolar con Colombia Compra Eficiente
B. Se ajustó cronograma por temas de accesibilidad con un plan de contingencia y se avanzó en la contratación del total del personal para la ejecución del contrato con OIM para la segunda fase de Manos a la escuela.
</t>
  </si>
  <si>
    <t>El convenio está en proceso de firma, en el cual se definió qué ETC acompañará la Fundación, se acordaron aspectos básicos de la asistencia técnica a realizar.</t>
  </si>
  <si>
    <t xml:space="preserve">Realización del taller "Caminos hacia la lectura y la escritura" en el marco de la premiación de Maratones de lectura a docentes de los EE Colegio Humberto Gómez Nigrinis en Piedecuesta (Santander), Escuela Normal Superior del Quindío en Armenia, Institución Técnica Los Pinos en Florencia (Caquetá) y Marco Fidel Suárez en Medellín. </t>
  </si>
  <si>
    <t xml:space="preserve">Se realizó el estudio del sector, se solicitó información a las 95 secretarías de educación en cuanto a disponibilidad logística.  A partir de estos elementos se elaboró el insumo de contratación, el cual se encuenra actualemente en NEON a la espera de la revisión de la Subdirección de Contratación para continuar el proceso. </t>
  </si>
  <si>
    <t xml:space="preserve">Se encuentra en revisión la propuesta de indice de inclusión que se incorporará al proceso de autoevaluación institucional y la nueva guía para la gestión educativa. Desde el área de tecnología se está en proceso de desarrollo el índice de inclusión que se articula al módulo de reportes del SIGCE. </t>
  </si>
  <si>
    <t>Se validó la estrategia de trabajo y los participantes en comité técnico del Convenio interadministrativo entre el MEN y el ICBF  (Convenio 1248-1643). El día 12 de marzo se realizó la primera mesa intersectorial para el diseño de la metodología de construcción del programa intersectorial dirigido a familias de estudiantes con discapacidad .</t>
  </si>
  <si>
    <t xml:space="preserve">Se encuentra en ajustes finales el insumo de contratación para cargar en el aplicativo NEON y continuar el proceso en la Subdirección de Contratación.  </t>
  </si>
  <si>
    <t>En el mes de marzo se ralizaron asistencias técnicas a las secretarías de educación de Tumaco, San Andrés, Magangué, Chocó, Quibdó,  Cundinamarca y Loríca.   Con estas SE se completa la meta de las 14 SE con AT presencial para la articulación del PIAR y PMI  realizadas entre los meses de enero y marzo.
Estas fueron las SE de: Mosquera, Boyacá, Tunja, Sogamoso, Chía, Sucre, Sincelejo, Tumaco, San Andrés, Magangué, Chocó, Quibdó,  Cundinamarca y Loríca.</t>
  </si>
  <si>
    <t xml:space="preserve">Se realizó el estudio de análisis del sector y con base en las cotizaciones recibidas fue elaborado el insumo de contratación, el cual actualmente se encuentra en el aplicativo NEON en espera de los comentarios de la Subdirección de Contratación.  Las secretarías de educación y establecimientos educativos fueron focalizados en el marco del Plan de Formación para la ciudadanía y los municipios de posconflicto. </t>
  </si>
  <si>
    <t>Se cuenta con insumo del proceso, análisis de sector y estudio de mercado cargados en Neón el 6 de marzo. Está en proceso de revisión por parte de Contratación. Se espera publicación a mediados de abril.</t>
  </si>
  <si>
    <t>Se cuenta con el insumo del proceso, análisis de sector y estudio de mercado cargados en Neón el 8 de marzo. Actualmente se encuentran en revisión de la Oficina de Contratación.</t>
  </si>
  <si>
    <t>Se realizaron la asistencias técnicas en Bolívar, Cauca, Córboda, Chocó, Guajira, Tumaco, Florencia y Arauca.
En este caso, no tenemos avance en meta. Los planes los tendríamos en el segundo semestre del año, por ahora estamos asesorando a las secretarías para en la elaboración.</t>
  </si>
  <si>
    <t>Se avanza en la campaña con la Oficina Asesora de Comunicaciones. El 23 de marzo se realizó un focus group con estudiantes de colegio en Ciudad Bolívar en Bogotá para revisar conceptos y adecuar los mensajes. Video Avanzado. La campaña comenzará en mayo por decisión de la Oficina Asesora de Comunicaciones para que no se cruce con otras del MEN. Los materiales estarán listos en abril.</t>
  </si>
  <si>
    <t xml:space="preserve">Realizado el encuentro de contextualización de la ruta para facilitadores nuevos. 
Realizado el encuentro general con facilitadores de la Ruta. 
Realizada formación ciclo IV y encuentro III con facilitadores de la Ruta y programadas tutorías de refuerzo. </t>
  </si>
  <si>
    <t xml:space="preserve">Diseñada  y aprobada la II agenda de formación para líderes de Jornada Única que se llevara a cabo del 2 al 5 de abril. 
Actualizados algunos de los protocolos y herramientas de Jornada Única.
Apoyo  en la revisión de los protocolos de PTA 2,0 y Pioneros ciclo II. Diseñada la primera formación integrada del 2018. </t>
  </si>
  <si>
    <t xml:space="preserve">Se cuenta con la versión ajustada y revisada por la Dirección de Calidad. </t>
  </si>
  <si>
    <t>Logo aprobado por la Ministra. Arquitectura de Edusitio en desarrollo. Oficina de Tecnología adelanta requerimientos en aplicativo de inscripciones.</t>
  </si>
  <si>
    <t>Según cronograma la realización y acompañamiento a los Foros Territoriales se realizará a partir de abril.</t>
  </si>
  <si>
    <t>Orden de servicios radicada.</t>
  </si>
  <si>
    <t>Agenda preliminar proyectada y ajustada con decisión de no participación de Viceministerio de Superior. Análisis preliminar de conferencistas. Se encuentra para revisión de la Dirección de Calidad la asignación de actividades y espacios físicos.</t>
  </si>
  <si>
    <t xml:space="preserve">Se realiza la implementació del ciclo 2 (fase 1) del Modelo de formación para la ciudadanía en 88 EE de 19 SE en 57 municipios en el marco del convenio 1420 con OIM. Se continúa con implementación del Modelo de formación para la ciudadanía en alianza con USAID en 7 departamentos, 35 municipios y 26 establecimientos educativos que se reportaron en el mes de febrero, más 18 establecimientos nuevos en marzo para un total de 132 establecimientos educativos. </t>
  </si>
  <si>
    <t>Se cuenta con  información de 2.276 establecimientos educativos. Se encuentra en proceso de cálulo el indicador cuantitativo de acuerdo a nivel de implementación del PESCC.</t>
  </si>
  <si>
    <t>Se brinda asistencia técnica a Pasto, Neiva, Cúcuta, Turbo y Amazonas. Adicionalmente en Encuentro de Secretarios se brinda información para priorizar la problemática de embarazo en adolescentees en los planes de acción de los Comités terrtioriales de Convivencia.</t>
  </si>
  <si>
    <t>Se dio inicio al proceso de selección de los 109 potenciales beneficiarios del fondo, por medio de la postulación de estos, por parte de las universidades. Seguido a esto, el comité operativo del convenio dio la instrucción a ICETEX de abrir plataforma hasta el miércoles 28 de marzo para que los potenciales beneficiarios realizaran la solicitud de su crédito ante ICETEX.</t>
  </si>
  <si>
    <t>Fue aprobado en OCAD el proyecto de Boyacá por valor de $5.664.273.966 con una meta de 115 créditos educativos condonables (CEC). Se presentó el proyecto de Cundinamarca y Huila en mesa técnica. Se realizaron ajustes al proyecto oferta según observaciones del DNP y se diseñó una estrategia de priorización de departamentos con la Ministra para hacer seguimiento. A la fecha se han aprobado 5 proyectos por $47.275.283.361, en La Guajira, Cauca, Cesar, Bolívar y Boyacá para otorgar 899 CEC.</t>
  </si>
  <si>
    <t>Se avanzó en la consolidación y ajustes del documento de la estrategia virtual. Adicionalmente se aprobó el presupuesto presentado para la estrategia, con lo cual se vienen adelantando gestiones con las universidades aliadas, con el fin de realizar una revisión de los costos para definir los programas que harán parte de la estrategia. De igual manera, se inició el proceso de estructura de la convocatoria para definir los lineamientos que harán parte de la misma.</t>
  </si>
  <si>
    <t>Se realizaron asistencias técnicas a las SE de La Guajira, Pasto y Vichada. Se realizó evento taller con líderes de Calidad de las 95 ETC, en Bogotá. En el taller se hizo un balance de PTFD y se recogieron sugerencias para mejorar su formulación.</t>
  </si>
  <si>
    <t>El proyecto de decreto para la realización de los cursos ECDF se encuentra publicado en la página del MEN, en espera de observaciones por parte de la ciudadanía.</t>
  </si>
  <si>
    <t>En marzo 20 se hizo la reunión de la junta administradora del fondo 1400, se aprobó el reglamento operativo y la convocatoria a docentes para los cursos de actualización.</t>
  </si>
  <si>
    <t xml:space="preserve">Se avanzó en la publicación del Decreto en la página web del Ministerio de Educación para la realización de la consulta al ciudadano. Una vez se lleve a cabo este proceso se realizará la gestión para la firma de Presidencia. Realizado este proceso se podrán realizar la convocatoria y el estudio y aprobación de las propuestas de las IES. </t>
  </si>
  <si>
    <t>El proceso contractual continúa en revisión y ajustes por parte del area técnica y de la Subdirección de contratación. Los documentos del proceso ya están cargados en NEON.</t>
  </si>
  <si>
    <t xml:space="preserve">Aún se encuentra en proceso la gestión del contrato. Para este proceso, la OEA contratará a Corpoeducación. El rol del Ministerio será de acompañamiento y seguimiento a la estrategia. Actualmente, el Deparamento Jurídico de la OEA se encuentra revisando la carta de intención del Ministerio en la que se describe el rol mencionado. Se espera que en el mes de abril la OEA de respuesta para iniciar el proceso de implementación por parte de Corpoeducación. </t>
  </si>
  <si>
    <t xml:space="preserve">Aún se encuentra en proceso la gestión del contrato. </t>
  </si>
  <si>
    <t xml:space="preserve">Debido a temas ajenos a la voluntad de las partes (MEN y la CUN), como temas de reclutamiento y visado (aprobación de visas) de los extranjeros, aunado al análisis y pertinencia de la estrategia en el calendario escolar, y una vez revisados los escenarios y presentada la propuesta a la Ministra y la Viceministra de PBM,  se solicitará a la Oficina de Planeación el ajsute de la meta a 300 Asistentes nativos extranjeros en proceso de enseñanza. </t>
  </si>
  <si>
    <t>Teniendo en cuenta que la formación docente inicia en abril, se ha realizado el siguiente alistamiento: - Formación Presencial: Envío de las convocatorias a talleres de Currículo Sugerido para Transición y Primaria.
-Formación virtual: (i) Envío de las convocatoria para invitar a los docentes de inglés de IE no focalizadas de SE focalizadaspara los MOOC´s (Massive open online courses).
(ii) Elaboración y envío de las convocatorias para los cursos de Learn Enghlis Pathways  a docentes de IE</t>
  </si>
  <si>
    <t>-Envío de convocatoria para inscripción de docentes de inglés de 33 SE.
-Envío al Aliado de la base de datos de los candidatos inscritos por las SE invitadas, para su trámite respectivo  (solicitud de licencias), para las pruebas que se realizarán en el mes de mayo.</t>
  </si>
  <si>
    <t>Teniendo en cuenta que el indicador de estudiantes evaluados es un reporte que se brinda anual, indicamos las acciones que han permitido ayudar a preparar los estudiantes para las pruebas:  con los 300 Formadores Nativos Extranjeros se ha logrado familiarizar a los estudiantes con el uso del inglés en el aula y fuera de ella.</t>
  </si>
  <si>
    <t>-En el mes de febrero se logró el cumplimiento del 100% de la meta del work book del material educativo "Way to Go!".
-El análisis del sector para la impresión del English Kit para transición y primaria, dio como resultado que el proceso deba separarse en dos, 1) Impresión y distribución, para realizarse mediante Acuerdo Marco de Precios y 2) formación docente en uso del KIT, se efectuará mediante adición al Convenio con el British Council.</t>
  </si>
  <si>
    <t>Visitas de gestores para el desarrollo de la fase I del proyecto (caracterización, emparejamiento).
Diligenciamiento de los formatos de la caracterización institucional, por parte de las IE vinculadas al proyecto para la asignación de su par-amigo (Institución privada).</t>
  </si>
  <si>
    <t>El reporte extra oficial de SIMAT con corte a 23 de marzo representa un avance del 10,77% (793.607 estudiantes matriculados). La meta del millón para el mes de marzo no se logró alcanzar debido a que las ETC continúan en procesos internos de adecuación al nuevo Decreto, en la gestión  del reporte de la matrícula y en procesos de contratación del PAE para Jornada Única. Se espera que para el cierre de abril esta situación se logre solventar.</t>
  </si>
  <si>
    <t>Se diagramaron y ajustaron las 400 preguntas para la primera prueba clasificatoria de abril. Estas preguntas se revisaron y corrigieron por parte del equipo revisor. Así mismo, se planeo la estrategia de comunicaciones de Supérate.</t>
  </si>
  <si>
    <t>Se realizaron 13 reuniones o nodos de capacitación en 13 ciudades, en las cuales se explicó la ruta y proceso de alistamiento para la aplicación de la prueba entre el mes de abril y mayo. Se cubrieron 250 EE en estos eventos.</t>
  </si>
  <si>
    <t>Se realizó la invitación a las mesas a realizar el 10 y 17 de abril en Bogotá. Así mimos se inició el proceso de verificación de invitados y se establecieron los protocolos de desarrollo de las mesas temáticas a realizar en cada evento.</t>
  </si>
  <si>
    <t>En marzo se han adelantado las formaciones internas para los facilitadores que viajarán en el mes de abril para ejecutar el ciclo uno de la ruta pedagógica inegrada en la que se incluye Dia E.</t>
  </si>
  <si>
    <t>En marzo se adelantaron los procesos de selección y adjudicación de contrato a proveedores de impresión y distribución.</t>
  </si>
  <si>
    <t>Se avanza en el diseño del conversatorio No. 1, donde se trataran temas como: antecedentes conceptuales, normativos e históricos de los MEF.</t>
  </si>
  <si>
    <t xml:space="preserve">Se realizaron 3 encuentros de apoyo al uso de mallas de aprendizaje, destacando las partes integrantes de la malla y sus utilidades en los planes de área, aula, su lugar en el PMI, y sus posibles usos. </t>
  </si>
  <si>
    <t>El proceso de entrega de materiales educativos a las sedes focalizadas de PTA, JU, Colegio Pioneros, Aulas Sin Fronteras, Colombia Bilingüe y Estrategia de Entidades Precursoras ha logrado el 98% de la distribución. El 1,3% restante corresponde a situaciones concretas en las ordenes de compra de PTA en el casos de orden público, fuerza mayor e inconvenientes en la distribución no han permitido entregar el material (esta información será actualizada el 27 de marzo con el reporte del proveedor).</t>
  </si>
  <si>
    <t>Se inició el levantamiento de información de los procesos que vienen adelantando los programas para la elaboración o selección de los materiales, como resultado de esto se producirá el diagrama o fllujo del proceso de manera articulada.</t>
  </si>
  <si>
    <t>El reporte de este indicador se empezará a realizar en el mes de abril, tal y como quedó estipulado desde un inicio en el Plan de acción. No obstante, hasta la fecha se han realizado diversas asistencias técnicas que se reportarán en el mes de abril.</t>
  </si>
  <si>
    <t xml:space="preserve">En el mes de marzo el equipo del Ministerio avanzó en la elaboración del material del 3 bimestre del grado 9º y el equipo del Ministerio en la revisión del mismo.  </t>
  </si>
  <si>
    <t>En el mes de marzo se realizó el diseño y montaje de los eventos de formación a desarrollarse en el mes de abril en la ciudad de Quibdó, en las semanas del 2 al 5 y 23 al 26 de abril.  De igual manera se realizó la formación a 53 de 56 directivos docentes que participan de la estrategia en la ciudad de Bogotá, es de anotar que la formación se realizó de manera conjunta con la SEDCHOCÓ, Uncoli y MEN.</t>
  </si>
  <si>
    <t>Ya están concluidas las integraciones de la nueva aplicación con DUE y SIMAT, la interacción con el sistema de autenticación de usuarios SIA3 va en un 10% y se están haciendo pruebas de la interfaz.</t>
  </si>
  <si>
    <t>A la fecha no hay avance del indicador, la actividad relacionada con este indicador inicia en el mes de julio.</t>
  </si>
  <si>
    <t>A la fecha se avansa en la actualización de cursos virtuales "Colegios Nuevos" e "Inducción a Secretarías"</t>
  </si>
  <si>
    <t>Se logró culminar la entrega de materiales en  el 100% de los colegios focalizados.</t>
  </si>
  <si>
    <t>El reporte extra oficial de SIMAT con corte a 23 de marzo representa un avance del 10,77% (793.607 estudiantes matriculados). La meta del millón para marzo no se logró alcanzar debido a que las ETC continúan en procesos internos de adecuación al nuevo Decreto, en la gestión  del reporte de la matrícula y en procesos de contratación del PAE para Jornada Única. Se espera que para el cierre de abril esta situación se logre solventar.</t>
  </si>
  <si>
    <t>En el marco de la ruta de acompañamiento pedagógico realizada por el MEN, para el mes de marzo de 2018 se han realizado 1.088 visitas de acompañamiento pedagógico en 634 establecimientos educativos.</t>
  </si>
  <si>
    <t>Se realizaron encuentros con rectores en 13 ciudades del país, en las cuales se llegaron a explicar la estrategia de acompañamiento y alistamiento para la aplicacion de la prueba. Se llegó a 250 EE.</t>
  </si>
  <si>
    <t>Se realizó la invitacion abierta para las mesas del 10 y 17 de abril en Bogotá. Ya se inicio el proceso de confirmacion de los invitados para las dos mesas.</t>
  </si>
  <si>
    <t>Se han ejecutado 3 formaciones para los 66 facilitadores que desarrollarán la ruta integrada donde se incluye la formación Día E - Día E Familia 2018.</t>
  </si>
  <si>
    <t>Durante el mes de marzo se recibieron las solicitudes de cotización de los oferentes de impresión y distribución. Se llevaron a cabo los procesos de evaluación, comité de evalauación y no objeción del BID .</t>
  </si>
  <si>
    <t xml:space="preserve">El equipo de disciplinares de la Subdirección de Referentes y Evaluación de la Calidad Educativa está revisando el Modelo Educativo Flexible presentado por Comfenalco y el MEF SETA de la corporación COREDI. </t>
  </si>
  <si>
    <t xml:space="preserve">El equipo encargado de generar el documento consolidó la propuesta para el conversartorio No.1, que se llevará a cabo el 5 de abril con expertos, en cuanto a lo histótico y operativo de los Modelos Educativos Flexibles y abogados. </t>
  </si>
  <si>
    <t xml:space="preserve">El equipo de disciplinares está consolidando el concepto del MEF Comfenalco. </t>
  </si>
  <si>
    <t>Durante el mes de marzo se desarrollaron talleres de reconocimiento y uso de las mallas de aprendizaje en el marco de los PEI, con la secretaría de educación de Bogotá, Asocajas y la institución etnoeducativa integral rural  de Siapana en La Guajira. Estos espacios permitieron resolver dudas y empoderar a los distintos actores convocados en el uso de las mallas de aprendizaje y de esta manera impulsar el fortalecimeinto curricular en los establecimientos educativos.</t>
  </si>
  <si>
    <t>El proceso de entrega de materiales educativos a las sedes focalizadas de PTA, JU, Colegio Pioneros, Aulas Sin Fronteras, Colombia Bilingüe y Estrategia de Entidades Precursoras ha logrado el 98,7% de la distribución. El 1,3% restante corresponde a situaciones concretas en las ordenes de compra de PTA en el casos de orden público, fuerza mayor e inconvenientes en la distribución no han permitido entregar el material (esta información ya fue confirmada durante la semana del 26 al 30 de marzo).</t>
  </si>
  <si>
    <t>Se inició el  levantamiento de información de los procesos que vienen adelantando los programas para la elaboración selección de los materiales. Al mes de marzo, presentamos un retraso en la construcción del documento, considerando que el recurso humano se concentró en el seguimiento para realizar la finalización de la distribución del material educativo, se espera alcanzar el 50% en el mes de abril.</t>
  </si>
  <si>
    <t>El material correspondiente al segundo bimestre de Aulas Sin Fronteras se encuentra aprobado por la Oficina de Comunicaciones y con el ISBN para las guías docentes. Este material se encuentra en el proceso de impresión alistamiento y distribución.</t>
  </si>
  <si>
    <t>El material correspondiente al  tercer bimestre del grado 9° de Aulas Sin Fronteras se encuentra en proceso de elaboración  por parte del equipo de Uncoli y aprobación por el quipo disciplinar del Ministerio.</t>
  </si>
  <si>
    <t>Están concluidos el diseño y la interfaz de usuario de la aplicación.  Las interacciones con el directorio único de establecimientos, DUE y con el sistema de matrícula, SIMAT, ya están concluidos.  La interacción con la aplicación de usuarios SIA3 está en un 40% de avance.</t>
  </si>
  <si>
    <t>A la fecha hay un avance del 60% en los cursos de creación de nuevos establecimientos privados y de enseñanza de una segunda lengua. Se actualizaron a marzo las preguntas frecuentes del curso "Inducción en Educación Privada para Secretarías de Educación".</t>
  </si>
  <si>
    <t>En el marco de las premiaciones a las sedes educativas ganadoras de las Maratones de lectura, se desarrolló el taller de activación para promover las prácticas de lectura, escritura y oralidad en los estudiantes. Esta jornada se realizó en las sedes educativas: Colegio Humberto Gómez Nigrinis en Piedecuesta (Santander); Escuela Normal Superior del Quindío en Armenia; Institución Técnica Los Pinos en Florencia (Caquetá) y Marco Fidel Suárez en Medellín.</t>
  </si>
  <si>
    <t>Esta actividad se cumplió al 100% en el mes de enero. Se realizaron 4 encuentros de socialización en las ciudadades de Cali, Medellín, Bogotá, y Barranquilla. El quinto encuentro que estaba proyectado para realizarse en Bucaramanga, se fusionó con el encuentro de Medellín.</t>
  </si>
  <si>
    <t xml:space="preserve">La más reciente versión de la guía fue remitida para socialización, comentarios y sugerencias a la Fundación Empresarios por la Educación, quienes retroalimentarán el documento en el mes de abril. </t>
  </si>
  <si>
    <t>Está en proceso la publicación del aplicativo SIGCE en el ambiente de producción.Una vez culmine, los profesionales de la Subdirección realizarán el proceso de asistencias técnicas.</t>
  </si>
  <si>
    <t xml:space="preserve">Se cumplió el proceso de análisis del sector y se remitió a la Subdirección de Contratación por medio del aplicativo NEON.  En espera de la revisión y comentarios.  </t>
  </si>
  <si>
    <t xml:space="preserve">Actualemente se encuentra en proceso de contratación la implentación de la ruta y el sistema SIGCE. </t>
  </si>
  <si>
    <t>Esta actividad se reportó al 100% en el mes de febrero. Ya se cuenta con el marco conceptual y metodológico del documento.</t>
  </si>
  <si>
    <t>Esta actividad se reportó al 100% en el mes de febrero de 2018.  Tanto en la guía para la implementación del Decreto 1421 de 2017, como en la nueva guía para la gestión educativa se retoma el enfoque de educación inclusiva con el proposito de generar la articulación entre el PMI y el PIAR.</t>
  </si>
  <si>
    <t>Se validó el documento con coordinadores y gerentes de los diferentes programas de la Dirección.  El documento se encuentra en ajustes finales.</t>
  </si>
  <si>
    <t xml:space="preserve">Mediante el proceso de asistencias técnicas se inició el proceso de retroalimentación al documento para sus posteriores ajustes. </t>
  </si>
  <si>
    <t>Se continua con el ejercicio de revisión de los contenidos del Edusitio Ambientes de aprendizaje incluisivos para que el documento armonice con éstos.</t>
  </si>
  <si>
    <t xml:space="preserve">Se realizó el proceso de articularon del enfoque de educación inclusiva en los protocolos de acompañamiento a las secretarías de educación. </t>
  </si>
  <si>
    <t xml:space="preserve">El 12 de marzo se realizó una primera reunión intersectorial con las diferentes entidades involucradas con el proposito de diseñar la metodología de trabajo para la construcción del programa. </t>
  </si>
  <si>
    <t xml:space="preserve">Ya se definieron las organizaciones que harán parte de proceso de validación.  Una vez inicie la ejecución del convenio que actualmente está en proceso de contratación, se realizará el documento y posteriormente la validación. </t>
  </si>
  <si>
    <t>En el mes de marzo  se avanzó con el proceso de contratación, que permitira la realización del documento y posteriormente la validación.  
El proceso de diagramación y publicacióon en el sitio Wed iniciará una vez se encuentre validado el documento por las organizaciones de familia  en el mes de julio.</t>
  </si>
  <si>
    <t>En el mes de marzo  se avanzó con el proceso de contratación, que permitira la realización del documento y posteriormente la validación.  
Una vez validado el documento por las organizaciones de familia en el mes de julio se iniciará el poceso de Formación a la SE.</t>
  </si>
  <si>
    <t>La revisión documental ya fue realizada. De igual manera, se espera que esta revisión sea fortalecida e incorporada al documento de actualización de orientaciones de planes territoriales de formación docente por parte del aliado que sea contratado para ello. Ya se elaboró el anexo técnico y el insumo, los cuales se encuentran en revisión final para ser subidos al aplicativo NEON.</t>
  </si>
  <si>
    <t>Se cuenta con el documento de articulación entre el enfoque de educación inclusiva y los Planes Territoriales de Formación Docente.  Se realizará un proceso contractual.</t>
  </si>
  <si>
    <t xml:space="preserve">Teniendo en cuenta que este proceso se llevará a cabo a través de un proceso de contratación, se elaboró el anexo técnico y el insumo, los cuales se encuentran en revisión final para ser subidos al aplicativo NEON. Ya se tienen identificados los grupos de interés para realizar el proceso de consulta. </t>
  </si>
  <si>
    <t>No hay avance en el mes de marzo, la publicación está sujeta a la validación, se realizará una vez se valide el documento.</t>
  </si>
  <si>
    <t xml:space="preserve">Ya se cuenta con la propuesta para la inclusión de esta temática en los protocolos de acompañamiento a las secretarías de educación. </t>
  </si>
  <si>
    <t>Se encuentra diseñado, aprobado y actualmente está en ejecución.</t>
  </si>
  <si>
    <t>Se cuenta con una distribución y responsables para el desarrollo de las asistencias técnicas.</t>
  </si>
  <si>
    <t>Se realizaron en el mes de marzo asistencias técnicas a las SE de: Tumaco, Cundinamarca, Magangué, San Andrés, Choco, Quibdó y Lorica.</t>
  </si>
  <si>
    <t>Se realizará la evaluación conjuntamente con el grupo de discapacidad de las diferentes dependencias, cuando se termine el primer ciclo de asistencias técnicas que se extenderá hasta el mes de abril .</t>
  </si>
  <si>
    <t>Se realizará la evaluación conjuntamente con el grupo de discapacidad de las diferentes dependencias dependencias, cuando se termine el primer ciclo de asistencias técnicas que se extenderá hasta el mes de abril .</t>
  </si>
  <si>
    <t>Se encuentra elaborado el anexo técnico, el analisis del sector y el insumo de contratación.  Se encuentra en proceso de revisión por parte de la Subdirección de Contratación en el aplicativo NEON.</t>
  </si>
  <si>
    <t>Se realizó el ejercicio de focalización de municipios y secretarías de educación.</t>
  </si>
  <si>
    <t>Se cuenta con el anexo técnico, el insumo de contratación y el análisis del sector.  El insumo de contratación se encuentra en el aplicativo NEON.</t>
  </si>
  <si>
    <t xml:space="preserve">Se incluyó una estrategia de seguimiento y sostenibilidad al proceso contractual para el establecimiento de redes de familia. </t>
  </si>
  <si>
    <t>Se cuenta con insumo del proceso, análisis de sector y estudio de mercado cargados en Neón el 6 de marzo. Dicho proceso está en revisión por parte de la Oficina de Contratación. Se espera publicación a mediados de abril. 
Cabe anotar que no se cumplió con el  estimado para esta actividad por los tiempos que requiere para revisión la Oficina de Contratación.</t>
  </si>
  <si>
    <t>Se cuenta con insumo del proceso, análisis de sector y estudio de mercado cargados en Neón el 6 de marzo. Está en proceso de revisión por parte de la Subdirección de Contratación. Se proyecta publicación a mediados de abril.</t>
  </si>
  <si>
    <t>Se realizaron la asistencias técnicas en Bolívar, Cauca Córboda, Chocó, Guajira, Tumaco, Florencia y Arauca. Faltan ETCs de Santa Marta, Ciénaga y Putumayo, por agenda de las ETCs, y se tienen programadas las comisiones para el mes de abril.</t>
  </si>
  <si>
    <t>Se avanza en la campaña con la Oficina Asesora de Comunicaciones. El 23 de marzo se realizó un focus group con estudiantes de colegio en Ciudad Bolívar en Bogotá para revisar conceptos y adecuar los mensajes.Video avanzado. La campaña comenzará en mayo por decisión de la Oficina Asesora de Comunicaciones para que no se cruce con otras del MEN. Los materiales estarán listos en abril.</t>
  </si>
  <si>
    <t xml:space="preserve">Realizados el encuentro de contextualización de la ruta para facilitadores nuevos. Realizado el encuentro general con facilitadores de la Ruta. Realizada formación ciclo IV y encuentro III con facilitadores de la  Ruta. </t>
  </si>
  <si>
    <t>Diseñada y aprobada la II agenda de formación para líderes de Jornada Única. 
Diseñados los espacios de formación del segundo encuentro de líderes de Jornada única.  Apoyo en diseño de los protocolos de PTA 2,0 y Pioneros ciclo II.</t>
  </si>
  <si>
    <t>El documento orientador ya fue revisado por la Dirección de Calidad y se realizaron los ajustes solicitados, y actualmente se estan incorporando sugerencias de los grupos funcionales de la Dirección.</t>
  </si>
  <si>
    <t>La Oficina de Innovación continúa desarrollando la arquitectura del EDUSITIO. Logo y Solgan aprobados por Ministra y Oficina de Comunicaciones. Formulario de inscripciones diligenciado.</t>
  </si>
  <si>
    <t>Acompañamiento a EE reconocidas en 2017 por UNESCO. Articulación con aliados (Corpoeducación - Embajada de Canada) para documentar experiencias. Rúbrica de evaluación experiencias ajustada en documento orientador Foro 2018.</t>
  </si>
  <si>
    <t>Operador logístico seleccionado. Orden de servicios diligenciada por radicar en mayo. Identificados posibles escenarios de realización del Foro 2018. Piezas y elementos comunicativas a desarrollar por operador.</t>
  </si>
  <si>
    <t xml:space="preserve">Primera versión de agenda ajustada con actividades propuestas. Ya se cuenta con un documento preliminar de posibles conferencistas y las temáticas que serían abordadas por ellos. </t>
  </si>
  <si>
    <t>Este mes de marzo se realizaron 24 talleres de formación de ciclo 2 con 807 educadores de los 88 colegios focalizados en el marco del convenio 1420 con OIM. Respecto al diseño se entregó el documento de la estructura general de las fases 2 y 3 y se realizaron las reuniones con los 8 aliados estratégicos. Se continúa la implementación del ciclo 1 (fase 1) del Modelo de formación para la ciudadanía en alianza con USAID en 7 departamentos, 35 municipios y 44 establecimientos educativos.</t>
  </si>
  <si>
    <t xml:space="preserve">Se realiza AT a SE Tolima en el marco del Sistema Nacional de Convivencia escolar, se socializan lineas de acción del Plan de Acción 2018 del Comité Nacional, se presentan avances del Sistema Unificado de Información y se hace énfasis en las orientaciones del  MEN para la prevención del consumo de SPA. Se socializó con el Comité Distrital de Convivencia de Bogotá el avance en el diseño del protocolo de llegada de la Policía Nacional a los establecimientos educativos. </t>
  </si>
  <si>
    <t xml:space="preserve">Se realiza convocatoria y selección de los 215 estudiantes que participarán en el Primer Campamento Nacional de 2018. Se definieron lugares para la realización de tres campamentos regionales en Atlántico, Boyacá y Norte de Santander. </t>
  </si>
  <si>
    <t xml:space="preserve">Los documentos requeridos para continuar con el proceso de contratación ya están subidas al NEON. Se realizará un ajuste de la modalidad de contratación a selección abreviada. </t>
  </si>
  <si>
    <t>Se realiza cumplimiento de la Sentencia de Jesús Ignacio Roldán en Tierra Alta- Córdoba, mediante la implementación del modelo  de Formación para la Ciudadanía. Se destinan recursos financieros y se inicia coordinación con Scholas Argentina y SE de Turbo para implementación de la experiencia en el mes mayo.</t>
  </si>
  <si>
    <t>Se cuenta con información del PESCC de 2276 establecimientos educativos a la fecha en la herramienta de registro de  información. Se encuentra en proceso de cálculo el indicador cuantitativo ya que se requiere caracterizar el nivel de implementación del programa a partir de la la información recolectada.</t>
  </si>
  <si>
    <t>Se brinda asistencia técnica  a Secretaría de Tumaco para el fortalecimiento de estrategias de educación para la sexualidad, con la participación del grupo de orientadores del municipio. Se brindan herramientas pedagógicas y didácticas. Se brinda AT virtual a Pasto, Amazonas, Apartadó, Neiva y Cúcuta.</t>
  </si>
  <si>
    <t>Se realiza presentación a SE de educación sobre el estado de comités territoriales de convivencia, los retos previstos para su fortalecimiento y temáticas priorizadas en el marco del Plan de Acción del Comité Nacional.</t>
  </si>
  <si>
    <t>Se solicitó a las universidades el listado de potenciales beneficiarios del convenio 1461. Se recibió esta información y se dio apertura a la plataforma de ICETEX para que los docentes realicen el proceso de solicitud de crédito.</t>
  </si>
  <si>
    <t>Se diseñó un instrumento para levantar información y se envió a las uiversidades aliadas.</t>
  </si>
  <si>
    <t>Se diseñó una estrategia de priorización para avanzar con los siguientes departamentos: Huila, Chocó, Cundinamarca, Norte de Santander, Meta, San Andres, Valle del Cauca, Caldas, Atlántico, Caquetá, Casanare, Tolima, Arauca, para lograr un mayor número de becas otorgadas a través del SGR.</t>
  </si>
  <si>
    <t>El equipo del MEN diseñó la estrategia de priorización de regiones. Desde el despacho de Ministra y Viceministra se están realizando acercamientos a las gobernaciones. De igual manera, los equipos técnicos de las gobernaciones interesadas y el MEN adelantan las sesiones de trabajo para la formulación de proyectos.</t>
  </si>
  <si>
    <t>Desde el equipo de becas se consolidó la estrategia de formación virtual, sobre la cual se adelantan gestiones para definir universidades aliadas y posteriormente definir el equipo de apoyo por parte de otras áreas.</t>
  </si>
  <si>
    <t>Se están adelantando los primeros acercamientos a las regiones de Huila y Cundinamanrca, para la formulación de los proyectos con los recursos identificados.</t>
  </si>
  <si>
    <t>Se aprobó  la estrategia virtual para la asignación de aproximadamente 330 créditos virtuales. Se están realizando acercamientos con las universidades interesadas para definir cupos y costos.</t>
  </si>
  <si>
    <t xml:space="preserve">Se realizaron asistencias técnicas a las SE de La Guajira, Pasto y Vichada. Se realizó evento taller con líderes de Calidad de las 95 ETC, en Bogotá. En el taller se hizo un balance de PTFD y se recogieron sugerencias para mejorar su formulación. Se dará continuidad a las asitencias técnicas en los meses de abril y mayo. 
</t>
  </si>
  <si>
    <t>Se elaboró insumo de contratación el cual se encuentra en revisión. Se estructuró presupuesto inicial para la realización del estudio de mercado.</t>
  </si>
  <si>
    <t xml:space="preserve">Ya se encuentra la documentación requerida en NEON para continuar con el proceso de contratación. </t>
  </si>
  <si>
    <t>No se logró el porcentaje programado para marzo, el proceso contractual continúa en revisión y ajustes por parte del area técnica y de la Subdirección de Contratación. Los documentos del proceso están cargados en NEON.</t>
  </si>
  <si>
    <t xml:space="preserve">Para este proceso, la OEA contratará a Corpoeducación. El rol del Ministerio será de acompañamiento y seguimiento a la estrategia. Actualmente, el Deparamento Jurídico de la OEA se encuentra revisando la carta de intención del Ministerio en la que se describe el rol mencionado. Se espera que en el mes de abril la OEA de respuesta para iniciar el proceso de implementación por parte de Corpoeducación. </t>
  </si>
  <si>
    <t xml:space="preserve">Ya se realizó una primera propuesta de observación de clase que será validada on OEA y Corpoeducación una vez se firme el convenio entre ellos. </t>
  </si>
  <si>
    <t xml:space="preserve">Se diseñó la estrategia de seguimiento al plan de trabajo y desarrollo del curso que será validada on OEA y Corpoeducación una vez se firme el convenio entre ellos. </t>
  </si>
  <si>
    <t xml:space="preserve">Se diseñó una propuesta preliminar de seguimiento a la participación de los docentes en el curso que será revisado y validado con OEA y Corpoeducación una vez se firme el convenio entre ellos. </t>
  </si>
  <si>
    <t>La estrategia de acompañamiento  aún no se está implementando. El proceso contractual continúa en revisión y ajustes por parte del area técnica y de la Subdirección de contratación. Documentos del proceso cargados en NEON.</t>
  </si>
  <si>
    <t>Se seleccionó a la Corporación Unificada Nacional- CUN luego de un proceso competitivo bajo el decreto 092 de 2017. A este proceso se presentaron dos oferentes:
Corporación Voluntarios Colombia.
Corporación Unificada Nacional CUN.</t>
  </si>
  <si>
    <t>Se adjudicó proceso a la Corporación  Unificada Nacional-CUN. Convenio 1467 de 2017. legalizado el 29 de diciembre de 2017</t>
  </si>
  <si>
    <t xml:space="preserve">El asociado presentó para aval de apoyo a la supervisión:
- Propuesta metodológica, Base de datos de nativos,  
-Planeación del esquema de acompañamiento y seguimiento al programa FNE,
-Soporte del proceso de compra y legalizacion para todos los pagos. 
-Manual de Viáticos para regular las comisiones, 
-Entrega del informe financiero del convenio. 
</t>
  </si>
  <si>
    <t>Se seleccioonó como conveniente a Britisth Counsil por su experiencia e idoenidad. Este llevara a cabo la formación de 2.298 docentes.</t>
  </si>
  <si>
    <t>Se aprueba llevar a cabo convenio de cooperación con British Council, en comité de contratación de fecha 24 de enero de 2018.</t>
  </si>
  <si>
    <t>Se suscribe y legaliza convenio de cooperación ente MEN y British Council. Convenio 913 de 2018 del 26 de enero de 2018.</t>
  </si>
  <si>
    <t xml:space="preserve">Formación Presencial: Envío de las convocatorias a talleres de Currículo Sugerido para Transición y Primaria a 49 SE focalizadas.
Formación virtual:  Envío de las convocatorias para invitar a los docentes de inglés de IE no focalizadas de 33 SE focalizadas para los MOOC´s (Massive open online courses).
Elaboración y envío de las convocatorias para los cursos de Learn Enghlis Pathways  a docentes de IE de 43 SE.
</t>
  </si>
  <si>
    <t>Se seleccionó conveniente al Consejo Británico para ser aliado en la evaluación de 1000 docentes.</t>
  </si>
  <si>
    <t>Se suscribe y legaliza convenio de cooperación entre MEN y British Council. Convenio 913 de 2018 de 26 de enero de 2018.</t>
  </si>
  <si>
    <t>Envío de convocatoria para inscripción de docentes de inglés de 33 SE.
Envío al Aliado de la base de datos de los candidatos inscritos por las SE invitadas para  generar la ruta de aplicación de la prueba</t>
  </si>
  <si>
    <t xml:space="preserve">Se seleccionó a la Corporación Unificada Nacional- CUN luego de un proceso competitivo bajo el decreto 092 de 2017.  Quien realiza acciones en contexto real de inglés con los Formadores Nativos y los docentes en la IE. </t>
  </si>
  <si>
    <t>Con los 300 Formadores Nativos Extranjeros, se ha logrado familiarizar a los estudiantes con el uso del inglés en el aula y fuera de ella.</t>
  </si>
  <si>
    <t>Se llevó a cabo proceso de contratación bajo Acuerdo Marco en diciembre de 2017, bajo vigencia futura.</t>
  </si>
  <si>
    <t>Se seeccionó a la UNIÓN TEMPORAL PRINTER-EL TIEMPO  como operador del proceso de impresión, alistamiento y distribución del material Way to Go! Libro de trabajo para grados 6, 7 y 8.</t>
  </si>
  <si>
    <t>En el mes de febrero se logró la entrega del 100% de los libros de trabajo (work book) que equivalen a 201.626.</t>
  </si>
  <si>
    <t>Se seleccionó como conveniente a British Council por su experiencia e idoneidad. Este llevará a cabo el acompañamiento a 20 ENS bajo el marco del esquema de Aliados 10.</t>
  </si>
  <si>
    <t>Viisitas de gestores para el desarrollo de la fase I del proyecto (caracterización, emparejamiento).
Diligenciamiento de los formatos de la caracterización institucional, por parte de las IE vinculadas al proyecto para la asignación de su par-amigo (Institución privada).</t>
  </si>
  <si>
    <t xml:space="preserve">1 INFORME FINAL DE SEGUIMIENTO:
Contiene: a. Base de información reportada por las ETC por proyecto
b. Informe final de la implementación de la estrategia 
</t>
  </si>
  <si>
    <t>1 INFORME FINAL DE SEGUIMIENTO:
Contiene: a. Base de información reportada por las ETC por proyecto
b. Informe final de la implementación de la estrategia.</t>
  </si>
  <si>
    <t xml:space="preserve">1 INFORME FINAL DE SEGUIMIENTO:
Contiene: a. Base de información reportada por las ETC por proyecto
b. Informe final de la implementación de la estrategia.
</t>
  </si>
  <si>
    <t>2 PROCESOS LICITATORIOS ADJUDICADOS
Contiene: Documentación de adjudicación de APP para Medellín y Barranquilla y 2 contratos suscritos.</t>
  </si>
  <si>
    <t>Imprimir y  distribuir  el  Material educativo (serie de 6° a 11°)
1.Llevar a cabo proceso precontractual (bajo acuerdo marco)  para poder tener operador que implemente imprima y entregue textos escolares "Way to GO!"(libro de trabajo para grados 6,7 y 8)</t>
  </si>
  <si>
    <t>Implementar currículo sugerido en inglés para primaria y textos grados transición, 1, 2, 3 , 4 y 5 (impresión y distribución Kit primara)
1.Llevar a cabo proceso precontractual (licitación)  para poder tener operador que reproduzca y distribuya maletas pedagógicas para primara y kit currículo y DBAS para primaria</t>
  </si>
  <si>
    <t>Se proyectó adjudicar en marzo el contrato que conllevaba materiales y formación docente, sin embargo no se logró, y por tanto no se cumplió el 50% de ejecución programado, debido a que el análisis del sector arrojó propuestas económicas muy elevadas, por ello se  separa el proceso en dos lo que implica trámites precontractuales adicionales diferentes pero en paralelo: 1. Impresión y distribución de textos, por acuerdo marco de precios y 2. Formación de docentes. Se estima que en mayo este ejecutándose el contrato de materiales.</t>
  </si>
  <si>
    <t xml:space="preserve">El 06 de marzo se realizó reunión con el proveedor Ciel-Digiturno, para poder actualizar la versión y brindar información en la cartelera digital de la UAC información más dinámica, actualizar la plantilla de Digiturno, y poder rodar los Videos institucionales, para que nuestros ciudadanos estén informados de la Gestión del Ministerio con  información de interés  
El 08 de marzo se realizó mesa de trabajo con la oficina de comunicaciones para establecer los temas  de mayor relevancia para iniciar la campaña de divulgación  de la UAC dentro del Ministerio.
El 16 y 17 de marzo se participó en la feria de servicio al ciudadano en Manaure la Guajira, llevando el trámite  de legalizaciones como estrategia de acercamiento con las ciudadanía de esta región  del país
El 21  de marzo se asistió a la cualificación Comunicación y asertividad para el servicio,  dada por el  PNSC, esto con el objetivo de replicarla en la UAC del MEN y fortalecer estrategias para el servicio al ciudadano.
</t>
  </si>
  <si>
    <t>El 05 de marzo la oficina de tecnología realizo la entrega del aprovisionamiento de infraestructura firma electrónica, para la puesta en producción del sistema de Legalizaciones e implementación forma digital.</t>
  </si>
  <si>
    <t xml:space="preserve">El 15 de marzo se cualificaron a 40 servidores para la atención de personas sordas en la lengua de señas colombiana 
El 20 de marzo se recibió respuesta por parte del INCI  a la comunicación enviada  el mes de febrero  sobre  la charla de abordaje para el personal de la UAC para la atención  de personas con discapacidad visual, para coordinar fecha, hora y lugar de realización del taller.
</t>
  </si>
  <si>
    <t>En el mes de marzo se realizó indice a 137 tomos en el formato establecido</t>
  </si>
  <si>
    <t>En el mes de marzo se digitalizaron 83184 imágenes de resoluciones</t>
  </si>
  <si>
    <t>En el mes de marzo se realizaron las siguientes asistencias técnicas:
• 01 de marzo de 2018 Secretaría de Educación de Barrancabermeja.
• 01 de marzo de 2018 Secretaría de Educación Arauca.
Se realizaron mejoras a la Interfax del SAC (Sistema de Atención al Ciudadano) también se implementó el módulo que permite la interconectividad del SAC entre las diferentes entidades territoriales, se normalizaron las tablas de bases de datos, procedimientos, secuencias y disparadores. así mismo se hizo depuración y mejoras del código puente optimizando el rendimiento del sistema 
Elaborar Cronograma para la divulgación a las Secretarías de Educación Certificadas.
Se generó  y envió el Ranking Nacional del Sistema de Atencion al Ciudadano de las Secretarías  de Educación Certificadas correspondiente al mes de febrero, el cual  fue enviado a cada una de las Secretarías de Educación a través del Sistema de Gestión Documental .</t>
  </si>
  <si>
    <t xml:space="preserve">En el mes de marzo se realizaron las siguientes asistencias técnicas:
• 01 de marzo de 2018 Secretaría de Educación de Barrancabermeja.
• 01 de marzo de 2018 Secretaría de Educación Arauca.
Se realizaron mejoras a la Interfax del SAC (Sistema de Atención al Ciudadano) también se implementó el módulo que permite la interconectividad del SAC entre las diferentes entidades territoriales, se normalizaron las tablas de bases de datos, procedimientos, secuencias y disparadores. así mismo se hizo depuración y mejoras del código puente optimizando el rendimiento del sistema 
Elaborar Cronograma para la divulgación a las Secretarías de Educación Certificadas.
Se generó  y envió el Ranking Nacional del Sistema de Atencion al Ciudadano de las Secretarías  de Educación Certificadas correspondiente al mes de febrero, el cual  fue enviado a cada una de las Secretarías de Educación a través del Sistema de Gestión Documental .
</t>
  </si>
  <si>
    <t>1. El día jueves 22 de marzo del 2018, se realizó la publicación por los canales de comunicación del MEN, del segundo video mediante el cual, a través de coplas Paisas se dieron a conocer algunas normas relacionadas con la Ley Disciplinaria.  
2. Se inició una campaña de prevención en temas electorales, publicada en canales de comunicación del MEN el día 9 de marzo de 2018, por medio de la cual se dieron a conocer las faltas o delitos en los que pudieron incurrir los servidores del MEN, en los comicios del 11 de marzo de 2018. 
3. Se encuentra en construcción con un avance del 70%,  un juego de concentración con el cual se pretende reforzar el conocimiento de las faltas o delitos en los que pueden incurrir los servidores del MEN, en los próximos comicios del 27 de mayo de 2018.</t>
  </si>
  <si>
    <t>Durante el mes de  marzo se realizaron tres (3) Comités Inspiradores en los días (2, 9, y 23) respectivamente  donde se socializaron de manera semanal los avances  y retos de las Subdirecciones y áreas pertenecientes a Secretaría General con el fin de identificar oportunidades de mejora y apoyo para llevar a buen fin los objetivos y metas establecidas para el año 2018.</t>
  </si>
  <si>
    <t xml:space="preserve">1. El día jueves 22 de marzo del 2018, se realizó la publicación por los canales de comunicación del MEN, del segundo video mediante el cual, a través de coplas Paisas se dieron a conocer algunas normas relacionadas con la Ley Disciplinaria.  
2. Se inició una campaña de prevención en temas electorales, publicada en canales de comunicación del MEN el día 9 de marzo de 2018, por medio de la cual se dieron a conocer las faltas o delitos en los que pudieron incurrir los servidores del MEN, en los comicios del 11 de marzo de 2018. 
3. Se encuentra en construcción con un avance del 70%,  un juego de concentración con el cual se pretende reforzar el conocimiento de las faltas o delitos en los que pueden incurrir los servidores del MEN, en los próximos comicios del 27 de mayo de 2018.
</t>
  </si>
  <si>
    <t>Durante el mes de  marzo se realizaron tres (3) Comités Inspiradores en los días (2, 9, y 23) respectivamente  donde se socializaron los avances y retos de las Subdirecciones y áreas pertenecientes a Secretaría General con el fin de identificar oportunidades de mejora y apoyo para llevar a buen fin los objetivos y metas establecidas para el año 2018.</t>
  </si>
  <si>
    <t>Se cumplió con el 100%  de giros a las ETC de acuerdo al cronograma y al PAC</t>
  </si>
  <si>
    <t>Se realizo informe de PAC programado por cada dependencia</t>
  </si>
  <si>
    <t>Para el mes de marzo se utilizo el 99,99% del PAC aprobado, se generó reporte de INPANUT desde el  SIIF (Sistema Integrado de Informacion Financiera)</t>
  </si>
  <si>
    <t>Para el mes de marzo se utilizo el 99,99% del PAC aprobado, cumpliendo con la meta establecida</t>
  </si>
  <si>
    <t>Se realizarón 9 mesas  de trabajo en el mes de marzo  para el levantamiento de información con 18 casos de uso firmados; 3 para revision y posterior firmas por el grupo central de cuentas, 5 para correcciones por la casa HEYSSHON y 4 por especificar. Se cumplio con el cronograma programado para este mes.</t>
  </si>
  <si>
    <t>Se transmitieron los Estados Financieros a 31 de diciembre de 2017, los informes mensuales de enero, febrero y marzo seran presentados como fecha maxima el 28 de abril, teniendo en cuenta las fechas de cierre reportadas por la Contaduria General de la Nación.</t>
  </si>
  <si>
    <t>Se esta programando la primera mesa de trabajo para realizar el seguimiento a cada uno de los terceros que hacen parte de la cuenta.</t>
  </si>
  <si>
    <t>Se oficio el dia 5 de marzo a los Viceministerios la relación de los convenios  indicando fecha del ultimo informe radicado en la SGF y el saldo pendiente por legalizar.</t>
  </si>
  <si>
    <t>Se esta programando la primera mesa de trabajo con los supervisores,  para socializar el estado actual de los convenios.</t>
  </si>
  <si>
    <t>Se envio correo electronico a los supervisos informando sobre la situación actual de los convenios.</t>
  </si>
  <si>
    <r>
      <t xml:space="preserve">El Recaudo Acumulado para el mes de febrero fue de </t>
    </r>
    <r>
      <rPr>
        <u/>
        <sz val="12"/>
        <rFont val="Calibri"/>
        <family val="2"/>
        <scheme val="minor"/>
      </rPr>
      <t xml:space="preserve">$ </t>
    </r>
    <r>
      <rPr>
        <sz val="12"/>
        <rFont val="Calibri"/>
        <family val="2"/>
        <scheme val="minor"/>
      </rPr>
      <t>40.570.477.007, alcanzando un 14,03% de la meta (En el mes de febrero no se reportaron aportes de Policia y Ejército Nacional) 
A corte 31 de marzo 2018, no se evidencia recaudo del mes de marzo de 2018 toda vez que la verificación del ingreso frente a extractos bancarios se realiza més vencido (Corte 13 de abril de 2018), previa realización de conciliación del registro contable.</t>
    </r>
  </si>
  <si>
    <t>Para el mes de Junio se espera recaudar el 42% de la meta establecida, sin embargp ya se han recaudado $1.851.612.566 equivalente al 2.29% de la meta.
El vencimiento real de la obligación de pago de las Entidades Obligadas es semestral (01 de enero al 30 de junio y 01 de julio a 31 de diciembre).
Se debe tener en cuenta que la verificación del ingreso se evidencia mes vencido.</t>
  </si>
  <si>
    <t>Se estimó línea base de los valores adeudados para la vigencia 2016, con base al proceso de imputación de pagos y ajuste de bases gravables de los contratos fiscalizados vigencia 2016 al igual que se estimó la linea base de deuda vigencia 2017, con base al proceso de identificación de ingresos para el cierre de la vigencia 2017; asimismo como parte de la gestión de recuperación se realizó el III llamado a prevención vigencia 2017, como actividad fundamental para iniciar el proceso de cobro y recuperación
Sin embargo  la medición del indicador formalado de la actividad, se iniciará a partir del mes de julio.</t>
  </si>
  <si>
    <t>De las Entidades Obligadas para el 2014 y 2015,  el 60,39%  de ellas se encuentran al dia o remitidas a la DIAN.</t>
  </si>
  <si>
    <t xml:space="preserve">Se realizó conciliación con corte a Febrero 2018, Es preciso indicar que la conciliación se envía  mes vencido, por cuanto los soportes de los embargos aplicados en las cuentas durante el mes, se reciben dentro de los 15 días del mes siguiente, para el registro contable.
</t>
  </si>
  <si>
    <t>Se han realizado 3 mesas de trabajo con el grupo de Contabilidad, Tesoreria Y Central de cuentas con el fn de hacer seguimiento al proceso de la conciliación exogena Distrital y Nacional.</t>
  </si>
  <si>
    <t>Se realizó la transmision de la Información Exogena Distrital en las fechas establecidas.</t>
  </si>
  <si>
    <t>Se realizó la transmisión de la Información de  los Convenios Internacionales.</t>
  </si>
  <si>
    <t>Se han realizado 3 mesas de trabajo con el grupo de Contabilidad, Tesoreria Y Central de cuentas con el fin de hacer seguimiento al proceso de la conciliación exogena Distrital y Nacional.</t>
  </si>
  <si>
    <t>Se realizó la transmisión de la Información Exogena Distrital en las fechas establecidas.</t>
  </si>
  <si>
    <t xml:space="preserve">Durante el mes de marzo se llevaron a cabo actividades como: celebraciones de días del hombre y la mujer y stands de servicios de banca, turismo, fondos de pensiones, caja de compensación, alimentos, editoriales y fundaciones; tanto en la sede CAN como en San Cayetano. Las instalaciones del gimnasio mantuvieron una asistencia frecuente de colaboradores, tanto en su jornada de la mañana como en la tarde, incluyendo los martes de Yoga al mediodía y una jornada de Rumba en San Cayetano. </t>
  </si>
  <si>
    <t>Se publicó la Resolución 04969 del 22 de marzo de 2018 por la cual se dió modificación, adición y corrección de la Resolución 07083 del 10 de abril del 2017. Se desarrolló sesión extra del Comité de Teletrabajo con el fin de evaluar los resultados de la primera evaluación parcial de la prueba piloto.</t>
  </si>
  <si>
    <t xml:space="preserve">Se inició con la ejecución de los planes que hacen parte del Plan Estratégico de Talento Humano así: Inicio de la implementación del Plan Institucional de Capacitación a través del inicio del Programa de Desarrollo de Competencias y capacitaciones en Contratación Estatal y Bienes e Inventarios. Ejecución del Plan de Bienestar a través de stands de servicios, participación en juegos de la Función Pública y celebraciones de días del hombre y la mujer. Sistema de Gestión para la Seguridad y Salud en el Trabajo a través de la continuidad de chequeos médicos ejecutivos, auditoría interna del Sistema, inicio del Programa de Vigilancia Epidemiólogica de Riesgo Biomecánico y de sesiones de pausas activas y realización de auditoría al Programa Estratégico de Seguridad Vial. Con respecto al indicador de planta de personal provista el promedio para el primer trimestre del año fue del 93 %
 </t>
  </si>
  <si>
    <t>Inició la ejecución del Plan Institucional de Capacitación con las actividades de formación en convenio con la Universidad Nacional de Colombia, en los temas Machine Learning, Contratación Estatal, Bienes y Gestión de Inventarios.</t>
  </si>
  <si>
    <t>Se inició a mitad del mes de marzo el desarrollo de sesiones dentro del programa de desarrollo de competencias para todos los servidores de planta, esta primera sesión se prolongará hasta mediados de abril y ha contado con una asistencia de 178 personas.</t>
  </si>
  <si>
    <t xml:space="preserve">Realización de la auditoría interna del Sistema por parte de la Oficina de Control Interno, continuidad a chequeos médicos ejecutivos, lanzamiento del SGSST como modelo referencial del SIG en el marco del MIPG, gestión del área protegida a través de Compensar, inicio del Programa de Vigilancia Epidemiólogica de Riesgo Biomecánico y de sesiones de pausas activas en la sede principal del MEN; y desarrollo de la auditoría al plan estratégico de seguridad víal por parte de la Secretaría de Mobilidad de Bogotá.  </t>
  </si>
  <si>
    <t xml:space="preserve">Se consolidó informe de la evaluación de desempeño de servidores de carrera administrativa y libre nombramiento y remoción no gerentes públicos.
</t>
  </si>
  <si>
    <t xml:space="preserve">Hasta la fecha, están diligenciadas 394 encuestas de caracterización de la población. </t>
  </si>
  <si>
    <t>Se realizaron dos publicaciones en la intranet (12 Y 22 de marzo) de las vacantes de la planta de personal durante el mes.</t>
  </si>
  <si>
    <t>Se adelantó la modificación, adición y corrección de la Resolución 07083 del 10 de abril del 2017, generándose la Resolución 04969 del 22 de marzo de 2018. 
Se desarrolló sesión extra del Comité de Teletrabajo con el fin de evaluar los resultados de la primera evaluación parcial de la prueba piloto y se presentó la propuesta de desayuno para socializar la experiencia de jefes y teletrabajadores. .</t>
  </si>
  <si>
    <t xml:space="preserve">Se inició con la ejecución de los planes que hacen parte del Plan Estratégico de Talento Humano así: Inicio de la implementación del PIC a través de la ejecución de (Programa de Desarrollo de Competencias, capacitaciones en Contratación Estatal, Bienes e Inventarios y sesiones de inducción del personal nuevo). Plan de Bienestar (Stands de servicios, participación en juegos de la Función Pública y celebraciones de días del hombre y la mujer). Sistema de Gestión para la Seguridad y Salud en el Trabajo (realización de chequeos médicos ejecutivos, realización de la auditoria interna del Sistema, lanzamiento del SGSST como modelo referencial del SIG en el marco del MIPG, inicio del Programa de Vigilancia Epidemiólogica de Riesgo Biomecánico,  inicio de sesiones de pausas activas, realización de auditoría al Programa Estratégico de Seguridad Vial). Con respecto al indicador de planta de personal provista el promedio para el primer trimestre del año fue del 93 %
 </t>
  </si>
  <si>
    <t>Inició la ejecución del programa con las capacitaciones en convenio con la Universidad Nacional de Colombia, en los temas Machine Learning, Contratación Estatal, Bienes y Gestión de Inventarios.</t>
  </si>
  <si>
    <t>Se inició a mitad del mes la primera de cuatro sesiones dentro del programa de desarrollo de competencias para todos los servidores de planta, esta primera sesión se prolongará hasta mediados de abril y ha contado con una asistencia de 178 personas.</t>
  </si>
  <si>
    <t xml:space="preserve">Realización de chequeos médicos ejecutivos, realización de la auditoria interna del Sistema por parte de la Oficina de Control Interno, lanzamiento del SGSST como modelo referencial del SIG en el marco del MIPG, gestión del área protegida a través de Compensar, inicio del Programa de Vigilancia Epidemiólogica de Riesgo Biomecánico,  inicio de sesiones de pausas activas en la sede principal del MEN con apoyo de fisioterapeuta y se desarrolló la auditoría al plan de seguridad víal por parte de la Secretaría de Mobilidad de Bogotá, alcanzando resultados satisfactorios. </t>
  </si>
  <si>
    <r>
      <t>Se realizó publicación en la intranet de las vacantes de la planta de personal en las fechas 12 y</t>
    </r>
    <r>
      <rPr>
        <sz val="9"/>
        <color rgb="FFFF0000"/>
        <rFont val="Calibri"/>
        <family val="2"/>
        <scheme val="minor"/>
      </rPr>
      <t xml:space="preserve"> </t>
    </r>
    <r>
      <rPr>
        <sz val="9"/>
        <rFont val="Calibri"/>
        <family val="2"/>
        <scheme val="minor"/>
      </rPr>
      <t>22 de marzo de 2018.</t>
    </r>
  </si>
  <si>
    <t>En el transcurso del mes de marzo se llevaron a cabo 6 reuniones para genestionar alianzas con: Bancolombia, Bavaria, UNICEF, Embajada y Ministerio de Educación de España, Fundación Empresarios por la Educación y OEI.</t>
  </si>
  <si>
    <t xml:space="preserve"> A la fecha se ha gestionado un total de $4.912.246.170     
En el mes de marzo se recibió por concepto de  cooperación técnica y financiera $4.512.315.930 en las siguientes contribuciones:
*Convenio 755 de 2018 por $307.649.850
*Convenio 762 de 2018 por $621.180.000
*Convenio 812 de 2018 por $105.700.000
*Convenio 831 de 2018 por $86.990.000
*Convenio 835 de 2018 por $168.600.000
*Convenio 838 de 2018 por $322.661.603
*Convenio 849 de 2018 por $365.070.000
*Convenio 879 de 2018 por $855.550.000
*Convenio 885 de 2018 por $175.949.820
*Convenio 899 de 2018 por $720.783.000
*Convenio 913 de 2018 por $782.181.657
</t>
  </si>
  <si>
    <t>Durante el mes de marzo se coordinó la participación del Ministerio en un espacio de carácter bilateral:
*1 de marzo:  VII Dialogo de Alto Nivel Colombia - Estados Unidos.</t>
  </si>
  <si>
    <t xml:space="preserve">El espacio Gabinete Binacional Perú - Colombia, realizado en la ciudad de Cartagena los días 26 y 27 de febrero fue socializado en la página del Ministerio con el siguiente link: https://www.mineducacion.gov.co/portal/salaprensa/Noticias/368023:MinEducacion-participo-en-el-Gabinete-Binacional-con-Peru </t>
  </si>
  <si>
    <r>
      <t xml:space="preserve">
*</t>
    </r>
    <r>
      <rPr>
        <b/>
        <sz val="12"/>
        <rFont val="Calibri"/>
        <family val="2"/>
        <scheme val="minor"/>
      </rPr>
      <t xml:space="preserve"> 1 - Posconflicto</t>
    </r>
    <r>
      <rPr>
        <sz val="12"/>
        <rFont val="Calibri"/>
        <family val="2"/>
        <scheme val="minor"/>
      </rPr>
      <t xml:space="preserve">: 
- El día 2 de marzo se llevó a cabo una videoconferencia para presentar el proyecto Obras por Impuestos de Bancolombia.
- El día 7 de marzo se llevó a cabo reunión para presentar el proyecto Manos a la Escuela y eplorar posibilidad de articulación con el programa de voluntarios de Bavaria.
</t>
    </r>
    <r>
      <rPr>
        <b/>
        <sz val="12"/>
        <rFont val="Calibri"/>
        <family val="2"/>
        <scheme val="minor"/>
      </rPr>
      <t xml:space="preserve">
* 3 - Fulbright</t>
    </r>
    <r>
      <rPr>
        <sz val="12"/>
        <rFont val="Calibri"/>
        <family val="2"/>
        <scheme val="minor"/>
      </rPr>
      <t xml:space="preserve">:
Los día 5 y 8 de marzo se llevaron a cabo reuniones en torno a la Comisión Fulbright en Colombia. </t>
    </r>
  </si>
  <si>
    <t>Acta y listando de asisencia de la reunión en torno a la Comisión Fulbright en Colombia.</t>
  </si>
  <si>
    <t>Diligenciamiento por parte del equipo de trabajo del instrumento de recolección de información que servirá como insumo para el material de socialización.
La matriz está diseñada para recolección de la información por aliado de los proyectos del MEN impactados, instrumentos con que se formalizó la alianza y tipo de cooperación recibida.</t>
  </si>
  <si>
    <t>A corte 31 de marzo  se  formalizó cooperación técnica y financiera con: Fundación Saldarriaga Concha, Consejo Noruego de Refugiados -NRC, Corpoeducacion, Fundación Carvajal, OEI, ICETEX, FULBRIGHT, Fudación Global Humanitaria y Consejo Brintanico.</t>
  </si>
  <si>
    <t>Durante el mes de marzo se coordinó la participación en uno de los 15 espacios programados.</t>
  </si>
  <si>
    <t xml:space="preserve">Durante el mes de marzo se socializó el espacio Gabinete Binacional Perú - Colombia, realizado en la ciudad de Cartagena los días 26 y 27 de febrero, en la página del Ministerio con el siguiente link: https://www.mineducacion.gov.co/portal/salaprensa/Noticias/368023:MinEducacion-participo-en-el-Gabinete-Binacional-con-Peru </t>
  </si>
  <si>
    <t>En el mes de marzo se llevó a cabo cuatro reuniones de articulación.</t>
  </si>
  <si>
    <t>Documentación de los resultados y avances de los encuentros interisntitucionales.</t>
  </si>
  <si>
    <t>Durante el mes de marzo se llevaron cabo 6 Importantes reuniones para genestionar alianzas con: Bancolombia, Bavaria, UNICEF,  Embajada y Ministerio de Educación de España, Fundación Empresarios por la Educación y OEI.</t>
  </si>
  <si>
    <t>Se cuenta con las proyecciones de población ajustadas para el costeo de los diferentes componentes de la canasta de educación inicial, preescolar, básica y media, así como también, con las proyecciones del SGP, Inversión y Recursos Propios de las ETC. Por otra parte se avanzó en  los costeos de infraestructura, PAE, Primera Infancia, Transporte Escolar y textos y materiales. Además, se consolidaron las propuestas del taller  "¿Cómo garantizar una Educación Preescolar, Básica y Media de Calidad durante los próximos años? Sistema de Financiamiento y Modelo de Gestión de la Educación" realizado  los días 13 y 14 de marzo, para la construcción del documento.</t>
  </si>
  <si>
    <t xml:space="preserve">Se revisaron los capítulos del informe de gestión de: Calidad del VES, Educación Rural y Posconflicto, y Normatividad Jurídica. Estos capitulos, se devolvieron a las áreas con observaciones en modo control de cambios para su revisión y ajuste.
</t>
  </si>
  <si>
    <t>Se elaboraron las estrategias por parte de la CAF con el fin de incentivar a los docentes en el sector rural. De igual forma, se validó el instrumento de captura de la información relacionada con convalidaciones junto con la caracterización de  la población que cumple y que no cumple con el decreto 3020 de 2002</t>
  </si>
  <si>
    <t>Se finalizó etapa diagnóstica en el mes de febrero.</t>
  </si>
  <si>
    <t>Se ajustaron proyecciones de población con base en las reuniones técnicas con el BID y el taller de financiamiento. Con este insumo se redefinieron los costeos de las canastas. Por otra parte, se trabajó con las áreas de acceso, calidad y primea infancia las canastas de infraestructura, textos y materiales, y primera infancia respectivamente. De igual forma, se realizó  el costeo del PAE y el costeo de docentes para primera infancia. No se alcanzó la meta proyectada de la terminación de costeos, como consecuencia de la reorientación que se le dio al documento, una vez finalizado el taller sobre financiamiento de la educación. Los costeos finalizarán en el mes de abril.</t>
  </si>
  <si>
    <t>Se participó en los grupos focales del proyecto de canasta de educación superior dirigido por la Universidad de los Andes y se asistió a la sesión del Preconpes de Financiación de las IES públicas</t>
  </si>
  <si>
    <t>Se realizó taller sobre "¿Cómo garantizar una Educación Preescolar, Básica y Media de Calidad durante los próximos años? Sistema de Financiamiento y Modelo de Gestión de la Educación" los días 13 y 14 de marzo. Con los insumos de este taller se recogieron las propuestas de expertos para avanzar en la construcción del documento.</t>
  </si>
  <si>
    <t xml:space="preserve">Se realizó taller sobre "¿Cómo garantizar una Educación Preescolar, Básica y Media de Calidad durante los próximos años? Sistema de Financiamiento y Modelo de Gestión de la Educación" los días 13 y 14 de marzo con expertos nacionales e internacionanles . </t>
  </si>
  <si>
    <t>Se elaboró estructructura capitular del informe de cierre de Gobierno 2014-2018, junto con la metodología y recomendaciones para su construcción, las cuales fueron enviadas a las áreas el 28 de febrero. Se cumplió la actividad en el mes de febrero</t>
  </si>
  <si>
    <t>Se revisaron los capítulos del informe de gestión de: Calidad del VES, Educación Rural y Posconflicto, y Normatividad Jurídica. Estos capitulos, se devolvieron a las áreas con observaciones en modo control de cambios para su revisión y ajuste.</t>
  </si>
  <si>
    <t>La CAF realizó las estrategias para incentivar a los docentes en el sector rural, está pendiente de envío por parte del CAF a la OAPF para su revisión.</t>
  </si>
  <si>
    <t>Se validó el instrumento de captiura de la información y el envío de correos electrónicos a los usuarios de convalidaciones con el fin de hacer uso de los registros para fines investigativos MEN-CAF. El envío de correos se realizó a todos los usuarios de convalidaciones (tanto convalidaciones exitosas como no exitosas).</t>
  </si>
  <si>
    <t>Se realizó la caracterización a la población que cumple y que no cumple con el decreto 3020 de 2002</t>
  </si>
  <si>
    <t>1. Insumo_Final_Convenio_869_2018.doc
2. 02_Convenio_CPE_Febrero.zip
03_Convenio_CPE_Marzo.zip</t>
  </si>
  <si>
    <t>03_Evidencias_Convocatoria_Corea_Marzo.zip</t>
  </si>
  <si>
    <t xml:space="preserve">Archivo Fotografico </t>
  </si>
  <si>
    <t xml:space="preserve">Contenidos_Educativos_y_o_espacios_virtuales_Marzo2018TV
</t>
  </si>
  <si>
    <r>
      <t xml:space="preserve">Documentos soporte de visitas al portal, obtenidos con Google Analytics, correspondientes al mes de marzo de 2018, ubicadas en la intranet corporativa y nombrado como:
</t>
    </r>
    <r>
      <rPr>
        <b/>
        <i/>
        <sz val="9"/>
        <rFont val="Arial"/>
        <family val="2"/>
      </rPr>
      <t>visitasPortalMarzo2018.zip</t>
    </r>
  </si>
  <si>
    <r>
      <t xml:space="preserve">Mensajes de correo de gestiones internas del grupo del portal, ubicados en en la intranet corporativa y nombrado como:
</t>
    </r>
    <r>
      <rPr>
        <b/>
        <i/>
        <sz val="9"/>
        <rFont val="Arial"/>
        <family val="2"/>
      </rPr>
      <t xml:space="preserve"> correosInternosDirecTV</t>
    </r>
  </si>
  <si>
    <t xml:space="preserve">Insumo de contratación: INSUMO V1
Correo electrónico: RV_ Compromisos DANE 2018
</t>
  </si>
  <si>
    <r>
      <t>1. Carta de invitación a presentar propuestas</t>
    </r>
    <r>
      <rPr>
        <b/>
        <i/>
        <sz val="9"/>
        <rFont val="Arial"/>
        <family val="2"/>
      </rPr>
      <t>(Invitacion a presentar propuesta Observatorio 03_18)</t>
    </r>
    <r>
      <rPr>
        <sz val="9"/>
        <rFont val="Arial"/>
        <family val="2"/>
      </rPr>
      <t xml:space="preserve">
2. Anexo requerimientos Observatorio</t>
    </r>
    <r>
      <rPr>
        <b/>
        <i/>
        <sz val="9"/>
        <rFont val="Arial"/>
        <family val="2"/>
      </rPr>
      <t>(Anexo requerimientos Observatorio 03_18)</t>
    </r>
    <r>
      <rPr>
        <sz val="9"/>
        <rFont val="Arial"/>
        <family val="2"/>
      </rPr>
      <t xml:space="preserve">
3. Acta de Comité Técnico del Convenio Colciencias
</t>
    </r>
    <r>
      <rPr>
        <b/>
        <i/>
        <sz val="9"/>
        <rFont val="Arial"/>
        <family val="2"/>
      </rPr>
      <t>(*Acta Reunión Convenio No.2
* Anexo requerimientos Observatorio 03_18)</t>
    </r>
    <r>
      <rPr>
        <sz val="9"/>
        <rFont val="Arial"/>
        <family val="2"/>
      </rPr>
      <t xml:space="preserve">
</t>
    </r>
  </si>
  <si>
    <r>
      <t>1 documento con anexo técnico que contiene las especificaciones de la contratación para la formulación, implementación y documentación de semilleros.</t>
    </r>
    <r>
      <rPr>
        <b/>
        <i/>
        <sz val="9"/>
        <rFont val="Arial"/>
        <family val="2"/>
      </rPr>
      <t>(Anexo técnico Semilleros V5)</t>
    </r>
    <r>
      <rPr>
        <sz val="9"/>
        <rFont val="Arial"/>
        <family val="2"/>
      </rPr>
      <t xml:space="preserve">
</t>
    </r>
  </si>
  <si>
    <r>
      <t>1  Documento con segunda versión del insumo para contratación de entidad para formular e implementar los semilleros de investigación</t>
    </r>
    <r>
      <rPr>
        <b/>
        <i/>
        <sz val="9"/>
        <rFont val="Arial"/>
        <family val="2"/>
      </rPr>
      <t xml:space="preserve">.
(insumo semilleros (1066)).
</t>
    </r>
    <r>
      <rPr>
        <sz val="9"/>
        <rFont val="Arial"/>
        <family val="2"/>
      </rPr>
      <t xml:space="preserve">1 documento con análisis del sector elaborado con base en las propuestas enviadas por las universidades invitadas. </t>
    </r>
    <r>
      <rPr>
        <b/>
        <i/>
        <sz val="9"/>
        <rFont val="Arial"/>
        <family val="2"/>
      </rPr>
      <t>(Análisis del sector v2)</t>
    </r>
    <r>
      <rPr>
        <sz val="9"/>
        <rFont val="Arial"/>
        <family val="2"/>
      </rPr>
      <t xml:space="preserve">
1 documento con presupuesto para contratación de semilleros.</t>
    </r>
    <r>
      <rPr>
        <b/>
        <i/>
        <sz val="9"/>
        <rFont val="Arial"/>
        <family val="2"/>
      </rPr>
      <t>(PRESUPUESTO SEMILLEROS V2)</t>
    </r>
    <r>
      <rPr>
        <sz val="9"/>
        <rFont val="Arial"/>
        <family val="2"/>
      </rPr>
      <t xml:space="preserve">
1 documento con nota aclaratoria para el insumo para contratación de entidad para la formulación e implementación de semilleros.(</t>
    </r>
    <r>
      <rPr>
        <b/>
        <i/>
        <sz val="9"/>
        <rFont val="Arial"/>
        <family val="2"/>
      </rPr>
      <t>Notas aclaratorias insumo</t>
    </r>
  </si>
  <si>
    <r>
      <rPr>
        <b/>
        <i/>
        <sz val="9"/>
        <rFont val="Arial"/>
        <family val="2"/>
      </rPr>
      <t xml:space="preserve">Primer informe del contrato 0868 suscrito con la Inst. Universitaria de Envigado; </t>
    </r>
    <r>
      <rPr>
        <sz val="9"/>
        <rFont val="Arial"/>
        <family val="2"/>
      </rPr>
      <t xml:space="preserve">
* Acta contrato 0868 marzo1_2018
*  Cto 0868 de 2018 Cdp y rp
*  Primer Info_IUE_contrato 0868_20032018
</t>
    </r>
    <r>
      <rPr>
        <b/>
        <i/>
        <sz val="9"/>
        <rFont val="Arial"/>
        <family val="2"/>
      </rPr>
      <t xml:space="preserve">Primer informe del contrato 0908 suscrito con la Universidad del Valle. </t>
    </r>
    <r>
      <rPr>
        <sz val="9"/>
        <rFont val="Arial"/>
        <family val="2"/>
      </rPr>
      <t xml:space="preserve">
PRODUCTO 2 AVANCE - ENTREGABLE
PRODUCTO 1 TERMINADO - ENTREGABLE
</t>
    </r>
    <r>
      <rPr>
        <b/>
        <i/>
        <sz val="9"/>
        <rFont val="Arial"/>
        <family val="2"/>
      </rPr>
      <t>Acta reunión segundo comité con UniValle.</t>
    </r>
    <r>
      <rPr>
        <sz val="9"/>
        <rFont val="Arial"/>
        <family val="2"/>
      </rPr>
      <t xml:space="preserve">
* Acta comité contrato 0908 Feb19_2018
</t>
    </r>
  </si>
  <si>
    <t>Acta de reunión de Comité Técnico del 21-03-2018
Las actas incluyen las actividades desarrolladas sobre el avance a los proyectos de investigación vigentes así como los compromisos establecidos.</t>
  </si>
  <si>
    <t>La actividad inicia el 16/05/2018</t>
  </si>
  <si>
    <t>La actividad inicia el 01/05/2018</t>
  </si>
  <si>
    <t>Se realizó el Evento con 900 Instituciones Educativas oficiales del país, llamado  La Hora del Código en Colombia 2018</t>
  </si>
  <si>
    <t>Se diseñaron y desarrollaron 8 contenidos educativos y espacios virtuales, denominados:
1. Ciberacoso en redes sociales: uso inapropiado de fotografías
2. ¿Estás seguro en línea? Yo me cuido, ¿y tú?
3. ¿Estás seguro en línea? Creative Commons* Colombia
4. ¿Estás seguro en línea? Seguridad Financiera
5. Edusitio Seguridad Digital
6. Sección videoteca Hora del código
7. Edusitios Colombia Aprende TV
8. Diseño gráfico del FEN 2018</t>
  </si>
  <si>
    <t>Se encuentra en curso la revisión técnica y pedagógica de contenidos educativos digitales donados al Ministerio de Educación Nacional</t>
  </si>
  <si>
    <t>El portal Educativo Colombia Aprende durante los 3 primeros del año 2018 obtuvo 6.952.472  visitas a sus productos y servicios.</t>
  </si>
  <si>
    <t xml:space="preserve">En el periodo, solamente se desarrollaron actividades internas en el Ministerio de Educación Nacional </t>
  </si>
  <si>
    <t>De acuerdo al cronograma de actividades entregado por el DANE, el reporte de las Secretarias de Educación Certificadas que participan en la medición se estima ser entregado el 3 de Septiembre y 3 de Diciembre de 2018.</t>
  </si>
  <si>
    <t xml:space="preserve">No aplica </t>
  </si>
  <si>
    <t>La Inst. Universitaria de Envigado y la Univ. Del Valle  presentaron el primer informe de avance a la ejecución de cada uno de los contratos. Se avanzó en la revisión del informe de la Universidad del Valle y se realizó el segundo comité técnico con esta Universidad, compartiendo las observaciones del informe.</t>
  </si>
  <si>
    <t>Se realiza seguimiento mensual a las actividades de investigación y compromisos suscritos con las entidades ejecutoras y  desarrolladas bajo el Convenio MEN-Colciencias sobre: 
1.Seguimiento a proyectos en ejecución
2.Balance de Supervisión del Convenio 344-2010
3.Actividad de cierre del Convenio
El detalle de las actividades se encuentran en el acta de comité técnico del 21-03-2018
No se han presentando obstáculos para el cumplimiento de la actividad.</t>
  </si>
  <si>
    <t xml:space="preserve">
Durante este periodo, Computadores Para Educar -CPE-, realizó la entrega de los requerimientos para el primer pago. Los productos fueron la matriz con la focalización de las Secretarías de Educación a donde se implementará el proyecto y el modelo operativo. También ajustaron la malla curricular y la guía de formadores del diplomado de Rural TIC, según lo solicitado por el MEN.
</t>
  </si>
  <si>
    <t xml:space="preserve">Se publicó la lista de preseleccionados, se enviaron las comunicaciones a los docentes y a los Secretarios de Educación, para dar inicio al proceso de gestión de los documentos requeridos para la pasantía a Corea de ICT Training Colombian Teachers 2018. Simultáneamente se realizó la gestión ante la Superintendencia de Incheon en Corea del Sur, solicitando la agenda con la programación de los talleres para el entrenamiento y la carta de invitación oficial del gobierno de Corea. </t>
  </si>
  <si>
    <t xml:space="preserve">Hora del Código: 900 Instituciones educativas se unieron para el 7 de marzo a las 9:00 am a 4:00 p.m, para conectarse virtualmente y participar de la Hora del Código en Colombia 2018. Este evento se realizó en el Colegio Ciudad de Bogotá y contó con presencia de la Ministra de Educación, Yaneth Giha, también participaron algunos aliados como Microsoft, ANDI y  otras instituciones como la SE Bogotá y Min TIC.
Se reconoció a la Institución Educativa Ciudad de Bogotá como IE Innovadora.
</t>
  </si>
  <si>
    <t>Durante el mes de marzo se realizaron las siguientes actividades:
1. Reunión con los responsables de las áreas.
2. Realización del plan de trabajo.
3. Realización del diseño gráfico y desarrollo de los espacios virtuales.
4. Implementación de los espacios virtuales.
Además de validación final de los contenidos educativos de seguridad digital</t>
  </si>
  <si>
    <t>Se iniciaron actividades de revisión técnica y pedagógica de contenidos educativos</t>
  </si>
  <si>
    <t>El equipo de trabajo del Grupo de Gestion de Contenidos Educativos y Portal Educativo realizó administración, soporte y actualización del Portal de acuerdo a los requerimientos de las áreas del MEN, también se realizó movilización por redes sociales de los nuevos servicios y contenidos del Portal.  Se continuaron actividades del proceso  precontractual para adquirir los servicios de soporte del Portal en la modalidad de licitación pública, realizando los ajustes solicitados por la Subdirección de Contratación.</t>
  </si>
  <si>
    <t>Se adelantaron actividades internas en el Ministerio de Educación Nacional por parte de funcionarios del Grupo de Gestión de Contenidos y Portal Educativo</t>
  </si>
  <si>
    <t xml:space="preserve"> Se elabora el insumo de contratación a partir de la propuesta recibida del DANE y se envia para revisión por parte del equipo técnico y juridico.</t>
  </si>
  <si>
    <t xml:space="preserve">Durante el mes de marzo se realizaron las siguientes actividades:
* Ajuste del documento de requerimientos técnicos para el desarrollo e implementación del Observatorio con el apartado de rubros financiables y consideraciones para presentación de la propuesta.
* Envío de solicitud de propuesta a la Red Universitaria para la Educación con Tecnología (Redunete), con los requerimientos del proyecto.
* Se organizó y realizó el comité técnico del Convenio 871/1456 de 2017 con Colciencias el día 20/03/2018, en el cual se presentaron los avances y se tomaron decisiones respecto a la línea estratégica: Fortalecimiento del Observatorio Colombiano de Innovación Educativa con Uso de TIC. </t>
  </si>
  <si>
    <t>Con el fin de realizar un acompañamiento pertinente a  la formulación de los semilleros de investigación, se elaboró documento técnico versión 2  que contiene las especificaciones de la contratación para la formulación, implementación y documentación de semilleros</t>
  </si>
  <si>
    <t>En el marco del proceso de contratación de la entidad que realizará la formulación, implementación de semilleros  y escritura de los documentos de investigación aplicada se realizaron las siguientes acciones:
* Reuniones de trabajo con el abogado encargado de la revisión de los documentos para esta contratación.
* Escritura de la segunda versión del insumo, atendiendo las observaciones realizadas por el abogado.
* Se recibieron y revisaron las propuestas enviadas por las Universidaddes invitadas a presentar propuesta económica.
*Se elaboró el análisis del sector teniendo en cuenta las propuestas enviadas por las universidades invitadas.
* Se elaboró documento con propuesta de presupuesto.para la implementación de semilleros.
* Se escribió nota aclaratoria solicitada por los abogados para el insumo de cotratación de semilleros.</t>
  </si>
  <si>
    <t>Se avanzó en la revisión del plan de acción propuesto por la Universidad del Valle y se presentaron las observaciones en el segundo comité de seguimiento del contrato.   Así mismo se realizó reunión con el equipo técnico de esta universidad para conversar sobre la fundamentación conceptual que se está construyendo.  Se avanza en la revisión del plan de acción de la Inst. Universitaria de Envigado.</t>
  </si>
  <si>
    <t>Se realiza seguimiento mensual a las actividades de investigación desarrolladas bajo el Convenio especial de cooperación No. 643/344 de 2010 celebrado entre el MEN y Colciencias y a los compromisos establecidos en los contratos C576-2015, C-301-2017 y C-313-2017 suscritos entre Colciencias, La Universidad del Valle, La Universidad del Quindío y la Universidad del Norte, respectivamente.
Sobre: 
1.Estado de cada uno de los proyectos en ejecución
2.Balance de Supervisión del Convenio 344-2010
3.Actividad de cierre del Convenio
El detalle de las actividades se encuentran en el acta de comité técnico del 21-03-2018
No se han presentando obstáculos para el cumplimiento de la actividad.</t>
  </si>
  <si>
    <t>La medición de ambiente laboral se llevará a cabo durante el mes de julio</t>
  </si>
  <si>
    <t xml:space="preserve">• Divulgación a cuatro áreas de los resultados de la encuesta de ambiente laboral de 2017 
• Se realizaron 16 primeras sesiones de plan de ambiente laboral
• Se realizaron 5 segundas sesiones de plan de ambiente laboral
• Se realizaron 2 terceras sesiones de plan de ambiente laboral
• Se realizó primera sesión de coaching a equipo Directivo. 
• Se realizó primera sesión de coaching a subdirectores. 
• Se realizó primer encuentro de coordinadores. </t>
  </si>
  <si>
    <r>
      <rPr>
        <b/>
        <sz val="9"/>
        <rFont val="Calibri"/>
        <family val="2"/>
        <scheme val="minor"/>
      </rPr>
      <t>1.</t>
    </r>
    <r>
      <rPr>
        <sz val="9"/>
        <rFont val="Calibri"/>
        <family val="2"/>
        <scheme val="minor"/>
      </rPr>
      <t xml:space="preserve"> Se realizó la planeación, coordinación y ejecución del entrenamiento y re-entrenamiento de los Facilitadores y Tutores para el Conversatorio No. 1 de la Escuela Corporativa. 
</t>
    </r>
    <r>
      <rPr>
        <b/>
        <sz val="9"/>
        <rFont val="Calibri"/>
        <family val="2"/>
        <scheme val="minor"/>
      </rPr>
      <t>2.</t>
    </r>
    <r>
      <rPr>
        <sz val="9"/>
        <rFont val="Calibri"/>
        <family val="2"/>
        <scheme val="minor"/>
      </rPr>
      <t xml:space="preserve"> Se planifico, coordinó y ejecutó el Primer Encuentro Presencial del Conversatorio 1 de la Escuela Corporativa.
</t>
    </r>
    <r>
      <rPr>
        <b/>
        <sz val="9"/>
        <rFont val="Calibri"/>
        <family val="2"/>
        <scheme val="minor"/>
      </rPr>
      <t>3.</t>
    </r>
    <r>
      <rPr>
        <sz val="9"/>
        <rFont val="Calibri"/>
        <family val="2"/>
        <scheme val="minor"/>
      </rPr>
      <t xml:space="preserve"> Gestionar con el Portal Educativo Colombia Aprende el montaje, implementación y administración de los programas de aprendizaje en el Campus Virtual.
*. Cargue de los PAO de "La política pública en educación e Implementar la política pública en educación" en el Campus Virtual. 
*. Actualización del Home del Campus Virtual para la visualización del conversatorio "Aproximación a la organización y funcionamiento del Sistema Educativo en Colombia".
</t>
    </r>
    <r>
      <rPr>
        <b/>
        <sz val="9"/>
        <rFont val="Calibri"/>
        <family val="2"/>
        <scheme val="minor"/>
      </rPr>
      <t>4.</t>
    </r>
    <r>
      <rPr>
        <sz val="9"/>
        <rFont val="Calibri"/>
        <family val="2"/>
        <scheme val="minor"/>
      </rPr>
      <t xml:space="preserve"> Gestionar la actualización y ajustes de los contenidos digitales de los programas de aprendizaje organizacional.
*. Actualización del PAO Aproximación a la organización y funcionamiento del Sistema Educativo en Colombia - Contenidos digitales de los SCORM
*. Modificación en la visualización de los recursos y actividades, por ello fue necesario: Crear el Grupo No.1 – 15DeNovDe2017 y el Grupo No. 2 – 22DeMarDe2018 / Asignar los usuarios estudiantes en el grupo correspondiente / Crear el agrupamiento para el Grupo No. 1 - 15DeNovDe2017 para solamente los usuarios estudiantes puedan visualizar las actividades realizadas. 
*Instructivo de ingreso al conversatorio “Aproximación a la organización y funcionamiento del Sistema Educativo en Colombia”
*. Creación del usuario y correo de la Escuela Corporativa escuelacorporativa@mineducacion.gov.co 
</t>
    </r>
    <r>
      <rPr>
        <b/>
        <sz val="9"/>
        <rFont val="Calibri"/>
        <family val="2"/>
        <scheme val="minor"/>
      </rPr>
      <t>5.</t>
    </r>
    <r>
      <rPr>
        <sz val="9"/>
        <rFont val="Calibri"/>
        <family val="2"/>
        <scheme val="minor"/>
      </rPr>
      <t xml:space="preserve"> Consolidar la información técnica necesaria para la matriculación de los usuarios en los programas de aprendizaje. - Alistamiento de usuarios al conversatorio “Aproximación a la organización y funcionamiento del Sistema Educativo en Colombia”
</t>
    </r>
    <r>
      <rPr>
        <b/>
        <sz val="9"/>
        <rFont val="Calibri"/>
        <family val="2"/>
        <scheme val="minor"/>
      </rPr>
      <t>6.</t>
    </r>
    <r>
      <rPr>
        <sz val="9"/>
        <rFont val="Calibri"/>
        <family val="2"/>
        <scheme val="minor"/>
      </rPr>
      <t xml:space="preserve"> Gestionar con la Oficina Asesora de Comunicaciones la actualización del Home,  Noticias y el Calendario del conversatorio No. 1.</t>
    </r>
  </si>
  <si>
    <r>
      <rPr>
        <b/>
        <sz val="9"/>
        <rFont val="Calibri"/>
        <family val="2"/>
        <scheme val="minor"/>
      </rPr>
      <t xml:space="preserve">1. </t>
    </r>
    <r>
      <rPr>
        <sz val="9"/>
        <rFont val="Calibri"/>
        <family val="2"/>
        <scheme val="minor"/>
      </rPr>
      <t xml:space="preserve">Se avanzó en la definición de una estrategia y un plan de trabajo para desplegar e implementar la gestión del conocimiento y la innovación en el Ministerio y en las entidades adscritas y vinculadas, el cual comprende la actualización de la caracterización del proceso, el Manual de Gestión de Conocimiento adoptando practicas tales como, la documentación de lecciones aprendidas y la activación de las comunidades de práctica.
</t>
    </r>
    <r>
      <rPr>
        <b/>
        <sz val="9"/>
        <rFont val="Calibri"/>
        <family val="2"/>
        <scheme val="minor"/>
      </rPr>
      <t>2.</t>
    </r>
    <r>
      <rPr>
        <sz val="9"/>
        <rFont val="Calibri"/>
        <family val="2"/>
        <scheme val="minor"/>
      </rPr>
      <t xml:space="preserve"> Soporte técnico y funcional a los colaboradores del MEN que presentaron algún inconveniente en el diligenciamiento de la Encuesta para evaluar los resultados del horario de los viernes. 
</t>
    </r>
    <r>
      <rPr>
        <b/>
        <sz val="9"/>
        <rFont val="Calibri"/>
        <family val="2"/>
        <scheme val="minor"/>
      </rPr>
      <t>3</t>
    </r>
    <r>
      <rPr>
        <sz val="9"/>
        <rFont val="Calibri"/>
        <family val="2"/>
        <scheme val="minor"/>
      </rPr>
      <t xml:space="preserve">. Generación de los reportes de las encuestas o formularios activos durante el mes: Formulario de preinscirpción al conversatorio  "Aproximación a la organización y funcionamiento del sistema educativo en Colombia" y la ncuesta para evaluar los resultados del horario de los viernes.
</t>
    </r>
    <r>
      <rPr>
        <b/>
        <sz val="9"/>
        <rFont val="Calibri"/>
        <family val="2"/>
        <scheme val="minor"/>
      </rPr>
      <t>4.</t>
    </r>
    <r>
      <rPr>
        <sz val="9"/>
        <rFont val="Calibri"/>
        <family val="2"/>
        <scheme val="minor"/>
      </rPr>
      <t xml:space="preserve"> Identificación de las necesidades de contenidos en la Intranet para lo cual se realiza las actualizaciones de las secciones de Servicios, Biblioteca de contratación, SIG, entre otros.</t>
    </r>
  </si>
  <si>
    <t>17,49%</t>
  </si>
  <si>
    <t xml:space="preserve">Se dio inicio al alistamiento de cargue masivo de los documentos  de los procesos a partir del nuevo mapa de procesos a la nueva versión del aplicativo SIG. Se realizó cargue de administración al ambiente de pruebas de ITS.
Se llevaron a cabo tres eventos de lanzamiento del SIG, con las dependencias del VEPBM, VES y Oficinas del Despacho con enfasis en el SGA, SGSST y SGC, en los cuales de divulgó el nuevo mapa de procesos. 
Se dio continuidad por parte de los profesionales de la SDO al diligenciamiento de los planes de actualización documental, en los cuales se establece los documentos que requieren actualización para la vigencia 2018 y se realizó el primer informe de cumplimiento de dichos planes.
Se actualizaron en el SIG documentos de los macroprocesos de Diseño de Política, Monitoreo y Evaluación, Gestión Administrativa, Gestión Juridica y Gestión Documental. 
Se socializaron documentos actualizados del mes de febrero mediante nota de interes a todo el MEN.
Se efectua revisión de los flujos de los módulos de la nueva versión de la aplicación  SIG por parte de la Subdirección de Desarrollo. ITS envió informe los ajustes solicitados que se pueden realizar y los que no y el costo de las modificaciones solicitadas.
</t>
  </si>
  <si>
    <t>24,99%</t>
  </si>
  <si>
    <t>Se dio continuación a la implementación del plan de trabajo para el cumplimiento de los requisitos que se encuentran en incumplimiento parcial o total, de acuerdo con el diagnóstico realizado. Entre otros, se realizó la divulgación de la guia de planificación, medición y seguimiento de los Objetivos SIG y se expuso a la OAPF para coordinar su implementación. Se realizó taller con los profesionales SDO de los procesos misionales para identificar los productos/servicios generados por los mismos y se realiza primer avance en la identificación de los requisitos para estos.
Se inició la actualización del normograma del SIG y la matriz legal de cada uno de los modelos referenciales, y se realizó propuesat de procedimiento de control normativo para iniciar su validación.</t>
  </si>
  <si>
    <t>Se llevaron a cabo tres eventos de lanzamiento del SIG (13, 16 y 21 de marzo), con las dependencias del VEPBM, VES y Oficinas del Despacho con enfasis en el SGA, SGSST y SGC y se llevó a cabo la planeación del evento de socialización de resultados de la construcción colectiva de la estrategia de aporpiación 2018, el cual se llevará a cabo el 4 de abril, con el acompañamiento de la MInistra y la Secretaria General.</t>
  </si>
  <si>
    <t xml:space="preserve">Se llevó a cabo presentación de los programas ambientales propuestos en la vigencia en Comité de Gestión de Desarrollo y Desempeño; se encuentra pendiente definir las actividades especificas a desarrollar en cada uno de los programas ambientales de la vigencia.  
Se llevó a cabo el evento de lanzamiento del SIG el 16 de marzo, con las dependencias del  VES  con enfasis en el SGA.
</t>
  </si>
  <si>
    <t xml:space="preserve">Se realizó acompañamiento en la presentación del Plan Anual de Trabajo de SGSST y el cronograma, en el comité de Gestión y desempeño, el cual recibió la aprobación. 
Se llevó a cabo el evento de lanzamiento del SIG el 13 de marzo, con las dependencias del  VEPBM  con enfasis en el SGSST.
Se Realizó nota de interes para socializar a toda la entidad los documentos del SGSST. 
Se realizó un trabajo  de revisión y actualización de la bateria de indicadores del PESV, como parte del SGSST, se actualizaron las HV de los indicadores del PESV. 
Se dio inicio al plan de actualización a la bateria de  indicadores del SGSST, para enviarlos como parte integral de los indicadores del SIG. 
Se envió a la firma AIAP, bateria de Indicadores como parte de las actividades para asistencia técnica, para su revision y retroalimentación técnica. 
Se revisaron y actualizaron los riesgos del PESV, estos fueron presentados por la SDO en la Auditoria PESV el dia 22 de marzo. 
Se recibió Auditoria interna del SGSST  los dias (6,7 y 8 ) de Marzo.
Se recibió  Auditoria del PESV el dia 22 de Marzo.
Se envió  plan de mejoramiento a la OCI, para tratamiento de los hallazgos determinados en la auditoria interna realizada por la misma al PESV. Se espera visto bueno para dar curso a su implementación . </t>
  </si>
  <si>
    <t>Se inicia la actualización del autodiagnóstico a la nueva versión, se da continuidad a la actualización y construcción del documento de políticas del SGSI  y a la actualización de los procedimientos del SGSI.
Se elabora guía de Activos de Información y se actualiza la guía de riesgos de seguridad de la información.</t>
  </si>
  <si>
    <t>En el mes de marzo, en el enuentro trasversal de jefes de planeacion Función Pública presento algunos resultados de FURAG, dentro de los cuales presentó los resultados ponderados por Sector Administrativo, en el cual el Sector Educacióon quedo en el lugar 7, cumpliendo de esta manera la meta planeada. De otra parte anunció que una proxima medición se realizaría aproximadamente en el mes de Octubre, por cuanto es necesario seguir fortaleciendo la implementación de MIPG V2. Continuando con las actividades previstas para este fortalecimiento, durante el mes de marzo se finalizaron las capacitaciones de MIPG V2, previstas a las áaareas del Ministerio  dentro de la primera etapa de la socialización, adicional se han seguido recibiendo y retroalimentando los autodiagnósticos propuestos por Función Pública, como parte de las etapas de la implemetación del modelo.</t>
  </si>
  <si>
    <t>Se continuo con la proyección del Decreto de reorganización funcional con el acompañamiento de Función Pública, terminando la redacción de las funciones de las subdirecciones correspondientes al Viceministerio de Educación Preescolar, Básica  y Media y de las subdirecciones del Viceministerio de Educación Superior.</t>
  </si>
  <si>
    <t>Se finalizó la primera ronda de asistencia técnica a las EAV en la cual se hizo la presentación del Plan de Asistencia Técnica y levantamiento de temáticas y cronogramas a las diferentes entidades. Se llevó a cabo el primer Comité de Gestón y Desempeño Sectorial, en el cual se realizó un repaso acerca de las etapas de implemetación de MIPG V2, realizando un balance de los avances en las mismas. De la primera etapa de la implementación, que es la emisión del acto administrativo de creación del Comité, se encontro que 3 de las 11 entidades, ya cuentan con el acto administrativo  quedando como tarea la emisión de los actos administrativos faltantes</t>
  </si>
  <si>
    <t xml:space="preserve">En el marzo, como continuaciín de la Asistencia tenica y acorde con el cronograma establecido del Plan de asistencia tecnica se inicio la realización de las capacitaciones acerca de MIPG V2 a los servidoes de las EAV, para lo cual se brindo dicha capacitación en el INCI y en Infotep San Andrés </t>
  </si>
  <si>
    <t>Esta actividad esta proyectada iniciar en el mes de abril, no obstante se remitio a las EAV como parte de las memorias del Comité de Gestión y Desempeño Sectorial, el material diseñado para la reliación de los autodignósticos en el cual se compilo en una sola herramienta todos los autodiagnósticos de las diferentes políticas y requisitos que se establecen en el modelo MIPG V2</t>
  </si>
  <si>
    <t>Esta actividad esta proyectada iniciar en el mes de mayo</t>
  </si>
  <si>
    <t>Esta actividad esta proyectada iniciar en el mes de junio</t>
  </si>
  <si>
    <t>Se finalizó la primera fase de capacitaciones a los servidores de las diferentes áreas del Ministerio planeadas para este primer semestre, en las cuales se brindaron los lineamientos generales sobre MIPG y particularizó los requerimientos del módelo a cada área participante.</t>
  </si>
  <si>
    <t>Se continuo con el apoyo a las áreas del Ministerio para el diligenciamiento del autodiagnóstico porpuesto como etapa de implementación del Modelo MIPG V2. De otra parte se recibieron los autodiagnosticos de las áreas los cuales han ido revisando y retroalimentando a las áreas frente a los mismos, como insumo para establecer los planes de trabajo</t>
  </si>
  <si>
    <t>Esta actividad esta proyectada iniciar en el mes de abril</t>
  </si>
  <si>
    <t>A la fecha se tiene formulado el Plan aticorrupción y de atención al ciudadano del Ministerio para el 2018. De otra parte se tiene continuo con el diseño del monitoreo del Plan Anticorrupción en sus 5 componentes</t>
  </si>
  <si>
    <t>Se brindo apoyo a la Oficina Asesora de Planeación y Finanzas en la revisión de la formulación del Plan de Participación Ciudadana, brindando orientación en el diseño de la formulación y brindando capacitación acerca de participación ciudadana y rendición de cuentas a los servidores de las diferentes áreas del Ministerio, en el marco de las actividades establecidas en el Pan de Participación ciudadana y el Plan anual de capaacitación</t>
  </si>
  <si>
    <t>El primer monitoreo planeado para el Plan Anticorrupción es se realiza cuatrimestralmente, por lo cual esta planeado realizarse el mes de abril en el marco de las fechas establecidas para el seguimiento en la Guía para la formulación del Plan anticorrupción y de atención al ciudadano. No obstante en el mes de marzo se continuo con el diseño de la estrategia para el monitoreo de las acciones planeadas en los diferentes componentes del Plan antiorrupción.</t>
  </si>
  <si>
    <t>Se llevo a cabo revisión de los ajustes propuestos a partir de los talleres con los programas y proyectos y se cuenta con la versión ajustada de los riesgos que da cumplimiento al hallazgo de la CGR, los cuales se actualizarán en la aplicación una vez se cuente con la nueva versión de la aplicación SIG.</t>
  </si>
  <si>
    <t>Se realizó envio de los documetos e insumos a Función Pública para que realizaran el autodignóstico de aplicación de la metodología de rcionalización el trámite de "Redefinición para el Ofrecimiento de Programas por Ciclos Propedéuticos" con el fin de avanzar en las tareas planeadas en atención a los compromisos adquiridos en el mes de febrero. De otra parte se diseño el formato para establecer cronograma detallado de las actividades a realizar para la implementación de la estrategia completa y el monitoreo de las estrategias planteadas. Se envio correo a las áreas para que tengan el cuenta el monitoreo que se realizará en el mes de abril y además para que se realice el reporte de los datos de operación en el SUIT.</t>
  </si>
  <si>
    <t>Durante el mes de marzo se realizó Taller de sensibilización de accesibilidad y usabilidad web, a cargo de la Oficina de Tecnología y Sistemas de Información con el apoyo de la Subdirección de Desarrollo Organizacional, donde participaron 45 colaboradores de las áreas o dependencias del MEN. De otra parte se realizó actualización del plan de accesibilidad que será trabajado durante el 2018, donde se modifica los informes mensuales por trimestrales, así como la creación, publicación y actualización de la página web de Gobierno Digital, con la documentación y demás ayudas para las EAyVs, incluyendo a la OAC y Portal Colombia Aprende en los temas de accesibilidad.</t>
  </si>
  <si>
    <t>1. Informe con seguimiento a depuración de información de estudiantes
2. Tablero de control en donde se evidencia que se depuraron 48.798 registros de estudiantes cuyo número de documento no coincidía con la RNEC.</t>
  </si>
  <si>
    <t>Inicia 01/08/2018</t>
  </si>
  <si>
    <t xml:space="preserve">Participación en el comité de desdempeño sectorial, a través del cual se adquirió el compromiso de enviar a las EAVs el instrumento de autodiagnóstico de la estrategia de Gobierno En Línea, este artefacto fue construido internamente por el MEN, para apoyo en la medición cuantitativa y cualitativa de GEL, para dar una idea clara respecto a la situación actual del sector lineamiento por lineamiento en la estrategia.
Visitas de asistencia técnica correspondientes para el mes, en las cuales se realizaron compromisos por ambas partes (INFOTEP Sam Juan de Cesar).
Se envió la plantilla de informe trimestral para el criterio de accesibilidad.
Se realizaron los ajustes correspondientes al plan de mejoramiento de los datos abiertos del MEN.
Se realizaron las sesiones de acompañamiento con MINTIC para el avance de la estrategia.
 </t>
  </si>
  <si>
    <t>Inicia 01/06/2018</t>
  </si>
  <si>
    <t>Firma de los BBP de Finanzas acorde con los solicitados por el Ministerio, el BBP de nómina se terminó, se revisa, está pendiente de aprobación por el MEN para firmas.
Se da inicio a las pruebas unitarias de Finanzas y a la etapa de realización.
Se avanza con la revisión de datos para los cargues de nómina en SAP.</t>
  </si>
  <si>
    <r>
      <rPr>
        <b/>
        <sz val="9"/>
        <rFont val="Calibri"/>
        <family val="2"/>
        <scheme val="minor"/>
      </rPr>
      <t>Estabilización técnologica de los Sistemas de Información:</t>
    </r>
    <r>
      <rPr>
        <sz val="9"/>
        <rFont val="Calibri"/>
        <family val="2"/>
        <scheme val="minor"/>
      </rPr>
      <t xml:space="preserve">
CAPA MEDIA
HECAA
ORIENTACIÓN SOCIO OCUPACIONAL
CIER
TITULO SUPERIOR
BASE DE DATOS
Reporte IES
BANCO EXCELENCIA
Nuevo - SIFSE
Comparador Universidades</t>
    </r>
  </si>
  <si>
    <t xml:space="preserve">
Inicia 15/05/2018</t>
  </si>
  <si>
    <t xml:space="preserve">SIET OC14787
SIMAT -
SIMAT BI - PLANEACION BASICA  OC14402,
OC14407,
OC14467,
OC14575,
OC14637,
OC14799,
OC14820
SIMPADE -  OC14437,
OC14736,
OC14746,
OC14897
SINEB - 
Cargues SINEB -
SINEB - BI - OC14453,
OC14586
SIPI -  OC14543,
OC14737
Convalidaciones de Educación Básica y Media -  OC14470,
OC14473
NEON -  OC14417,
OC14571,
OC14588,
OC14631,
OC14750,
OC14791
SSNN - OC14425,
OC14429,
OC14469,
OC14565,
OC14636
HECAA -  OC14358,
OC14403,
OC14641,
OC14740
BANCO EXCELENCIA -  OC14466,
OC14754,
OC14785,
OC14786
VUMEN - Reformas Estatutarias -  OC14577,
OC14646,
OC14648,
OC14819,
OC14900 
VUMEN - Inscripción de Rectores -  OC14577,
OC14646,
OC14648,
OC14819,
OC14900 
Concurso Nacional de Cuento -  
Sistema de Personal y Nomina - PERNO -  OC14418,
OC14419,
OC14450,
OC14640,
OC14743
Evaluación del Desempeño - Acuerdos de Gestión - 
Evaluación del Desempeño -  
COMISIONES -  
Foro Educativo Nacional 
Convalidaciones de Educación Superior OC14408,
OC14451,
OC14472,
OC14633,
OC14723,
OC14757
</t>
  </si>
  <si>
    <r>
      <rPr>
        <b/>
        <sz val="9"/>
        <rFont val="Calibri"/>
        <family val="2"/>
        <scheme val="minor"/>
      </rPr>
      <t>Humano</t>
    </r>
    <r>
      <rPr>
        <sz val="9"/>
        <rFont val="Calibri"/>
        <family val="2"/>
        <scheme val="minor"/>
      </rPr>
      <t xml:space="preserve"> - Contrato 0751 de 2018. Soporte Lógico. Se realizó instalación de la actualización de versión, el proveedor entregó el certificado de uso de la licencia y se tramitó el primer pago según contrato.
Nombre: Sistema de Información para la Gestión Recursos Humanos - HUMANO®
Versión: 12
Tipo de Licencia: Perpetua
</t>
    </r>
    <r>
      <rPr>
        <b/>
        <sz val="9"/>
        <rFont val="Calibri"/>
        <family val="2"/>
        <scheme val="minor"/>
      </rPr>
      <t>Neon</t>
    </r>
    <r>
      <rPr>
        <sz val="9"/>
        <rFont val="Calibri"/>
        <family val="2"/>
        <scheme val="minor"/>
      </rPr>
      <t xml:space="preserve"> -  CASOS CERRADOS LIDER FUNCIONAL DE SOPORTE DE APLICACIÓN NEON
</t>
    </r>
    <r>
      <rPr>
        <b/>
        <sz val="9"/>
        <rFont val="Calibri"/>
        <family val="2"/>
        <scheme val="minor"/>
      </rPr>
      <t>Newtemberg</t>
    </r>
    <r>
      <rPr>
        <sz val="9"/>
        <rFont val="Calibri"/>
        <family val="2"/>
        <scheme val="minor"/>
      </rPr>
      <t xml:space="preserve"> - Contrato 0758 de 2018 – Newtenberg: Se realizó instalación de la actualización de versión, el proveedor entregó el certificado de uso de la licencia y se tramitó el primer pago según contrato.
Nombre: Newtenberg Engine© Administrador de Contenidos
Versión: 2.16 rev3808 
Tipo de Licencia: Corporativa Institucional Framework Newtenberg Engine (Ilimitada). 
</t>
    </r>
    <r>
      <rPr>
        <b/>
        <sz val="9"/>
        <rFont val="Calibri"/>
        <family val="2"/>
        <scheme val="minor"/>
      </rPr>
      <t>O3</t>
    </r>
    <r>
      <rPr>
        <sz val="9"/>
        <rFont val="Calibri"/>
        <family val="2"/>
        <scheme val="minor"/>
      </rPr>
      <t xml:space="preserve"> - OC14493 - Infraestructura requerida para despliegue en producción de las bodegas de datos de OLE, SIMAT, SNIES Y SIET del Ministerio de Educación implementadas en la Plataforma 03 BUSINESS INTELLIGENCE.
Contrato 0756 de 2018. Nodum P&amp;S. Se realizó instalación de la actualización de versión, el proveedor entregó el certificado de uso de la licencia y se tramitó el primer pago según contrato.
Nombre: O3 Bussines Intelligence.
Versión: 7.2.3-05
Tipo de Licencia: Perpetua
</t>
    </r>
    <r>
      <rPr>
        <b/>
        <sz val="9"/>
        <rFont val="Calibri"/>
        <family val="2"/>
        <scheme val="minor"/>
      </rPr>
      <t>TMS</t>
    </r>
    <r>
      <rPr>
        <sz val="9"/>
        <rFont val="Calibri"/>
        <family val="2"/>
        <scheme val="minor"/>
      </rPr>
      <t xml:space="preserve"> - Reporte de Casos de Mesa de Ayuda usuario Admingesd y JCAMARGO </t>
    </r>
  </si>
  <si>
    <t xml:space="preserve">1 - Se finaliza  la  Migración de MVS  de aplicaciones de los  Centro de  datos (CAN 150 MVs) y ( COLXVL3 142 MVs).
2- Se  realiza el afinamiento   de 9 RAC de base de Datos ORACLE.
3- se  realiza la Migración  de  las Base de Datos ORACLE en ambiente de certificación.  
</t>
  </si>
  <si>
    <t xml:space="preserve">1- Se entrego  anexo tecnico  para  la adquirir  soporte  y  ampliacion de licenciameinto de la  solución  CA.
2- se entregó  el anexo técnico  para  la adquisición de bolsa de repuestos,  soporte  impresoras Zebra, sala multimedia  y UPS
3- se  entregó anexop técnico  
- serealizó  estudios de Mercado para las adquisiciones  antes descritas.
</t>
  </si>
  <si>
    <t xml:space="preserve">No se presenta avance porque hasta ahora se presentó Anexo Técnicos de CA   </t>
  </si>
  <si>
    <t>No se presenta avance,  porque está en proceso de Anexo Técnico de Hiperconvergencia
Entrega de los anexos técnicos: Backup Usuario Final, Bolsa de Prtes para mantenimiento, y Videoconferencia para sala Despacho Ministra</t>
  </si>
  <si>
    <t>No se presenta avance se entregó Anexo Técnico Impresoras Zebra</t>
  </si>
  <si>
    <t xml:space="preserve">Participación en el Comité de Desdempeño sectorial, a través del cual se adquirió el compromiso de enviar a las EAVs el instrumento de autodiagnóstico de la estrategia de Gobierno En Línea. Este artefacto fue construido internamente por el MEN, para apoyo en la medición cuantitativa y cualitativa de GEL, para dar una idea clara respecto a la situación actual del sector lineamiento por lineamiento en la estrategia.
Se realizaron las visitas de asistencia técnica correspóndientes para el mes, en las cuales se realizaron compromisos por ambas partes (INFOTEP San Juan de Cesar).
Se envió la plantilla de informe trimestral para el criterio de accesibilidad.
Se realizaron los ajustes correspondientes al plan de mejoramiento de los datos abiertos del MEN.
Se realizaron las sesiones de acompañamiento con MINTIC para el avance de la estrategia.
 </t>
  </si>
  <si>
    <t>Firma de los BBP de Finanzas acorde con los solicitados por el Ministerio, el BBP de nómina se terminó, se revisa, está pendiente de aprobación por el MEN para firmas.
Inicio de las pruebas unitarias de Finanzas y de la etapa de realización.
Avance en la revisión de datos para los cargues de nómina en SAP.</t>
  </si>
  <si>
    <t>Estabilización técnologica de los Sistemas de Información:
CAPA MEDIA
HECAA
ORIENTACIÓN SOCIO OCUPACIONAL
CIER
TITULO SUPERIOR
BASE DE DATOS
Reporte IES
BANCO EXCELENCIA
Nuevo - SIFSE
Comparador Universidades</t>
  </si>
  <si>
    <t xml:space="preserve">Humano - Contrato 0751 de 2018. Soporte Lógico. Se realizó instalación de la actualización de versión, el proveedor entregó el certificado de uso de la licencia y se tramitó el primer pago según contrato.
Nombre: Sistema de Información para la Gestión Recursos Humanos - HUMANO®
Versión: 12
Tipo de Licencia: Perpetua
Neon -  CASOS CERRADOS LIDER FUNCIONAL DE SOPORTE DE APLICACIÓN NEON
Newtemberg - Contrato 0758 de 2018 – Newtenberg: Se realizó instalación de la actualización de versión, el proveedor entregó el certificado de uso de la licencia y se tramitó el primer pago según contrato.
Nombre: Newtenberg Engine© Administrador de Contenidos
Versión: 2.16 rev3808 
Tipo de Licencia: Corporativa Institucional Framework Newtenberg Engine (Ilimitada). 
O3 - OC14493 - Infraestructura requerida para despliegue en producción de las bodegas de datos de OLE, SIMAT, SNIES Y SIET del Ministerio de Educación implementadas en la Plataforma 03 BUSINESS INTELLIGENCE.
Contrato 0756 de 2018. Nodum P&amp;S. Se realizó instalación de la actualización de versión, el proveedor entregó el certificado de uso de la licencia y se tramitó el primer pago según contrato.
Nombre: O3 Bussines Intelligence.
Versión: 7.2.3-05
Tipo de Licencia: Perpetua
TMS - Reporte de Casos de Mesa de Ayuda usuario Admingesd y JCAMARGO </t>
  </si>
  <si>
    <t>25.71%</t>
  </si>
  <si>
    <t>55.14%</t>
  </si>
  <si>
    <t>49.4%</t>
  </si>
  <si>
    <t>Para el mes de marzo este indicador tuvo un comportamiento favorable, se reviso el proyecto de circular por parte de la jefe de la Oficina Asesora Jurídica y se encuentra en ajustes para aprobación</t>
  </si>
  <si>
    <t>Para el mes de marzo el indicador presentó  un comportamiento favorable, obteniendo una tasa de éxito procesal del 99,04%</t>
  </si>
  <si>
    <t>Para el mes de marzo este indicador tuvo un comportamiento favorable, se recibieron 37 solicitudes de revisión a proyectos normativos, incluidos proyectos de Ley y se gestionaron en su totalidad.</t>
  </si>
  <si>
    <t>Para el mes de marzo se avanzó en el cumplimiento del indicador realizando una revisión de las pretensiones de los procesos en contra del MEN, sin encontrar nuevas demandas que agrupen pretensiones iguales.</t>
  </si>
  <si>
    <t xml:space="preserve">Para el mes de marzo se avanzó en el cumplimiento del indicador  revisando los 11 informes presentados por las firmas verificando la oportunidad de las actuaciones. </t>
  </si>
  <si>
    <t xml:space="preserve">Para el mes de marzo se avanzo en el cumplimiento del indicador  revisando 11 informes presentados por la firma verificando la oportunidad de las actuaciones. </t>
  </si>
  <si>
    <t xml:space="preserve">Para el mes de marzo se avanzo en el cumplimiento del indicador  revisaron 11 informes presentados por la firma verificando la oportunidad de las actuaciones. </t>
  </si>
  <si>
    <t>Para el mes de marzo se avanzó en el cumplimiento del indicador,  revisando  la bases de datos de banco Agrario y verificando  los procesos en los cuales existen títulos pendientes de cobro, adicionalmente se expidieron 10 poderes para la recuperación de los títulos y remanentes y se revisó la información pendiente sobre las cuentas de 2012 y 2013.</t>
  </si>
  <si>
    <t>Para el mes de marzo este indicador tuvo un comportamiento favorable, presentando un cumplimiento del 99,51% de la meta proyectada, ya que  se atendieron 203 consultas allegadas a la OAJ, de las cuales 202 fueron atendidas con oportunidad dentro de los términos establecidos.</t>
  </si>
  <si>
    <t>Para el mes de marzo este indicador tuvo un comportamiento favorable, presentando un cumplimiento del 100% de la meta proyectada, ya que  se atendieron todas las consultas allegadas a la OAJ con oportunidad dentro de los términos establecidos.</t>
  </si>
  <si>
    <t>Para el mes de marzo este indicador tuvo un comportamiento favorable, presentando un cumplimiento del 100% de las acciones adelantadas sobre las acciones programadas para la recuperación de la cartera por
jurisdicción coactiva.</t>
  </si>
  <si>
    <t>Para el mes de marzo este indicador tuvo un comportamiento favorable, presentando un cumplimiento del 100% de las acciones adelantadas sobre las actuaciones notificadas para atender acciones de tutela en las que el MEN tenga la calidad de demandante o
demandado.</t>
  </si>
  <si>
    <t>Para el mes de marzo este  indicador, presentó  un comportamiento favorable, adelantando el  total de acciones administrativas sobre las tareas asignadas</t>
  </si>
  <si>
    <t>En marzo el proyecto de circular fue revisado por la jefe de la Oficina Asesora jurídica y solicitó ajustes para su revisión y aprobación.</t>
  </si>
  <si>
    <t>En el mes de marzo se midió el indicador de "tasa de éxito procesal" referente al mes de febrero, mes de febrero (mes vencido), lo cual evidenció que de los 105 procesos terminados en contra del MEN, 104  fallaron a favor del  Ministerio, lo que indica que se obtuvo una tasa de éxito procesal del 99,04%,</t>
  </si>
  <si>
    <t xml:space="preserve">En el mes de marzo se efectuó la revisión y seguimiento de 37 proyectos normativos, emitiendo concepto sobre: i) 18 proyectos de decreto; ii) 15 proyectos de resolución; iii) 4  a directivas y circulares </t>
  </si>
  <si>
    <t xml:space="preserve">
Durante el mes de marzo se recibieron 15 solicitudes de revisión a proyectos de Ley,  de las cuales se emitió concepto y se radicaron al Despacho..</t>
  </si>
  <si>
    <t>Durante el mes de marzo se revisaron las pretensiones de los procesos judiciales activos, sin encontrar nuevas demandas que agrupen pretensiones iguales.</t>
  </si>
  <si>
    <t>Durante el mes de marzo se continuo adelantando acciones pertinentes para determinar los temas replicables y socializar a quienes ejercen la representación judicial, una vez se identifique pretensiones comunes en primera medida se proyectara modelo  de contestación</t>
  </si>
  <si>
    <t>Durante el mes de marzo se revisaron  los 11 informes presentados por la firmas verificando la oportunidad de las actuaciones.</t>
  </si>
  <si>
    <t>Durante el mes de marzo se realizó programación de auditorias para el mes de abril y plan de trabajo</t>
  </si>
  <si>
    <t>Durante el mes de marzo se revisó la bases de datos de banco Agrario, verificando  los procesos en los cuales existen títulos pendientes de cobro.</t>
  </si>
  <si>
    <t>Durante el mes de marzo se expidieron 10 poderes para la recuperación de los títulos y remanentes.</t>
  </si>
  <si>
    <t xml:space="preserve">Durante el mes de marzo se desarrollaron mesas de embargos, se reviso la información pendiente sobre las cuentas de 2012 y 2013. </t>
  </si>
  <si>
    <t>Durante el mes de marzo  de  2018 se atendieron 203  solicitudes de concepto, de las cuales 19 fueron internas y 184 fueron externas, estas fueron atendidas con promedio de oportunidad del  99,51%, toda vez que el volumen de conceptos recibidos se incrementó considerablemente en relación con meses anteriores, lo que ocasionó la materialización de un riesgo que se está tratando de disminuir con seguimientos diarios al SGD. Se ha continuado con la reasignación de derechos de petición a las áreas técnicas cuando las consultas elevadas no requieren concepto jurídico y con la asignación de tareas compartidas a través del sistema de gestión documental, cuando la proyección de conceptos requiere soporte del área técnica.</t>
  </si>
  <si>
    <t>En el mes de marzo de 2018 se revisó la totalidad de conceptos proyectados.</t>
  </si>
  <si>
    <t xml:space="preserve">Durante el mes de marzo de 2018 se aprobó la totalidad de los conceptos proyectados y revisados. </t>
  </si>
  <si>
    <t>Durante el mes de marzo de 2018 se revisaron y proyectaron 39 autos por el grupo de cobro coactivo, entre los cuales 15 autos que decretan medidas cautelares, 3 autos para archivo de proceso, 11 autos que liquidan crédito y 10 autos entre los cuales se da impulso procesal por medio de pagos parciales, acumulación y modificación de mandamientos de pago.</t>
  </si>
  <si>
    <t xml:space="preserve">Durante el mes de marzo de 2018 Se proyectaron  un total de 66 autos los cuales permitieron recaudar un total de $ 195'143.399,16.  </t>
  </si>
  <si>
    <t xml:space="preserve">Durante el mes de marzo de 2018 se enviaron 163 oficios a alcaldes y bancos, 65 notificaciones internas, 150 correos tanto internos como externos, y un total de 40 asignaciones del sistema de gestión documental. 
</t>
  </si>
  <si>
    <t>Durante el mes de marzo se solicitaron 172 insumos para atender trámites de tutela</t>
  </si>
  <si>
    <t>Durante el mes de marzo se atendieron 347 acciones de tutela</t>
  </si>
  <si>
    <t>Durante el mes de marzo se presentaron 48 impugnaciones, se contestaron 70 requerimientos, se enviaron 33 cumplimientos; entre otros, para un total de 1278 trámites de tutela</t>
  </si>
  <si>
    <t>Se realizó seguimiento al 100% de la oportunidad de atención de los trámites; del 100% de los incidentes de desacato activos y de las tutelas masivas interpuestas por docentes de Valledupar</t>
  </si>
  <si>
    <t>Durante el mes de marzo se realizó seguimiento a cada una de las actividades asignadas a los profesionales de la OAJ.</t>
  </si>
  <si>
    <t>Durante el mes de marzo se creo el procedimiento "gestión de proyectos normativos" y se solicito la publicación del mismo en SIG a la Subdirección de Desarrollo Organizacional.
se continua con la construcción de los procedimientos de "arbitramiento" y "pago de sentencias y conciliaciones".
Se inició la actualización del procedimiento de Conceptos Jurídicos</t>
  </si>
  <si>
    <t>Durante el mes de marzo se apoyo en la revisión de informes de ejecución de los contratos de prestación de servicios de la OAJ, para realizar trámite de pago, así mismo se apoyo en la proyección del PAC del correspondiente mes.</t>
  </si>
  <si>
    <r>
      <rPr>
        <sz val="9"/>
        <color theme="1"/>
        <rFont val="Arial"/>
        <family val="2"/>
      </rPr>
      <t>En el mes de marzo de 2018 se publicaron los siguientes documentos y actos administrativos de procesos:
Aviso de Convocatoria: 4
Invitación Pública: 2
Proyecto de Pliego de Condiciones: 2
Estudios Previos: 2
Respuestas a las observaciones: 5
Acto Administrativo de Apertura: 3
Pliego de Condiciones Definitivo: 3
Adendas: 3
Informe de Evaluación de las Ofertas: 2
Aceptación de Oferta: 1</t>
    </r>
    <r>
      <rPr>
        <sz val="9"/>
        <color rgb="FFFF0000"/>
        <rFont val="Arial"/>
        <family val="2"/>
      </rPr>
      <t xml:space="preserve">
</t>
    </r>
    <r>
      <rPr>
        <sz val="9"/>
        <color theme="1"/>
        <rFont val="Arial"/>
        <family val="2"/>
      </rPr>
      <t xml:space="preserve">
Para el mes de marzo de 2018 se debían publicar  27 documentos los cuales como se puede ver en la descripción antes detallada, fueron publicados en su totalidad.  
Este reporte refleja solo la información del mes de marzo de 2018 y el porcentaje proyectado corresponde igualmente para cada mes al 100%. Lo anterior, debido a que el reporte no es acumulativo.</t>
    </r>
  </si>
  <si>
    <t>Durante el mes de marzo de 2018 las diferentes dependencias del MEN requirieron un total de 15 procesos de contratación los cuales están siendo tramitados en su totalidad por la Subdirección de Contratación.
En el mes de enero de 2018 y anteriores, se cargaron un total de 9 solicitudes de contratación, las cuales siguen en trámite. En febrero de 2018, se cargaron por las áreas un toal de 9 solicitudes de contratación de las cuales un trámite culminó con aceptación de oferta y las restantes 8 siguen en trámite. 
El total a la fecha de las solicitudes de contratación es de 32, de las cuales 31 están trámite y 1 culminado exitosamente.</t>
  </si>
  <si>
    <t xml:space="preserve">Se remitió a comunicaciones para publicación el 2 de marzo de 2018 el archivo con la contratación efectuada en el mes de febrero de 2018. </t>
  </si>
  <si>
    <t>Durante los meses de diciembre de 2017 y enero de 2018 se radicaron en la subdirección de contratación un total de 260 informes. Durante los meses de febrero y marzo de 2018 se radicaron en la subdirección de contratación un total de 281 informes. Esto para un total de 541 informes de liquidación. 
El consolidado a la fecha es el siguiente:
Con observaciones: 40
Devueltos al área: 11
En firma del contratista: 13
En revisión del coordinador: 5
En firma del ordenador: 3
En revisión del liquidador: 301
Liquidado: 161
Radicado Vencidos: 7
Total: 541</t>
  </si>
  <si>
    <t>Se consultó con Talento Humano el procedimiento a seguir para poder hacer la convocatoria y correspondiente capacitación. El 27 de marzo de 2018, Talento Humano remitió correo con el formato para solicitar fecha y espacio para capacitación, informando que el mismo debe ser remitido con 8 días hábiles de anterioridad. De acuerdo con lo anterior, se van a adelantar las capacitaciones programadas para el primer semestre del año.</t>
  </si>
  <si>
    <t xml:space="preserve">Se encuentra que la plataforma aun no ha sido habilitada. En el mes de abril de 2018, se va a tramitar con Telento Humano porque no ha logrado salir a operación la plataforma virtual de capacitación enc ontratación estatal. </t>
  </si>
  <si>
    <r>
      <rPr>
        <sz val="9"/>
        <color theme="1"/>
        <rFont val="Arial"/>
        <family val="2"/>
      </rPr>
      <t xml:space="preserve">Se tienen radicados acumulados a la fecha de 14 informes de presunto incumplimiento. En el mes de febrero de 2018 se radicó un informe, para un total de 15 procesos en trámite. Los estados a la fecha son los siguientes: </t>
    </r>
    <r>
      <rPr>
        <sz val="9"/>
        <color rgb="FFFF0000"/>
        <rFont val="Arial"/>
        <family val="2"/>
      </rPr>
      <t xml:space="preserve">
</t>
    </r>
    <r>
      <rPr>
        <sz val="9"/>
        <color theme="1"/>
        <rFont val="Arial"/>
        <family val="2"/>
      </rPr>
      <t>Citación audiencia: 2
Archivo del proceso: 4
Respuesta a reposición: 1
Traslado pruebas: 2
En revisión de los abogados: 6</t>
    </r>
  </si>
  <si>
    <t xml:space="preserve">En el mes de marzo de 2018, las áreas solicitaron 10 ajustes al PAA. Se llevaron a cabo comités de contratación, en donde se trataron y aprobaron modificaciones a los planes de compra, tal y como se describe a continuación: 
* Comité de Contratación del 23 de marzo de 2018
   1. 2018-1356
   2. 2018-1059
   3. 2018-1275
   4. 2018-0724
   5. 2018-0874
   6. 2018-0771
   7-2018-0733
2. Comité de Contratación del 27 de marzo de 2018
   1. 2018-1145 
   2. 2018-1353   
   3. 2018-1304
Se actualizaron el 23 de marzo de 2018, 7 de las 10 solicitudes y las 3 restantes serán solicitadas en la primera semana de abril de 2018. Por la fecha de corte con la que se genera el reporte, la cual es 23 de marzo de 2017, se encuentra que el número de actualizaciones realizadas sobre las que debían realizarse es de 100%, pues las 3 del 27 de marzo de 2018, entran en la vigencia de abril de 2018. </t>
  </si>
  <si>
    <t xml:space="preserve">Se encuentra que la plataforma aun no ha sido habilitada. En el mes de abril de 2018, se va a tramitar con Telento Humano porque no ha logrado salir a operación la plataforma virtual de capacitación en contratación estatal. </t>
  </si>
  <si>
    <t xml:space="preserve">* Recepción, revisión y clasificación de informe de presunto incumplimiento. 
Solicitudes de ajuste del informe de presunto incumplimiento. y/o remisión de documentación faltante, si es del caso.
* Inicio del debido proceso conforme art. 86 ley 1474 de 2011. 
* Dar cierre mediante documento idóneo. </t>
  </si>
  <si>
    <t>*Estructurar y actualizar el sistema de capacitación virtual en temas de contratación estatal así: 
* Actualización de la capacitación virtual. 
* Remisión de comunicaciones y correos recordando la capacitación por parte de los funcionario y colaboradores.</t>
  </si>
  <si>
    <t>*Capacitación Elaboración estudios previos.  hasta el 30 de junio de 2018.
* Capacitación Administrac. y manejo de NEON. modulo sobre el trámite de liquidación y los avisos del sistema para supervisores e interventores,  hasta el 30 de junio de 2018.
* Capacitación de Liquidación de Contratos y Convenios. Modulo especial para supervisores e interventores,  hasta el 30 de junio de 2018.
* Capacitación Supervisión e Interventoría.  hasta el 31 de diciembre de 2018.
* Capacitación SECOP II. Modulo sobre liquidación de contratos para supervisores e interventores, hasta el 31 de diciembre de 2018.
*Capacitación en materia de convenios. hasta el 31 de diciembre de 2018.</t>
  </si>
  <si>
    <t xml:space="preserve">* Adelantar los procesos de liquidación requeridos por las áreas así: 
* Recepción, revisión y clasificación de informe final. 
Solicitudes de ajuste del informe final y/o remisión de documentación faltante, si es del caso.
* Elaboración del documento respectivo (acta de liquidación, resolución de liquidación unilateral, constancia de no liquidación, Acto de Improcedencia de contratos/ convenios, etc.) para dar cierre a los Contratos, Órdenes de Aceptación, de Oferta y/o Convenios celebrados por el Ministerio de Educación Nacional.
* Dar cierre mediante documento idóneo. </t>
  </si>
  <si>
    <t>Adelantar los procesos de contratación de bienes, servicios</t>
  </si>
  <si>
    <t>Archivo Publicado en la Página Web del Ministerio. Link https://www.mineducacion.gov.co/portal/micrositios-institucionales/Contratacion/Historico-de-procesos/366218:Contratos-suscritos-2018 
Sistema de Gestión Contractual (NEON) 
Sistema Electrónico de Contratación Pública (SECOP). https://www.contratos.gov.co/entidades/Auth</t>
  </si>
  <si>
    <t>https://www.mineducacion.gov.co/portal/micrositios-institucionales/Contratacion/Historico-de-procesos/366218:Contratos-suscritos-2018</t>
  </si>
  <si>
    <t>Reposa en el archivo de contratación, en las respectivas carpetas físicas, base de datos de liquidaciones y Sistema Electrónico de Contratación Pública (SECOP). https://www.contratos.gov.co/entidades/Auth</t>
  </si>
  <si>
    <t>Soportes del sistema de capacitación virtual.
Correos electrónicos de constancias de actualizaciones.</t>
  </si>
  <si>
    <t xml:space="preserve">Página del Secop II
https://www.contratos.gov.co/consultas/consultarArchivosPAA2018.do
Página web del Ministerio de Educación Nacional
Actas del Comité Administrativo 
</t>
  </si>
  <si>
    <t>25.17%</t>
  </si>
  <si>
    <t xml:space="preserve">En el mes de marzo se han realizado 227  publicaciones alcanzando un acumulado de 554 piezas, a través de los diferentes canales de comunicación interna.  Es así que con corte a 31 de marzo de 2018, se logró un nivel de cumplimiento del 25.17%.
Se inició la nueva etapa de producción de contenidos a través de Elpregonero.com, como una nueva herramienta para tener informados a los funcionarios del Ministerio. Dicha herramienta ha permitido mantener una comunicación permanente y en tiempo real de las noticias en general. Por supuesto continuamos adelante con la redacción, edición y publicación en los demas medios de comunicación interna. </t>
  </si>
  <si>
    <t xml:space="preserve">El posicionamiento obtenido por el área para el asesoramiento de estrategias para las áreas, nos hace reconocidos y nos permite continuar adelante con esta labor. Por esta razón durante el mes de marzo pudimos llevar a cabo 11 estrategias y asesorías, alcanzando un acumulado de 24 estrategias, lo que significa un nivel de cumplimiento del 25.17% con corte a 31 de marzo de 2018. 
</t>
  </si>
  <si>
    <t>8.33%</t>
  </si>
  <si>
    <t xml:space="preserve">Gracias al lanzamiento de elpregonero.com logramos reunir a la Ministra con los funcionarios del Ministerio en un espacio cercano, amigable y de fácil participación para todos, alcanzando un acumulado de 1 evento con corte a 31 de marzo de 2018, logrando así un nivel de cumplimiento del 8.33%. </t>
  </si>
  <si>
    <t>23.00%</t>
  </si>
  <si>
    <t xml:space="preserve">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Es así como durante el mes de marzo de 2018 se realizaron 59 noticias y entrevistas, relacionados con acciones de divulgación de la gestión del Ministerio de Educación Nacional,  alcanzando con corte a 31 de marzo de 2018, un acumulado de  214 contactos  con medios de comunicación, lo que significa un nivel de cumplimiento  del  23.00%.
</t>
  </si>
  <si>
    <t>Para atender temas de gran relevancia e importancia para Colombia y sus regiones, durante el mes de marzo de 2018 la Oficina Asesora de Comunicaciones ha realizado 19 ruedas de prensa, alcanzando un acumulado con corte a 31 de marzo de 2018 de 62 ruedas de prensa, lo que significa el  23.00%  del nivel de cumplimiento.</t>
  </si>
  <si>
    <t>22.40%</t>
  </si>
  <si>
    <t xml:space="preserve">Para el mes de marzo se asesoraron 2 áreas responsables de la realización de eventos y/o reuniones, para el efectivo desarrollo del mismo, alcanzando un acumulado para la vigencia 2017 de 5 asesorías para un nivel de cumplimiento del 22.40%, con corte a 31 de marzo de 2017.
En el mes de Marzo se brindaron 2 asesorías para eventos especificos. La primera asesorìa  fue para la Entrega Reconocimiento Sello Equidad Laboral EQUIPARES / BID, del área Calidad Viceministerio Superior MEN , evento que tuvo lugar dìas despues el 13 de marzo en Bogotá.  A través de esta asesoría buscamos darle un nuevo formato a dicho evento, con el objetivo de hacerlo más àgil, pràctico y darle un matiz expresivo a dicho evento, ya que por su propia temàtica, tiene un tinte de muy protocolario.
La otra asesoría se brindò para el evento llamado Lanzamiento Laboratorio Calidad de la Educación Inicial &amp; Preescolar – área Primera Infancia MEN - a realizarse en el mes de Abril.  Tambièn en dicha asesorìa se enfocò en darle unos requerimientos minimos con el fin de configurar un evento interesante al pùblico que participarà.
</t>
  </si>
  <si>
    <t xml:space="preserve">Durante el mes de marzo se realizaron con éxito y efectividad 18 eventos, tanto locales como regionales, y de diferentes niveles de complejidad, los cuales tuvieron la aceptación de la comunidad educativa en general, así como también la difusión esperada por los diferentes medios de comunicación locales, regionales y nacionales.
Con estos 18 eventos, se obtiene un acumulado para la vigencia 2018 de 58 eventos realizados, alcanzando un nivel de cumplimiento del 22.40%, con corte a 31 de marzo de 2018.
</t>
  </si>
  <si>
    <t>25.69%</t>
  </si>
  <si>
    <t>En el mes de marzo  1.440.623  usuarios visitaron la página web del Ministerio de Educcaión Nacional, alcanzando un acumulado de 5.191.349 usuarios, logrando así un nivel de cumplimiento del 25.69% sobre la meta anual.</t>
  </si>
  <si>
    <t>85.0%</t>
  </si>
  <si>
    <t xml:space="preserve">La información en las redes sociales del Ministerio (Fan Page de Facebook, Twitter e Instagram) siguen siendo una herramienta importante para visibilizar de forma inmediata a todos los interesados la información institucional que genera la Entidad.
Al terminar el mes de marzo, cerramos 267.000 seguidores de Facebook, 564.000 seguidores de Twitter, 6.335.337 reproducciones de los videos disponibles en el canal YouTube y 10.300 seguidores de Instagram. Con este comportamiento alcanzamos un nivel de cumplimiento de 85%
</t>
  </si>
  <si>
    <t>En el mes de marzo la OAC cumplió al 100% con todos los requerimientos de publicación en la página web.</t>
  </si>
  <si>
    <t>En acuerdo con la SDO mediando oficio 2018-IE-015480, se eliminó este indicador de monitoreo de información en prensa, dado que su cumplimiento dependía de un tercero.</t>
  </si>
  <si>
    <t>1. informe del contrato de mantenimiento: * - Reubicación de mobiliario en las distintas áreas del MEN, que se encuentra ubicado en las bodegas. *- levantamiento de inventario de mobiliario que se reportara para la baja. * - Pintar las oficinas de las asesoras del despacho de Básica. *- Arreglo y montaje de bomba equipo de presión. *- Instalación de lamparas led en áreas de educación ambiental tercer piso y jurídica. * Adecuacion del area de juridica con reubicacion de puestos de trabajo y obra de mejoramiento del area. * mantenimiento de microhondas. * mantenimiento de equipos de gimnasio. * mantenimiento de equipos de presion. *mantenimiento de red contra incendio.
2. ctividades del contrato de CONTROL DE ACCESO
* Mto. preventivo y correctivo.
3. Actividades del contrato de ASCENSORES
* Mto. preventivo de los 4 ascensores y el privado 
4. Actividades del contrato de PLANTA TELEFÓNICA</t>
  </si>
  <si>
    <t>Se realizan 6 mantenimientos preventivos y 7 correctivos a vehiculos del parque automotor del Ministerio</t>
  </si>
  <si>
    <t>Se presenta el reporte de mesas de ayuda del mes de marzo</t>
  </si>
  <si>
    <t>Se remitieron los correos a las dependencias que se administran los recursos del contrato 924/2018 suscrito con SUBATOURS, para que tengan presente los saldos en la programación del plan de comisiones mensual</t>
  </si>
  <si>
    <t>Se realizo el informe correspondiente al mes de marzo/2018,  con las comisiones soliciitadas por cada una de las dependencias, en el aplicativo de comisiones</t>
  </si>
  <si>
    <t>Se entrega informe correspondiente a  las cancelaciones y modificaciones realizadas por las dependencias, conforme información consolidada en la matrix que se tiene de seguimiento</t>
  </si>
  <si>
    <t>Se cuenta con los soportes físicos de las salidasde bienes de consumo, debidamente escaneados, el registro en el sistema SAP, se realizará una vez se estabilice el sistema de inventarios, ya que se encuentra en proceso de implementación de Normas Internacionales de Contabilidad del Sector Público</t>
  </si>
  <si>
    <t>La depreciación correspondiente al mes de marzo se reportará. Una vez se habilite el sistema SAP.</t>
  </si>
  <si>
    <t>La conciliación correspondiente al mes de marzo de 2018, se realizará, una vez se cargue en el sistema SAP, la informaciòn de movimientos de ingreso y salida de bienes del almacén.</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</si>
  <si>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
</t>
  </si>
  <si>
    <t>Se  cumplio lo establecido conforme al cronograma de trabajo .</t>
  </si>
  <si>
    <t>Se presenta el reporte de mesas de ayuda del mes de marzo con un total de 408 solicitudes atendidas en su totatlidad dentro de los tiempos establecidos</t>
  </si>
  <si>
    <t>Se enviaron 33 comunicaciones a las dependencias informando los saldos correspondientes</t>
  </si>
  <si>
    <t>Las dependencias en marzo solicitaron 828  comisiones, en comparación con el año 2017 presenta un incremento del 16%</t>
  </si>
  <si>
    <t>En marzo las dependencias   solicitaron se modificaran 72 comisiones a personal de planta y 33 a contratistas, para un total de 105 modificaciones realizadas; igualmente solicitaron fueran canceladas 49 comisones a personal de planta y 23  a contratistas para un total de 72  comisiones canceladas</t>
  </si>
  <si>
    <t>Se cuenta con los soportes físicos de las salidasde bienes de consumo, debidamente escaneados, el registro en el sistema SAP, se realizará una vez se estabilice el sistema de inventarios, ya que se encuentra en proceso de implementación  para migrar a  Normas Internacionales de Contabilidad del Sector Público</t>
  </si>
  <si>
    <t>Se realizaron y verificaron las actividades operacionales ambientales programadas en el mes de febrero, seguimiento a los contratos con responsabilidad ambiental que perteneces a la Subdirección de Gestión Administrativa. En recolección de puntos ecológicos  se obtuvo un total de 1.830,5  kgrs de residuos, de los cuales 1.131,4 kgrs fueron residuos sólidos aprovechables los cuales fueron entregados a los recicladores de oficio EMRS.</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</si>
  <si>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</si>
  <si>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</si>
  <si>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establecio el objetivo del modelo, sus generalidades y se presenta borrador del modelo conforme al cronograma de trabajo establecido. Igualmente se recibio respuesta al oficio enviado a al S.C</t>
  </si>
  <si>
    <t>En el mes de marzo no se realizó mesa de trabajo con SDO.</t>
  </si>
  <si>
    <t>En el mes de marzo se adelantó la programación de auditorias para la vigencia 2018, está pendiente la presentación y aprobación del mismo</t>
  </si>
  <si>
    <t>Los seguimientos a las acciones de mejoramiento se realizan trimestralmente, durante el mes de marzo no se realizó seguimiento.</t>
  </si>
  <si>
    <t>Durante el mes de marzo no sesionó el Comité Institucional de Control Interno.</t>
  </si>
  <si>
    <t>Se rindieron los informes de Ley correspondientes al  mes de marzo: Informe de cumplimiento normas de derechos de autor sobre software; Informe Pormenorizado de Control Interno; informe para el fenecimiento de la Cuenta General del Presupuesto y del Tesoro; rendición Cuenta Anual Consolidada a la CGR a través del SIRECI; seguimiento a la presentación oportuna y confiable de Costos de Personal a la CGR; Austeridad del Gasto mensual, certificación sobre el cumplimiento de roles y reporte de la información litigiosa del MEN en el sistema e'KOGUI de la Agencia Nacional de Defensa Jurídica del Estado.</t>
  </si>
  <si>
    <t>En el mes de marzo se adelantó la programación de auditorias para la vigencia 2018, esta pendiente la presentación al Comité Institucional de Controo Interno para su aprobación.</t>
  </si>
  <si>
    <t>Se rindieron los informes de Ley correspondientes al  mes de marzo: Informe de cumplimiento de normas de derechos de autor sobre software; Informe Pormenorizado de Control Interno, Informe para el fenecimiento de la Cuenta General del Presupuesto y del Tesoro, Cuenta Anual Consolidada a la CGR a través del SIRECI; Seguimiento para la presentación oportuna y confiable a la CGR de Costos de Personal, Austeridad del gasto mensual; Certificación sobre verificación del cumplimiento de roles de los responsables y reporte de información litigiosa del MEN en el sistema e'Kogui de la Agencia Nacional de Defensa Jurídica del Estado.</t>
  </si>
  <si>
    <t>Documento con la reglamentación de recursos de Cooperativas, para IES Públicas, elaborado</t>
  </si>
  <si>
    <t>Los equipos interinstitucionales de comunicaciones implementaron estratégia  por redes sociales, motivando la particiapación de los diversos actores que confroman las alianzas de la 2a convocatoria de ecositema cientifico. Por otra parte, se divulgó la convocatoria Pasaporte-Fulbrigth, con becas para estudiar Ms y  PhD en Universiades de USA.</t>
  </si>
  <si>
    <t>El proceso se cumplió oportunamente durante el mes de febrero y como el mes de marzo fue el inicio de los procesos de evaluación, este proceso se dá por terminado.</t>
  </si>
  <si>
    <t>El proceso culminó en feberero, una vez dio inicio el proceso de revisión y evaluación de programas inscritos en la 2da convocatoria de ecosistema científico.</t>
  </si>
  <si>
    <t>Los Tdr de Pasaporte a la Ciencia se presentaron al Banco Mundila el 21 de marzo para no objeción y publicación de convocatoria. A corte 31 de marzo BM no ha entregado respuesta oficial aunq ue se manifiesta no tener ningun inconveniente, sin embargo el equipo banca/planeación de Icetex enviará solicitud para agilizar el proceso.</t>
  </si>
  <si>
    <t>la apertura de la convocatroia se dilata una par de días, motivado por cruce de fecha de la apertura de la convocatoria con algunos dias feriados de la Semana Santa, que influyen en la reespuesta oportuna del BM a la no objeción de los TdR presentado el 21 de marzo. Es estima el 3 de marzo como fecha de apertura.</t>
  </si>
  <si>
    <t>El 21 de marzo se llevo Junta Directiva de Banco Mundial, en la cual se presentó  informe de avances del programa PACES, que incluye los recursos adicionales del componente Pasaporte a la Ciencia. A 31 de marzo no se ha recibido  respuesta oficial de no objeción por parte de BM. El equipo banca/planeación de Icetex, solicita respuesta a BM.</t>
  </si>
  <si>
    <t>Culminado el proceso de inscripción de propuestas y revisado el cumplimiento de requisitos, solo 17 proyectos ingresan en fase de evaluación. La primera parte de evaluación a cargo de Colciencias va hasta el 13 de abril de 2018 y hace referencia al componente técnico cientifico. Una vez conocidos los resultados de ese proceso y el número de proyectos que avanzan se inicia la fase de evaualción del componente de fortalecimiento institucional que será entre el 13 y 21 de abril.</t>
  </si>
  <si>
    <t>Los equipos juridicos de las alianzas de fase I de ecositema, estan revisando las minutas del modelo de convenio derivado. Banco mundial no ha entregado respuesta de no objeción al modelo de derivado. Se espera que en la primera semana de abril se pueda formalizar la entrega de minutas a Alianzas.</t>
  </si>
  <si>
    <t>Aunque la convocatoria de pasaporte a la ciencia no ha abierto, el componente ha realizado estrategicamente una nueva alianza con fulbrigth, abriento una nueva convocatoria paraMS y  PHD en USA (abierta entre el 15 de febrero y  15 de mayo/18), optimizando recurso y ampliando los beneficiarios, con el objetivo de mayor cobertura y metas frente a 2017.</t>
  </si>
  <si>
    <t>Se esta a la espera de la entrega del cierre estadístico de información para calcular los indicadores</t>
  </si>
  <si>
    <t>Se esta a la espera de la entrega del cierre estadístico de información</t>
  </si>
  <si>
    <t>Se revisó el documento de política de extensión elaborado por ASCUN, para participar activamente en las tres mesas de trabajo sobre extensión proyectadas por ASCUN para abril
Se revisaron las variables  de permanencia con SINDICATOS y con el MIDE para construir los posibles indicadores que podría tener el módulo de SNIES
Se revisó la plantilla de autoevalución y se corrigieron los errores de redacción y ortografía, esta misma se socializó en las mesas de permanencia de Bucaramanga y Cali</t>
  </si>
  <si>
    <t>Durante el mes de marzo se realizaron reuniones internas de trabajo para avanzar en la elaboración de una propuesta para que le módulo de posgrados haga parte del plan de integración SNIES y SPADIES, la firma SOFINSER esta apoyando el proceso</t>
  </si>
  <si>
    <t>Se consolidó el diccionario de datos para homologación de conceptos entre SACES y SNIES y se encuentra en revisión de la Subdirección de Aseguramiento de la Calidad.</t>
  </si>
  <si>
    <t>Se programó mesa con SINDICATOS, pero los mismos no asistieron y no enviaron comentarios sobre el documento
Se realizó contacto con la cámara de Comercio de Bogotá como aliado estratégico para convocar actores productivos de la zona central del país.</t>
  </si>
  <si>
    <t>Reunión con sindicatos y con MIDE para visualizar las variables e indicadores a solicitar a las IES, con el fin de establecerlas en el SNIES</t>
  </si>
  <si>
    <t>En marzo se dio inicio al trámite para la distribución de los recursos de estampilla pro- Universidades Estatales que serán girados en abril.  Se tenía previsto el giro de los recursos artículo 86 de inversión, el cual no se realizó ya que Hacienda no aprobó el PAC.
Se consolidó la información enviada por las IES para iniciar el proceso de distribución de recursos por apoyo a votaciones.
Se aprobó la metodología para la distribución de los recursos adicionales de presupuesto nacional (30 mil millones funcionamiento - 70 mil millones inversión) y se dio inicio a la construcción de los respectivos documentos metodológicos.</t>
  </si>
  <si>
    <t>Se radicó en la oficina asesora jurídica la versión final del decreto reglamentario del SNIBCE para revisión</t>
  </si>
  <si>
    <t>Se elaboró versión final del decreto reglamentario del SNIBCE con los ajustes sugeridos por la oficina asesora jurídica y el despacho del viceministerio y se radicó nuevamente en la oficina asesora jurídica</t>
  </si>
  <si>
    <t>Se recibió propuesta de metodología enviada por la oficina asesora de Planeación y Finanzas, se revisó la propuesta y se trabajó conjuntamente en la elaboración de los términos de referencia del proceso de auditoria, el cual ya se encuentra cargado en NEÓN</t>
  </si>
  <si>
    <t>Durante el mes de marzo han ingresado 10 nuevos beneficiarios del Programa por fallos de tutela. Se publicará nueva base oficial cor corte a 31 de marzo de 2018 con el detallado de estas cifras.</t>
  </si>
  <si>
    <t>Se cuenta con documento de estrategia de comunicación y divulgación de Ser Pilo Paga 4 y documento de diagnóstico de fondos territoriales de acceso a la educación Superior</t>
  </si>
  <si>
    <t>Se citó a reunión con el equipo del SGR y la Directora de Fomento, con el objetivo de priorizar las regiones con las cuales se iniciará el proceso de negociación de los fondos.</t>
  </si>
  <si>
    <t xml:space="preserve">Desde enero de 2018 se suscribieron 30 convenios. Con los 18 convenios suscritos en 2017 suman un total de 48 convenios suscritos
</t>
  </si>
  <si>
    <t xml:space="preserve">Se remitió propuesta de Mdificación de artículo 86 y 987 de la Ley 30 de 1992 al Ministerio de Hacienda y Crédito Público. </t>
  </si>
  <si>
    <t xml:space="preserve">Se socializó Propuesta de modificación de Artículo 86 y 87 con el SUE y CESU. </t>
  </si>
  <si>
    <t xml:space="preserve">Se remitió propuesta de Mdificación de artículo 86 y 87 de la Ley 30 de 1992 al Ministerio de Hacienda y Crédito Público. </t>
  </si>
  <si>
    <t>Se envió segunda versión de la reglamentación de los recursos de cooperativas a la Oficina Asesora Juricica para su revisión y comentarios.</t>
  </si>
  <si>
    <t xml:space="preserve">Se realizó el lavantamiento de las instituciones de educación superior y sus necesidades de infraestructura </t>
  </si>
  <si>
    <t>Se realizó consolidación de la información reportada por las instituciones de eduación superior sobre sus necesidades en infraestructura.</t>
  </si>
  <si>
    <t>No se ha constituido el FCO porque el Congreso no ha expedido la Ley de su creación; por la misma razón, tampoco es posible expedir su decreto reglamentario, sin embargo, se cuenta con avances en la elaboración del documento de este acto administrativo.</t>
  </si>
  <si>
    <t xml:space="preserve">No se han gestionado recursos donados por el sector productivo porque aún no se ha expedido el decreto reglamentario de los artículos 158 – 1 y 256 del Estatuto Tributario </t>
  </si>
  <si>
    <t>Actividad cumplida.</t>
  </si>
  <si>
    <t>Invitación a las 20 IES que participaran del proceso de aplicación del INES</t>
  </si>
  <si>
    <t>Revisión con oficina de innovación para la impelementación del curso</t>
  </si>
  <si>
    <t>Revisión y aportes a la reforma de normatividad para registro calificado y creación de IES</t>
  </si>
  <si>
    <t>Presentación y remisión a la oficina de comunicaciones el documento de género para publicación</t>
  </si>
  <si>
    <t>Participación en Junta de Fondo de comunidades indigenas y fondo de vitimas</t>
  </si>
  <si>
    <t>Se avanzó en la definición de una guía para la creación de IES propias con la dirección de calidad</t>
  </si>
  <si>
    <t>Se realizó un documento preliminar para revisión</t>
  </si>
  <si>
    <t>En el mes de marzo se realizaron las siguientes acciones, que conduciran a la elaboración del Documento de Fortalecimiento de la CIGERH, que permita configurar la institucionalidad del Marco Nacional de Cualificaciones-MNC.:
1. Sesiones técnicas con el grupo de cualificaciones del SENA para fortalecer los elementos metodologicos del MNC (matriz de descriptores) y continuar con el proceso de reglamentación del MNC.
2. A partir de la reunión entre la Directora de Movilidad del Ministerio de Trabajo, la Directora de Fomento de Educación Superior y la Directora de Calidad de Educación Superior, se diseño una ruta de trabajo para la preparación de la sesión de la CIGERH ejecutiva que se espera realizar el 3 de mayo de 2018.</t>
  </si>
  <si>
    <t>En el mes de marzo se desarrollaron las siguientes acciones para la elaboración de los documentos con los componentes del Art. 58 del Plan Nacional de Desarrollo (PND - SNET-SNATC-MNC-SISNACET):
1. Presentación del proyecto "institucionalidad y gobernanza y sostenibilidad del Marco Nacional de Cualificaciones"  ante el Comité Directivo del Programa C+C, con el fin de participar por recursos de cofinanciación a través del programa Colombia+Competitiva en coordinación con el CPC.
2. Participación del MEN en PreCONPES sobre Politica Nacional de Explotación Masivos (Datos Big), donde incorpora linea de acción de identificación de las competencias necesarias para la explotación de datos  a través de las estretgias del MNC como intrumento para el cierre de brechas de capital humano.</t>
  </si>
  <si>
    <t>En el mes de marzo se desarrollaron las siguientes acciones para la elaboración de los documentos con los componentes del Art. 58 del Plan Nacional de Desarrollo (PND - SNET-SNATC-MNC-SISNACET):
1. Presentación del proyecto "institucionalidad y gobernanza y sostenibilidad del Marco Nacional de Cualificaciones"  ante el Comité Directivo del Programa C+C, con el fin de participar por recursos de cofinanciación a través del programa Colombia+Competitiva en coordinación con el CPC.
2. Participación del MEN en PreCONPES sobre Política Nacional de Explotación Masivos (Datos Big), donde incorpora línea de acción de identificación de las competencias necesarias para la explotación de datos  a través de las estrategias del MNC como instrumento para el cierre de brechas de capital humano.</t>
  </si>
  <si>
    <t>Durante el mes de marzo se avanzó  en las siguientes acciones para generar estrategia de acompañamiento de un experto internacional de la propuesta de estructuración del SNATC:
1. Presentación del proyecto del SNATC a la Universidad de la Salle, quien presenta manifestación de interés y propuesta técnica en donde se indica que la Universidad hace parte de la Asociación Internacional de Universidades Lasallistas – AIUL conformada por 63 instituciones con presencia en 21 países,  en México existe un sistema de universidades Lasallistas, que desde el 2001 por la legislación han implementado el Sistema Nacional para la Asignación y Transferencia de Créditos Académicos (SATCA),  dicha experiencia internacional está contemplada como aporte técnico a los resultados esperados del proyecto.
2. Sesión técnica con la Dra. Fernanda Kri (Chile), encargada de liderar la implementación del Sistema de Créditos Académicos en Chile, se expone contexto de los avances del MNC y la necesidad de articularlo con el SNATC, se plantea un eventual acompañamiento a la Universidad de La Salle como experta internacional. Los términos del acompañamiento serán entregados en el mes de abril.</t>
  </si>
  <si>
    <t>En el mes de marzo se desarrollaron las siguientes acciones para el diseño de las cualificaciones en tres sectores priorizados de la economía (Agricultura, Eléctrico, Logística):
1. Sesiones técnicas con los expertos de los proyectos / convenios MEN-FITAC, MEN-CIDET y MEN-Corpoica para la construcción del campo de observación 3 y 4.
2.Sesión de socialización y apropiación del MNC y sus elementos metodológicos con la Red de Observatorios Regionales del Mercado del Trabajo (ORMET) contratados en el marco de los convenios 1436/17, 1437/17 y 1438/17. 
3. Acompañamiento a los proyectos / convenios MEN-FITAC, MEN-CIDET y MEN-Corpoica en escenarios consultivos en la aplicación´´on de metodología de prospectiva laboral cualitativa para la identificación de tendencias.
4. Seguimiento  a los convenios, según cronograma de trabajo establecidos para la ejecución, entre MEN-FITAC, MEN-Corpoica y MEN-CIDET.</t>
  </si>
  <si>
    <t>En el periodo de reporte se desarrollaron las siguientes acciones para Diseñar programas en las IES seleccionadas en la convocatoria, para una oferta de formación TyT basada en cualificaciones:
1. 8 convenios firmados y con Registro Presupuestal.
2. Plan de Trabajo para la Fase II organizado en tres (3) etapas y cinco (5) Jornadas de Asistencia técnica a las IES, tres de ella de carácter regional y dos de carácter Institucional.
3. Desarrollo de la Primera Jornada de Asistencia Técnica, de carácter regional en las ciudades de Bogotá, para las IES de la Región Centro; Bucaramanga, para las IES de la región Santander y Medellín para las IES de Antioquía.</t>
  </si>
  <si>
    <t>En el periodo de reporte se desarrollaron las siguientes acciones de acompañamiento a las IES seleccionadas en la convocatoria para el diseño de una Oferta de formación basada en cualificaciones:
1. Reunión con la Dirección de Calidad para la definición del trabajo conjunto a realizar, con miras a presentar documentos maestros para solicitud de registro calificado de acuerdo con las condiciones de calidad.
2. Presentación de la ruta metodológica para la verificación y fortalecimientos de la cualificación en el marco de la Primera Jornadas de Asistencia técnica a las IES en las de tres (3) regiones en las que se encuentran agrupadas.</t>
  </si>
  <si>
    <t>Se han realizado consultas con la oficina jurídica para verificar el estado de avance en el Congreso</t>
  </si>
  <si>
    <t>Se revisó la base de datos de programas ofertados en modalidad virtual y a distancia con el fin de invitarlos al evento del 12 y 13 de abril, para conocer las necesidades de acompañamiento de IES y programas con esta modalidad.</t>
  </si>
  <si>
    <t>Se recibió la Resolución de medidas preventivas de la Universidad Autónoma del Caribe, para definir el acompañamiento que debía realizarse a dicha IES para la formulación del plan de mejoramiento</t>
  </si>
  <si>
    <t>De acuerdo con la priorizacion realizada en los Comités con la Sub de Inspección y Vigilancia se realizó acompañamiento a la Universidad del Pacífico y Universidad Autónoma del Caribe</t>
  </si>
  <si>
    <t>Se realizó el formato de carta de requerimiento para aquellas IES que no han radicado el plan de contingencia con el fin de obtener dicho documento y conocer las necesidades de acompañamiento</t>
  </si>
  <si>
    <t xml:space="preserve">Se realizó validación con: Acuerdo 02 del Cesu de Política de Buen Gobierno, Matriz de Riesgo Normativo de Estatuto General, Reglamento Interno, Elección del Rector. Se aprobaron las características, se definieron los aspectos, las características y las variables a medir. Se determinaron las escalas de medición. </t>
  </si>
  <si>
    <t xml:space="preserve">Validación de la información del tablero de seguimiento, elaboración de las tablas dinámicas con la información que tendrá el informe de gestión. Elaboración de fichas para completar: 60 fichas de IES Superior, Fodesep, Red Nacional de emprendimiento, Corporación de Residencias Universitaria. </t>
  </si>
  <si>
    <t xml:space="preserve">Se avanza en el documento de buenas prácticas, de las 24 prácticas definidas, se validaron y ajustaron 12 buenas prácticas más para completar 18 prácticas definitivas , de carácter jurídico, financiero y de gestión. </t>
  </si>
  <si>
    <t>Se elaboró el Informe general de la ejecución presupuestal de ingresos y gastos a corte del 31 de diciembre de 2017 de las IES públicas (Universidades - ITTUS). Este incluye: introducción, objetivos, diagnósticos, conclusiones generales. Se encuentra en elaboración el reporte detallado por IES.</t>
  </si>
  <si>
    <t>Se avanzó en el documento en los formatos de la primera fase de "Diagnóstico", se elaboró las etapas 1 al 5 de la segunda fase "Formulación del Plan de Desarrollo Institucional". Esta en construcción las etapas 6, 7 y los formatos de la segunda fase.</t>
  </si>
  <si>
    <t>Se elaboró,  aprobó y se socializó el plan de capacitación para los delegados de la Ministra y el equipo de apoyo. A la fecha se han realizado 7 capacitación con un avance del 21% en su ejecución  Los temas expuestos a la fecha son: Ley 30, Sistemas Educativos Korea y Japón, Perfil Estadístico de la IES Públicas, Encuentro articulación asistencia técnica Subdirección desarrollo organizacional y delegados, Acuerdo 03 de 2017 Lineamientos para la Acreditación Institucional, Estrategias de permanencia para la educación superior y Financiación de las IES Públicas 2018</t>
  </si>
  <si>
    <t xml:space="preserve">Se presentó la propuesta de modificación del Decreto 1279 de 2002.
</t>
  </si>
  <si>
    <t>Cumplido en el mes de Febrero</t>
  </si>
  <si>
    <t>Se legalizaron 5.981 créditos condonables Ser Pilo Paga 4. De estos, 5.582 ya cuentan con viabilidad jurídica. Adicionalmente, se culminaron los giros de sostenimiento de 2018-1 para los beneficiarios del programa.</t>
  </si>
  <si>
    <t>Se ha realizado seguimiento al avance del proceso de aprobación del Proyecto de Ley. El ponente ha solicitado incluir el Proyecto de Ley en la agenda sin embargo aun no ha sido incluido.</t>
  </si>
  <si>
    <t>Se realizaron los talleres de consolidación alianzas para el desarrollo rural 2018 en los municipios San Vicente del Caguán, Brrancabermeja, Medellín, Cucuta, Dagua, Pasto, Manaure-Uribia, La Guajira, Neiva, Manizalez, Neiva, Timbío, Rosas, Quibdó, Tumaco, Cartagena, Amazonas y Villavicencio y el seguimiento téncico, administrativo y financiero de los convenios respectivos</t>
  </si>
  <si>
    <t xml:space="preserve">Se hizo el seguimiento administrativo, técnico y financiero, así como los tallares de consolidación de las ARED de las 218 alianzas suscritas en el 2017 </t>
  </si>
  <si>
    <t xml:space="preserve">Se realiza la planeación de los talleres de desarrollo curricular </t>
  </si>
  <si>
    <t xml:space="preserve">Se atendieron las observaciones realizadas por la Oficina Asesora de Juríca, y se realizó revisión con la dirección de Fomento y Viceministerio de Educación Superior. </t>
  </si>
  <si>
    <t xml:space="preserve">Se realizó socialización de la propuesta de modificación de artículo 86 y 87 y exposición de motivos con la Oficina Asesora Jurídica, con el Minitserio de Hacienda y Crédito Público, con el SUE y CESU. Asimismo se antendiendieron las observaciones y comentarios. </t>
  </si>
  <si>
    <t xml:space="preserve">Se antendieron comentarios a la reglamentación de los recursos de coopertaivas realizados por la Oficina Asesora Jurídica.
Se asistió a reuniones con Confecoop e ICETEX. </t>
  </si>
  <si>
    <t xml:space="preserve">Se realizó la consolidación y depuración de la infornación reportada por las IES acerca de las necesidades de infraestructura. </t>
  </si>
  <si>
    <t>Se definió con la Oficina Asesora de Planeación la estrategia de asistencia tecnicaa y seguimiento a los proyectos de regalias.</t>
  </si>
  <si>
    <t>Se tiene el primer borrador elaborado; se está revisando conjuntamente con el ICETEX, para remitirlo a la Oficina Asesora Jurídica del Ministerio con el fin de iniciar el proceso de validación del documento.</t>
  </si>
  <si>
    <t>Teniendo en cuenta que aún no se cuenta con la ley de creación del FCI y que se está trabajando en la validación del primer borrador del proyecto de decreto, todavía no es posible avanzar en la estrategia de comunicación.</t>
  </si>
  <si>
    <t>Se remitió a la Oficina Asesora Jurídica el proyecto de Decreto que regamenta los artículos 158 y 256-1 del Estatuto Tributario; se han realizado reuniones conjuntas con esa dependencia para lograr un documento único y continuar con su trámite de expedición. Se elaboró el primer borrador de la convocatoria para que las IES presenten sus programas de becas para seleccionar a los que se financiarán con las donaciones.</t>
  </si>
  <si>
    <t>Se realizo comité operativo para la definición de las IES con las que se vanzara la aplicación del INES, y se remitió invitacion a las mismas para la participación en el proceso</t>
  </si>
  <si>
    <t>Se realizó jornda de trabjo con el equipo de la fundación Saldarriga concha para al revisión de los contenidos del cursos virtual</t>
  </si>
  <si>
    <t>Se realizó jornada de trabajo con pares para la presentación del decreto 1953 de 2014 parta la creación de IUES indigenas propias.
Se reviso el decreto para creación de IES y programas con observaciones para la inclusión del enfoque diferencial y regional.</t>
  </si>
  <si>
    <t>Entrega del documento y presentación a la dirección de fomento y a la oficina de comunicaciones para la socialización y validación con la Ministra de educación</t>
  </si>
  <si>
    <t xml:space="preserve"> Se realizó participación en las juntas de los fondos de inidigénas y vitimas  con el fin de revisar situaciones de los benficiarios de los fondos, en el caso de indigenas se trataron temas de condonación.</t>
  </si>
  <si>
    <t>Se participó en jornada de trabajo con la dirección de calidad para definición de guía de creación de IES propias como parte de los aportes al Sitema de educación indigena propio</t>
  </si>
  <si>
    <t xml:space="preserve">Se han realizado sesiones técnicas con el grupo técnico de cualificaciones del SENA, con el objetivo de fortalecer los elementos metodológicos del MNC (matriz de descriptores) y aportar elementos para la reglamentación del MNC.
En la tercera semana de marzo se reunieron la Directora de Movilidad del Ministerio de Trabajo, la Directora de Fomento de Educación Superior y la Directora de Calidad de Educación Superior, con el objetivo de revisar la necesidad del sector trabajo de reglamentar un sistema nacional de formación profesional,  
En coordinación con la Directora de Fomento de Educación Superior se diseño ya estrategia y  ruta de trabajo para la CIGERH ejecutiva que se espera realizar el próximo 3 de mayo de 2018. 
Se han presentado dificultades de orden político, que afectan la dinámica de acuerdos interinstitucionales para la implementación del MNC, sin embargo se aprovechará la CIGERH como instancia de participación interinstitucional para resolver las diferencias. </t>
  </si>
  <si>
    <t>Se presentó el proyecto "institucionalidad, gobernanza y sostenibilidad del Marco Nacional de Cualificaciones"  ante el Comité Directivo del Programa C+C, con el fin de participar por recursos de cofinanciación a través del programa Colombia+Competitiva en coordinación con el CPC. El Comité Directivo del Programa C+C considera que para llevar a cabo el proyecto se debe  avanzar en acuerdos interinstitucionales previos para que el MNC y la institucionalidad y Gobernanzan en torno al mismo tengan un impacto directo sobre las apuestas productivas. El proyecto entro en lista de espera para recursos de segundo semestre de 2018.</t>
  </si>
  <si>
    <t xml:space="preserve">Se presentó el proyecto "institucionalidad y gobernanza y sostenibilidad del Marco Nacional de Cualificaciones"  ante el Comité Directivo del Programa C+C, con el fin de participar por recursos de cofinanciación a través del programa Colombia+Competitiva en coordinación con el CPC. El Comité Directivo del Programa C+C considera que para llevar a cabo el proyecto se debe  avanzar en acuerdos interinstitucionales previos para que el MNC y la institucionalidad y Gobernanza en trono al mismo tengan un impacto directo sobre las apuestas productivas. 
Se han presentado dificultades de orden político, que afectan la dinámica de acuerdos interinstitucionales para la implementación del MNC, sin embargo se aprovechará la CIGERH como instancia de participación interinstitucional para resolver las diferencias. </t>
  </si>
  <si>
    <t>El MEN participó en sesión PreCONPES sobre Política Nacional de Explotación Masivos (Datos Big), donde se incorporó un línea de acción para la identificación de las competencias necesarias para la explotación de datos  a través de las estrategias del MNC como instrumento para el cierre de brechas de capital humano y generar oferta pertinente y de calidad.</t>
  </si>
  <si>
    <t>Socialización de los resultados esperados, productos y consideraciones a tener en cuenta para suscribir un convenio que permitan dar cumplimiento a la meta propuesta frente al SNATC con la Universidad de la Salle, quien presenta manifestación de interés y propuesta técnica para avanzar en el proyecto, la propuesta indica que la Universidad de la Salle hace parte de la Asociación Internacional de Universidades Lasallistas – AIUL conformada por 63 instituciones con presencia en 21 países. Dentro de este grupo de instituciones, en México existe un sistema de universidades Lasallistas, quienes, por la legislación mexicana, implementan el Sistema Nacional para la Asignación y Transferencia de Créditos Académicos (SATCA), el cual ha sido implementado desde 2001, dicha experiencia internacional está contemplada como aporte técnico a los resultados esperados del proyecto.
Mediante conversaciones por correo electrónico con la Dra. Fernanda Kri (Chile), encargada de liderar la implementación del Sistema de Créditos Académicos en Chile, se cuerda una reunión virtual el día 16 de marzo, la reunión se llevó a cabo con el equipo del MNC Colombia y el líder del proyecto SNET, tuvo como finalidad compartir con la experta los objetivos propuestos desde el MEN para el diseño del SNATC. Al mismo tiempo se le expone los avances con la Universidad de La Salle para acordar su eventual acompañamiento como experta internacional.
Se ha presentado dificultad en la gestión para generar alianzas que permitan avanzar en el proyecto del SNATC, se ha presentado la ficha técnica del proyecto a la Universidad el Rosario, Universidad Javeriana, Universidad Pedagógica y Tecnológica de Colombia y Swisscontact, pero las propuestas técnicas y financieras presentadas han superado lo previsto por MEN desde la perspectiva de tiempo y financiera.</t>
  </si>
  <si>
    <t>En el mes de marzo se desarrollaron las siguientes acciones para el diseño de las cualificaciones en tres sectores priorizados de la economía (Agricultura, Eléctrico, Logística):
Una Sesión técnica con los expertos de los proyectos / convenios MEN-FITAC, MEN-CIDET y MEN-Corpoica para la construcción del campo de observación 3 y 4. Se realizó acompañamiento a los equipos de los proyectos / convenios MEN-FITAC, MEN-CIDET y MEN-Corpoica en escenarios consultivos en la aplicación de la metodología de prospectiva laboral cualitativa (Ministerio de Trabajo) para la identificación de tendencias en los diferentes sectores que impacten el diseño de las cualificaciones.
Se realizó seguimiento  a la ejecución de los convenios, según cronograma de trabajo establecidos para entre el MEN y FITAC,  CIDET y CORPOICA. 
Se realizó una sesión virtual a nivel nacional para socialización y apropiación del MNC y sus elementos metodológicos con la Red de Observatorios Regionales del Mercado del Trabajo (ORMET) contratados en el marco de los convenios 1436/17, 1437/17 y 1438/17.
No se han presentado dificultades para el avance.</t>
  </si>
  <si>
    <t>Se avanzó en la firma y perfeccionamiento de 8 convenios con las IES seleccionadas para el desarrollo de la Fase II del proyecto para diseño y desarrollo de una oferta pertinente y de calidad basada en cualificaciones para los oferentes de la educación técnica y tecnológica teniendo en cuenta las condiciones de calidad de la educación superior.
Se definió el Plan de acción a desarrollar las etapas que conforma esta fase y los momentos de transferencia técnica y acompañamiento que se realizarán por parte del equipo técnico del MEN. 
Se desarrolló la Primera Jornada de Asistencia Técnica en las ciudades de Bogotá, Bucaramanga y Medellín, correspondientes a las 3 zonas en las cuales se encuentran agrupadas las IES, cuyo objetivo fue dar orientaciones técnicas, administrativas y financieras para el desarrollo de los convenios
La principal dificultad del proceso de contratación estuvo relacionada con las dudas e inquietudes que tanto, las oficinas jurídicas como los rectores de las IES, tuvieron frente a la aplicación de la Ley de Garantías a la contratación con recursos BID-MEN. Esto llevó a que la UNIVERSIDAD DE CÓRDOBA, una vez avanzado el proceso de aprobación de minuta decidiera no continuar. En respuesta a esta situación, se llamó a participar a la IES que, de acuerdo con el proceso de selección mencionado anteriormente, seguía en la lista, que correspondió a la Escuela Superior Tecnológica de Artes Débora Arango. Actualmente se desarrolla el proceso de elaboración de minuta por parte de la Subdirección de Contratación, para la firma del convenio con esta institución.</t>
  </si>
  <si>
    <t>Se adelantaron las gestiones logísticas para la realización del evento internacional del 12 y 13 de abril con el fin de conocer las necesidades de acompañamiento de IES y programas con esta modalidad</t>
  </si>
  <si>
    <t>Cumplido</t>
  </si>
  <si>
    <t>Se realizó acompañamiento a la Universidad del Pacífico y Universidad Autónoma del Caribe</t>
  </si>
  <si>
    <t>Trabajo en mesas de trabajo con rectores de la Universidad de Antioquia, Universidad Nacional y Universidad del Valle
Reuniones con abogados del viceministerio de educacion superior para atender la retroalimentación dada en las mesas de trabajo con rectores
Presentación de la propuesta ante el CESU.</t>
  </si>
  <si>
    <t>Objetivo del SIG</t>
  </si>
  <si>
    <t>2. Fortalecer la prestación de los servicios orientados al mejoramiento de la cobertura, calidad, eficiencia y pertinencia de la educación</t>
  </si>
  <si>
    <t>9. No aplica</t>
  </si>
  <si>
    <t>8. Facilitar el cumplimiento del Modelo Integrado de Planeación y Gestión y la mejora en los resultados de los índices de Buen Gobierno</t>
  </si>
  <si>
    <t>3. Fortalecer el desempeño de los procesos y procedimientos establecidos en el Ministerio de Educación Nacional</t>
  </si>
  <si>
    <t>5. Mejorar el desempeño ambiental en cumplimiento de las obligaciones legales y otras aplicables; previniendo la contaminación y contribuyendo a la protección del medio ambiente.</t>
  </si>
  <si>
    <t>6. Proteger la seguridad y salud de los servidores y colaboradores del Ministerio de Educación Nacional, previniendo enfermedades y accidentes laborales y promoviendo hábitos de vida saludable.</t>
  </si>
  <si>
    <t>7. Proteger los activos de información de amenazas internas que puedan afectar la privacidad, confidencialidad, integridad y disponibilidad de la información del Ministerio.</t>
  </si>
  <si>
    <t>1. Aumentar los niveles de satisfacción del cliente y partes interesadas</t>
  </si>
  <si>
    <t>4. Fortalecer la aplicación de mecanismos de autocontrol y de evaluación para garantizar la mejora continua</t>
  </si>
  <si>
    <t>porcentaje</t>
  </si>
  <si>
    <t>OBJETIVO DEL SISTEMA INTEGRADO DE GESTIÓN- SIG</t>
  </si>
  <si>
    <t>Número de documentos de referentes de evaluación implementados</t>
  </si>
  <si>
    <t>Número de documentos de lineamientos de calidad para programas de educación superior elaborados y socializados</t>
  </si>
  <si>
    <t>Número de documentos de lineamientos para formación dual elaborados</t>
  </si>
  <si>
    <t>Número de documentos de Dimensiones de la Internacionalización de la ES ajustados</t>
  </si>
  <si>
    <t>Número de ejercicios de caracterización de usuarios de atención al ciudadano realizado</t>
  </si>
  <si>
    <t>Calificación obtenida en la medición del índice de ambiente laboral</t>
  </si>
  <si>
    <t>Número de estrategias de apropiación de cultura de responsabilidad del servidor público desarrolladas/ Número de estrategias de apropiación de cultura de responsabilidad del servidor público establecidas</t>
  </si>
  <si>
    <t>Número de estrategias de apropiación, articulación e integración de oficinas con el MEN desarrolladas/ Número de estrategias de apropiación, articulación e integración de oficinas con el MEN establecidas</t>
  </si>
  <si>
    <t>Infraestructura tecnológica del MEN modernizada/ infraestructura tecnológica del MEN total</t>
  </si>
  <si>
    <t>(Sedes oficiales conectadas/ sedes oficiales totales)*100</t>
  </si>
  <si>
    <t>3/04/218</t>
  </si>
  <si>
    <t xml:space="preserve">el # de productos definidos e implementados / # de productos que  impacten la política del Gobierno Digital proyectados a ejecutar  en el periodo 
</t>
  </si>
  <si>
    <t xml:space="preserve">el # de productos definidos e implementados / # de productos que  impacten la política del Gobierno Digital proyectados a ejecutar  en el periodo </t>
  </si>
  <si>
    <t>Los documentos de las licencias de uso y sus anexos para las universidades, están en ajustes finales por parte de la Oficina Jurídica</t>
  </si>
  <si>
    <t xml:space="preserve">Se está a la espera de la autorización del despacho de la Viceministra para iniciar las discusiones del documento borrador con los actores relevantes del sector. 
</t>
  </si>
  <si>
    <t>Socialización de  la gestión de alianzas 2014-2018: Balance, rendición de cuentas y agradecimiento.</t>
  </si>
  <si>
    <t>Estrategia diseñada y socializada</t>
  </si>
  <si>
    <t>16/04/218</t>
  </si>
  <si>
    <t>Espacios de participación</t>
  </si>
  <si>
    <t>Espacios de Articulación Interinstitucional</t>
  </si>
  <si>
    <r>
      <t>Víctimas del conflicto armado en Buenaventura</t>
    </r>
    <r>
      <rPr>
        <b/>
        <sz val="9"/>
        <rFont val="Arial"/>
        <family val="2"/>
      </rPr>
      <t>,</t>
    </r>
    <r>
      <rPr>
        <sz val="9"/>
        <rFont val="Arial"/>
        <family val="2"/>
      </rPr>
      <t xml:space="preserve">  Quibdó y Neiva atendidos en ciclo VI</t>
    </r>
  </si>
  <si>
    <t>Realizar las mesas de trabajo de
casos de uso que apalanquen los
desarrollos, al igual que las pruebas unitarias y conjuntas dirigidas a la
implementación del liquidador, el cual debe quedar totalmente operativo a partir de Julio de 2018</t>
  </si>
  <si>
    <t>Enviar los resultados definitivos del proceso auditor 2017 a las áreas involucradas en el proceso  y a los entes de control.</t>
  </si>
  <si>
    <t>INDICADOR INACTIVO PARA SEGUIMIENTO DEL PA.</t>
  </si>
  <si>
    <t>Comités y seguimientos para el reporte de aulas entregadas y/o contratadas financiadas con recursos propios de las ETC</t>
  </si>
  <si>
    <t>Comités y seguimientos para el reporte de aulas entregadas con recursos del Sistema General de Regalías</t>
  </si>
  <si>
    <r>
      <t>Sedes rurales construidas</t>
    </r>
    <r>
      <rPr>
        <sz val="9"/>
        <color rgb="FFFF0000"/>
        <rFont val="Arial"/>
        <family val="2"/>
      </rPr>
      <t xml:space="preserve">, </t>
    </r>
    <r>
      <rPr>
        <sz val="9"/>
        <rFont val="Arial"/>
        <family val="2"/>
      </rPr>
      <t>contratadas</t>
    </r>
    <r>
      <rPr>
        <sz val="9"/>
        <color rgb="FFFF0000"/>
        <rFont val="Arial"/>
        <family val="2"/>
      </rPr>
      <t xml:space="preserve"> </t>
    </r>
    <r>
      <rPr>
        <sz val="9"/>
        <rFont val="Arial"/>
        <family val="2"/>
      </rPr>
      <t xml:space="preserve">o mejoradas </t>
    </r>
  </si>
  <si>
    <t>Reportar y hacer seguimiento a la ejecución y entrega de cerca de 620 aulas financiadas con recursos del Sistema General de Regalías</t>
  </si>
  <si>
    <t>Realizar la auditoría, el levantamiento y la gestión para la entrega y/o contratación de cerca de 2.918 aulas financiadas con recursos propios de las ETC para cierre del período al 2018</t>
  </si>
  <si>
    <t xml:space="preserve">Adjudicar el proceso licitatorio de los proyectos con APPs en las ETC Medellín en 13 Colegios con un alcance de 290 aulas y Barranquilla en 8 Colegios con un alcance de 272 aulas. </t>
  </si>
  <si>
    <t>Acompañar a 70 ETC en  el diseño de los planes particulares de implementación progresiva del decreto 1421 de 2017 (atención educativa a población con discapacidad). Y 25 serán acompañadas por la fundación Saldarriaga</t>
  </si>
  <si>
    <t>Relacion Giros Sistema General de Participaciones,  Solicitud de PAC enviado por Planeacion</t>
  </si>
  <si>
    <t>Informe de Reservas Presupuestales constituidas al cierre de la vigencia 2017 enviados a las dependecias.</t>
  </si>
  <si>
    <t>Se suscribio convenio de cooperacion No 831 de 2015 con la Fundación Saldarriaga Concha</t>
  </si>
  <si>
    <t>En el mes de marzo de 2018 se publicaron los siguientes documentos y actos administrativos de procesos:
Aviso de Convocatoria: 4
Invitación Pública: 2
Proyecto de Pliego de Condiciones: 2
Estudios Previos: 2
Respuestas a las observaciones: 5
Acto Administrativo de Apertura: 3
Pliego de Condiciones Definitivo: 3
Adendas: 3
Informe de Evaluación de las Ofertas: 2
Aceptación de Oferta: 1
Para el mes de marzo de 2018 se debían publicar  27 documentos los cuales como se puede ver en la descripción antes detallada, fueron publicados en su totalidad.  
Este reporte refleja solo la información del mes de marzo de 2018 y el porcentaje proyectado corresponde igualmente para cada mes al 100%. Lo anterior, debido a que el reporte no es acumulativo.</t>
  </si>
  <si>
    <t>Se tienen radicados acumulados a la fecha de 14 informes de presunto incumplimiento. En el mes de febrero de 2018 se radicó un informe, para un total de 15 procesos en trámite. Los estados a la fecha son los siguientes: 
Citación audiencia: 2
Archivo del proceso: 4
Respuesta a reposición: 1
Traslado pruebas: 2
En revisión de los abogados: 6</t>
  </si>
  <si>
    <t>Se ha prestado acompañamiento y asesoría a las áreas en la formulación de los proyectos de inversión 2019 mediante reuniones, mesas de trabajo y asesoría virtual.  Además, se han enviado para revisión preliminar de DNP los proyectos de permanencia, alimentación escolar, y educación para el trabajo, con el propósito de poderlos subsanar antes del cargue definitivo en MGA. Se espera que las áreas comiencen el registro de los proyectos en MGA, antes de la segunda semana de abril.</t>
  </si>
  <si>
    <t>Se ha hecho acompañamiento para la revisión, actualización y aprobación de fichas en la MGA y SUIFP, mediante el acompañamiento de un asesor del Grupo de Proyectos, para cada una de las fichas vigentes. El cargue a SUIFP solo ha aplicado para los proyectos de Universidades, por lo que se deberá acelerar el proceso con el resto de proyectos, para el mes de abril, fecha límite para este ejercicio.</t>
  </si>
  <si>
    <t>Proyecto de Ley formulado para fortalecer la autonomía de IES Públicas que actualmente son establecimientos públicos</t>
  </si>
  <si>
    <t>En marzo se realizó el primer seguimiento a las acciones propuestas en el Plan Anual. El 20 de marzo se realizó la sesión de capacitación, con el fin de reformular el Plan Anual, conforme a las recomendaciones efectuadas por la Subdirección de Desarrollo Organizacional y la Oficina de Planeación. Se continúa con la preparación de la rendición de cuentas, que por agenda de la Ministra de Educación se reprogramó para el mes de mayo. El aplicativo de preguntas previas a la audiencia ya se encuentra adelantado y se espera poner en línea para el mes de abril.</t>
  </si>
  <si>
    <t>En marzo se realizó el primer seguimiento a las acciones propuestas en el Plan Anual. El 20 de marzo se realizó la sesión de capacitación, con el fin de reformular el Plan Anual, conforme a las recomendaciones efectuadas por la Subdirección de Desarrollo Organizacional y la Oficina de Planeación. Se continúa con la preparación de la rendición de cuentas, que por agenda de la ministra de Educación se reprogramó para el mes de mayo. El aplicativo de preguntas previas a la audiencia ya se encuentra adelantado y se espera poner en línea para el mes de abril.</t>
  </si>
  <si>
    <t xml:space="preserve"> Se continúa con la preparación de la rendición de cuentas, que por agenda de la sra. Ministra se reprogramó para el mes de mayo. El aplicativo de preguntas previas a la audiencia ya se encuentra adelantado, y se espera poner en línea en abril. La Oficina de Planeación prepara los insumos de información e indicadores que serán requeridos para dicho espacio.</t>
  </si>
  <si>
    <t xml:space="preserve">
Durante el mes de marzo se avanzó en la certificación institucional del MEN frente a la Unidad para las Víctimas. En segundo lugar, se sigue consolidando y estructurando la información de postconflicto, lo que se materializa en el informe de rendición de cuentas que se remitió al Congreso de la República. Igualmente, se acompañaron las mesas de regionalización, indicadores y coordinación del Plan decenal. Finalmente, se dio concepto técnico a los documentos CONPES recibidos en este período, destacando el desarrollo del PRECONPES de financiamiento de educación superior.
</t>
  </si>
  <si>
    <t>Se remitió a la Unidad para las Víctimas lo relacionado con la certificación institucional del Ministerio de Educación.</t>
  </si>
  <si>
    <t xml:space="preserve">Se adelantaron las siguientes acciones: i) Se estructuró el documento para el informe individual de rendición de cuentas liderado por el Departamento Administrativo para la Función Pública, y se remitió a las áreas para su diligenciamiento; ii) Se remitió el informe al Congreso de la República sobre los avances de la implementación de los Acuerdos. El reporte se hizo mediante el portal Web denominado Pazos; iii) Se llevó a cabo una capacitación con las áreas del MEN, para la construcción de indicadores del Plan Especial de Educación Rural; iv) Se actualizó el sistema de seguimiento a proyectos SPI con la información focalizada en postconflicto para 2017
</t>
  </si>
  <si>
    <t>En el mes de marzo se adelantaron reuniones con las tres mesas temáticas del Plan Decenal. En la primera de ellas se viene elaborando una ruta para territorializar el PNDE, en coordinación con las entidades territoriales. En la segunda, se hizo una mesa de trabajo con entidades como DNP, DANE, PNUD y Empresarios por la Educación, para definir los indicadores del décimo desafío, relacionado con investigación. En la tercera, se adelantó una propuesta de reglamento interno para la Comisión Gestora del Plan, y se elevó una consulta a la Oficina Jurídica para formalizar dicho espacio.</t>
  </si>
  <si>
    <t>En el mes de marzo se dio concepto técnico a los documentos CONPES de Objetivos de Desarrollo Sostenible y edificaciones sostenibles. Se asistió el PRECONPES de financiamiento de la educación superior y se acompañaron reuniones sobre el CONPES de La Guajira, que busca articular la oferta social que se espera entregar a la población. En cuanto a Contratos Plan, continúa la consolidación de los compromisos del MEN en dichos instrumentos.</t>
  </si>
  <si>
    <t>Se adelantaron las siguientes actividades: a) Solicitud, consolidación, análisis y envío del tablero de Presidente (Educación) con seguimiento efectuado en febrero de indicadores PND (cifras preliminares 2017)  y reporte de avance en SINERGIA; b) Realización de 1 mesa de trabajo con DNP para la revisión, validación y definición de la solicitud de ajuste de  indicadores  en lo relacionado a tipos de indicador, tipos de acumulación, fichas técnicas o cifras. Al corte, se ha avanzado en la normalización de información para 52 indicadores en SINERGIA.</t>
  </si>
  <si>
    <t>Se adelantaron las siguientes actividades: a) Solicitud, consolidación, análisis y envío del tablero de Presidente (Educación) con seguimiento efectuado en febrero de indicadores PND (cifras preliminares 2017)  y reporte de avance en SINERGIA; b) Realización de 1 mesa de trabajo con DNP para la revisión, validación y definición de la solicitud de ajuste de  indicadores,  en lo relacionado a tipos de indicador, tipos de acumulación, fichas técnicas o cifras. Al corte, se ha avanzado en la normalización de información para 52 indicadores en SINERGIA.</t>
  </si>
  <si>
    <t>Se generó y envió el diagnóstico del Reporte SPI febrero 2018, en el cual se relacionan los proyectos que deben mejorar en algunos aspectos que el Sistema SPI evalúa. Igualmente, se realizó un análisis a la información de febrero consignada en el SPI por parte de las áreas, generando un segundo reporte con observaciones que fue enviado a los responsables en las áreas técnicas, para ser tenido en cuenta en el reporte de marzo, que se realiza en los primeros días de abril 2018. Dentro de las observaciones, se les presentó el estado de cada proyecto frente al índice promedio de ejecución al cierre de febrero 2018.</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</si>
  <si>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serán presentados  a las áreas responsables del MEN, mediante correo electrónico, incorporando además, el seguimiento al reporte de información en el SPI, que se realiza mensualmente.</t>
  </si>
  <si>
    <t>Se realizó análisis a la información de febrero consignada en el SPI por parte de las áreas, generando un segundo reporte con observaciones, que fue enviado a los responsables de las áreas técnicas con el fin de ser tenido en cuenta en el reporte de marzo, que se realiza en los primeros días de abril 2018. Dentro de las observaciones, se les presentó el estado de cada proyecto frente al índice promedio de ejecución al cierre de febrero 2018.</t>
  </si>
  <si>
    <t xml:space="preserve">Se acompañaron las socializaciones de resultados definitivos 2017, se avanzó en el proceso de seguimiento a la revisión de la interventoría y se remitió la información resultante de la auditoría de básica al grupo de información para generación de la matrícula definitiva.
</t>
  </si>
  <si>
    <t>Durante el mes de marzo el grupo de auditoría de la OAPF realizó acompañamiento a la socialización de los resultados definitivos del proceso para la vigencia 2017.</t>
  </si>
  <si>
    <t>Se definió focalización definitiva y cobertura, estudio de mercado, análisis del sector e insumo del proceso auditor y se estructuró el costeo de interventoría. Así mismo, se avanzó en las metodologías y formatos, estableciendo los productos y las fechas de los entregables.</t>
  </si>
  <si>
    <t>Se definió focalización definitiva y cobertura, estudio de mercado, análisis del sector e insumo del proceso auditor y ya se estructuró el costeo de interventoría. Así mismo se avanzó en las metodologías y formatos, se establecieron los productos y las fechas de los entregables.</t>
  </si>
  <si>
    <t>El grupo de auditorías continuo junto con las áreas involucradas construyendo los lineamientos metodológicos con los cuales se realizará el proceso auditor para la vigencia 2018.</t>
  </si>
  <si>
    <t xml:space="preserve">Para este periodo se realizo la  focalización definitiva y cobertura, estudio de mercado, análisis del sector e insumo del proceso auditor y  se estructuró el costeo de interventoría. </t>
  </si>
  <si>
    <t>Se recibieron las solicitudes y se emitieron los conceptos dentro del tiempo establecido. La entidades territoriales han mejorado la dinámica de subsanar y remitir en un menor tiempo los proyectos.</t>
  </si>
  <si>
    <t>Se revisaron los proyectos enviados por las entidades territoriales, incluyendo los que han sido ajustado por subsanaciones.</t>
  </si>
  <si>
    <t>Se emitieron conceptos  a 47 proyectos presentados por las entidades territoriales dentro del tiempo establecido</t>
  </si>
  <si>
    <t>Se realizó seguimiento  a las observaciones realizadas a los proyectos presentados por las entidades territoriales en el mes de marzo.</t>
  </si>
  <si>
    <t>Se emitieron  conceptos sobre  los proyectos que fueron presentados al OCAD y se revisó la matriz de proyectos aprobados  con el fin de  identificar los proyectos del sector educación que fueron aprobados en OCAD municipales.</t>
  </si>
  <si>
    <t xml:space="preserve">Se revisaron las citaciones de OCAD para identificar los proyectos educativos a ser presentados. Del total de proyectos aprobados, 18 corresponden a OCAD municipales y 8 a OCAD regionales y departamentales. Dentro de la gestión realizada para incrementar el número de proyectos aprobados, se prestó asistencia a los municipios que lo solicitan.  </t>
  </si>
  <si>
    <t>Del total de proyectos aprobados, 18 corresponden a OCAD municipales y 8 a OCAD regionales y departamentales. Dentro de la gestión realizada para incrementar el número de proyectos educativos aprobados, se prestó asistencia a los municipios que lo solicitaron.  Adicionalmente, se verificó con la base de proyectos aprobados cuántos fueron aprobados por los OCAD municipales.</t>
  </si>
  <si>
    <t>Se realizó seguimiento al monto de los proyectos aprobados tanto en OCAD regionales y departamentales a través de los acuerdos publicados. Por su parte, los proyectos y montos aprobados en OCAD municipales, tuvieron  seguimiento a través de la base de proyectos aprobados.</t>
  </si>
  <si>
    <t xml:space="preserve"> 92.850.479.598,01   
</t>
  </si>
  <si>
    <t>Se revisaron los proyectos presentados por las entidades territoriales, aumentando el número de proyectos aprobados. Sin embargo, no se cumplió la meta proyectada de recursos, como consecuencia del bajo monto de los proyectos. Para lograr la meta propuesta, se están realizando  gestiones con las entidades territoriales, para incentivarlas a invertir recursos en la formulación de proyectos del sector educativo que generen impacto por su valor y alcance.</t>
  </si>
  <si>
    <t>Se emitieron conceptos sobre los proyectos presentados por las entidades territoriales, aumentando el número de proyectos aprobados con subsanaciones. Sin embargo, no se cumplió la meta proyectada de recursos, como consecuencia del bajo monto de los proyectos. Para lograr la meta propuesta, se están realizando  gestiones con las entidades territoriales, para incentivarlas a invertir recursos en la formulación de proyectos del sector educativo que generen impacto por su valor y alcance.</t>
  </si>
  <si>
    <t>Las gestiones realizadas por el grupo de Regalías, permitió aumentar el número de proyectos aprobados en OCAD. Sin embargo, no se cumplió la meta proyectada de recursos, como consecuencia del bajo monto de los proyectos. Para lograr la meta propuesta, se están realizando  gestiones con las entidades territoriales, para incentivarlas a invertir recursos en la formulación de proyectos del sector educativo que generen impacto por su valor y alcance.</t>
  </si>
  <si>
    <t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t>
  </si>
  <si>
    <t xml:space="preserve">Se elaboró formato de licencia de uso  y se tramitó el registro único  con Desarrollo Organizacional. Actualmente se encuentra en la Oficina Jurídica para su visto bueno y aprobación.
</t>
  </si>
  <si>
    <t>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t>
  </si>
  <si>
    <t xml:space="preserve">Se solicitó a las áreas del MEN la actualización de indicadores en la herramienta REPÓRTATE. Además, se avanzó en el manual de navegación para la herramienta Repórtate en tu celular con plataformas IOS y Android. </t>
  </si>
  <si>
    <t>Se definió el reto de EPBM: "Construcción de una ruta de formación docente para fortalecer los procesos de comunicación de la ciencia, a través de la radio escolar" para desarrollarse en la Escuela Normal Superior de Saboyá (Boyacá)</t>
  </si>
  <si>
    <t>Se realizó el comité de aprobación para el reto de EPBM y se encuentra en discusión el de ES. La Convocatoria se realizará por medio de invitación directa por temas de tiempo.</t>
  </si>
  <si>
    <t>Se avanzó en el ambiente de producción SICOLE, actualmente se encuentra en fase de prueba y licencia de uso.</t>
  </si>
  <si>
    <t>Se avanzó en el ambiente de producción SICOLE, actualmente se encuentra en fase de prueba y licencia de uso. Por otra parte, se realizaron sesiones con las áreas del MEN como estrategia de socialización de SICOLE.</t>
  </si>
  <si>
    <t>Se incorporó registro de UARIV  en la Maestra de Personas.</t>
  </si>
  <si>
    <t>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t>
  </si>
  <si>
    <t>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t>
  </si>
  <si>
    <t>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t>
  </si>
  <si>
    <t>La programación y desarrollo de las capacitaciones de ArcGIS con los participantes no fue posible realizarlas, debido a los múltiples eventos  que se llevaron a cabo en el mes de marzo en el MEN. Se iniciarán actividades en el mes de abril.</t>
  </si>
  <si>
    <t xml:space="preserve">Se revisó y se ajustó la propuesta del articulado de la reforma del  Ministerio de Hacienda y Crédito Público de manera conjunta con el VPBM.
Se realizó el taller ¿Cómo garantizar una Educación Preescolar, Básica y Media de Calidad durante los próximos años? Sistema de financiamiento y modelo de gestión de la educación, en el que  participaron actores de diferentes sectores a nivel nacional e internacional, con el propósito de generar insumos que contribuyan  a la construcción de un documento de propuestas y recomendaciones de política pública para garantizar una Educación Preescolar, Básica y Media (EPBM) en Colombia. </t>
  </si>
  <si>
    <t>Se revisó y se ajustó la propuesta del articulado de la reforma del  Ministerio de Hacienda y Crédito Público de manera conjunta con el VPBM.</t>
  </si>
  <si>
    <t>Se proyectó el PAC de marzo, de acuerdo a la información de contratación para la prestación de servicio reportada por las ETC en el FUC. Además, se elaboraron escenarios de la distribución de recursos de Calidad, para aval de la Ministra.</t>
  </si>
  <si>
    <t xml:space="preserve">Se avanzó en reuniones técnicas con funcionarios de la Dirección General del Presupuesto Público Nacional del Ministerio de Hacienda y Crédito Público, con asesores del CONFIS y funcionarios de la Fiduprevisora, con el propósito de proyectar las necesidades de gasto de funcionamiento e inversión para el periodo 2018-2023, que permita establecer el marco de gasto de mediano plazo para el sector educativo. Se cargó el anteproyecto 2019 con información de ingresos y gastos en el módulo anteproyecto del SIIF de acuerdo con el techo presupuestal asignado. </t>
  </si>
  <si>
    <t>Se presentó ante el Comité de Dirección el balance de ejecución presupuestal del mes de febrero</t>
  </si>
  <si>
    <t xml:space="preserve">Se presentó ante el Comité Directivo, el balance de ejecución presupuestal del mes de febrero. De otra parte, se elaboró el seguimiento de las reservas presupuestales. </t>
  </si>
  <si>
    <t>Durante el mes de marzo se realizaron las mesas de trabajo con las áreas del MEN entre el 5 y 8 de marzo, con el propósito de conocer las necesidades de recursos para 2019. 
Por otro lado, de acuerdo con las circulares N. 4 y 5 expedidas por la Dirección General del Presupuesto Público Nacional del Ministerio de Hacienda y Crédito Público, se procedió a presentar a través de SIIF-Nación, el anteproyecto de presupuesto del MEN para la vigencia 2019, ajustado al techo presupuestal asignado. 
Con este techo asignado, esta versión de programación corresponde a un incremento del 1,7% en el presupuesto con respecto a la apropiación vigente 2018</t>
  </si>
  <si>
    <t xml:space="preserve">Se presentó la primera versión de la propuesta de ficha a la coordinadora del grupo financiero. Posteriormente,  se remitió a la jefe de la Oficina Asesora de la e Planeación y Finanzas para su validación. </t>
  </si>
  <si>
    <t xml:space="preserve">Se realizó PAC marzo, así mismo,  se transfieren recursos para atender los pagos de la nómina, y de acuerdo con la información reportada por las entidades territoriales sobre la contratación para la prestación del servicio en el Formato Único de Contratación y el diligenciamiento del formato de PAC, se transfieren recursos en conceptos correspondientes a otros gastos diferentes a nómina. </t>
  </si>
  <si>
    <t>Se solicitó PAC de marzo, de acuerdo a la información de contratación para la prestación de servicio reportada por las ETC en el FUC y la validación del grupo de Finanzas Sectoriales. De otra parte, se envió  al DNP de manera preliminar la información de matrícula de indicadores de Calidad para construir escenarios de manera conjunta con el objetivo de presentarle a la Ministra los 2 escenarios más factibles de distribución de recursos de forma equitativa, contemplando la generación de recursos propios por parte de las ETC. Adicionalmente, se trabajó en la distribución de $40.000 millones para conectividad.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</si>
</sst>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quot;$&quot;\ #,##0_);[Red]\(&quot;$&quot;\ #,##0\)"/>
    <numFmt numFmtId="167" formatCode="_(&quot;$&quot;\ * #,##0.00_);_(&quot;$&quot;\ * \(#,##0.00\);_(&quot;$&quot;\ * &quot;-&quot;??_);_(@_)"/>
    <numFmt numFmtId="168" formatCode="_(* #,##0.00_);_(* \(#,##0.00\);_(* &quot;-&quot;??_);_(@_)"/>
    <numFmt numFmtId="169" formatCode="_ &quot;$&quot;\ * #,##0.00_ ;_ &quot;$&quot;\ * \-#,##0.00_ ;_ &quot;$&quot;\ * &quot;-&quot;??_ ;_ @_ "/>
    <numFmt numFmtId="170" formatCode="_ * #,##0.00_ ;_ * \-#,##0.00_ ;_ * &quot;-&quot;??_ ;_ @_ "/>
    <numFmt numFmtId="171" formatCode="[$$-240A]\ #,##0.00"/>
    <numFmt numFmtId="172" formatCode="0.0%"/>
    <numFmt numFmtId="173" formatCode="0_ ;\-0\ "/>
    <numFmt numFmtId="174" formatCode="mmmm"/>
    <numFmt numFmtId="175" formatCode="_-&quot;$&quot;* #,##0_-;\-&quot;$&quot;* #,##0_-;_-&quot;$&quot;* &quot;-&quot;??_-;_-@_-"/>
    <numFmt numFmtId="176" formatCode="_-* #,##0_-;\-* #,##0_-;_-* &quot;-&quot;??_-;_-@_-"/>
    <numFmt numFmtId="177" formatCode="_(&quot;$&quot;\ * #,##0_);_(&quot;$&quot;\ * \(#,##0\);_(&quot;$&quot;\ * &quot;-&quot;??_);_(@_)"/>
    <numFmt numFmtId="178" formatCode="&quot;$&quot;\ #,##0"/>
    <numFmt numFmtId="179" formatCode="[$$-240A]\ #,##0"/>
    <numFmt numFmtId="180" formatCode="0.000%"/>
    <numFmt numFmtId="181" formatCode="_-* #,##0.00_-;\-* #,##0.00_-;_-* &quot;-&quot;_-;_-@_-"/>
    <numFmt numFmtId="182" formatCode="_-* #,##0.0_-;\-* #,##0.0_-;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color theme="1"/>
      <name val="Arial"/>
      <family val="2"/>
    </font>
    <font>
      <sz val="11"/>
      <name val="Arial"/>
      <family val="2"/>
    </font>
    <font>
      <sz val="14"/>
      <name val="Calibri"/>
      <family val="2"/>
      <scheme val="minor"/>
    </font>
    <font>
      <b/>
      <sz val="12"/>
      <color theme="1"/>
      <name val="Calibri"/>
      <family val="2"/>
      <scheme val="minor"/>
    </font>
    <font>
      <sz val="12"/>
      <name val="Calibri"/>
      <family val="2"/>
      <scheme val="minor"/>
    </font>
    <font>
      <b/>
      <sz val="12"/>
      <name val="Calibri"/>
      <family val="2"/>
      <scheme val="minor"/>
    </font>
    <font>
      <b/>
      <sz val="24"/>
      <color theme="1"/>
      <name val="Calibri"/>
      <family val="2"/>
      <scheme val="minor"/>
    </font>
    <font>
      <b/>
      <sz val="24"/>
      <color theme="1" tint="0.34998626667073579"/>
      <name val="Calibri"/>
      <family val="2"/>
      <scheme val="minor"/>
    </font>
    <font>
      <b/>
      <sz val="24"/>
      <name val="Calibri"/>
      <family val="2"/>
      <scheme val="minor"/>
    </font>
    <font>
      <b/>
      <sz val="26"/>
      <color theme="0"/>
      <name val="Calibri"/>
      <family val="2"/>
      <scheme val="minor"/>
    </font>
    <font>
      <sz val="26"/>
      <name val="Calibri"/>
      <family val="2"/>
      <scheme val="minor"/>
    </font>
    <font>
      <sz val="22"/>
      <name val="Calibri"/>
      <family val="2"/>
      <scheme val="minor"/>
    </font>
    <font>
      <sz val="20"/>
      <color theme="0"/>
      <name val="Calibri"/>
      <family val="2"/>
      <scheme val="minor"/>
    </font>
    <font>
      <b/>
      <sz val="20"/>
      <color theme="0"/>
      <name val="Calibri"/>
      <family val="2"/>
      <scheme val="minor"/>
    </font>
    <font>
      <b/>
      <sz val="12"/>
      <color theme="8" tint="-0.249977111117893"/>
      <name val="Calibri"/>
      <family val="2"/>
      <scheme val="minor"/>
    </font>
    <font>
      <b/>
      <sz val="12"/>
      <color rgb="FF7030A0"/>
      <name val="Calibri"/>
      <family val="2"/>
      <scheme val="minor"/>
    </font>
    <font>
      <sz val="10"/>
      <name val="Arial"/>
      <family val="2"/>
    </font>
    <font>
      <sz val="11"/>
      <name val="Calibri"/>
      <family val="2"/>
      <scheme val="minor"/>
    </font>
    <font>
      <sz val="12"/>
      <color theme="1"/>
      <name val="Arial"/>
      <family val="2"/>
    </font>
    <font>
      <sz val="9"/>
      <name val="Arial"/>
      <family val="2"/>
    </font>
    <font>
      <sz val="8"/>
      <name val="Arial"/>
      <family val="2"/>
    </font>
    <font>
      <sz val="9"/>
      <color theme="1"/>
      <name val="Arial"/>
      <family val="2"/>
    </font>
    <font>
      <sz val="8"/>
      <color theme="1"/>
      <name val="Arial"/>
      <family val="2"/>
    </font>
    <font>
      <sz val="9"/>
      <color theme="1"/>
      <name val="Calibri"/>
      <family val="2"/>
      <scheme val="minor"/>
    </font>
    <font>
      <b/>
      <sz val="9"/>
      <name val="Arial"/>
      <family val="2"/>
    </font>
    <font>
      <b/>
      <sz val="9"/>
      <color indexed="81"/>
      <name val="Tahoma"/>
      <family val="2"/>
    </font>
    <font>
      <sz val="9"/>
      <color indexed="81"/>
      <name val="Tahoma"/>
      <family val="2"/>
    </font>
    <font>
      <sz val="9"/>
      <color rgb="FFFF0000"/>
      <name val="Arial"/>
      <family val="2"/>
    </font>
    <font>
      <sz val="9"/>
      <name val="Calibri"/>
      <family val="2"/>
      <scheme val="minor"/>
    </font>
    <font>
      <sz val="10"/>
      <name val="Calibri"/>
      <family val="2"/>
      <scheme val="minor"/>
    </font>
    <font>
      <sz val="12"/>
      <color rgb="FFFF0000"/>
      <name val="Calibri"/>
      <family val="2"/>
      <scheme val="minor"/>
    </font>
    <font>
      <sz val="9"/>
      <color rgb="FFFF0000"/>
      <name val="Calibri"/>
      <family val="2"/>
      <scheme val="minor"/>
    </font>
    <font>
      <sz val="12"/>
      <color theme="1"/>
      <name val="Calibri"/>
      <family val="2"/>
      <scheme val="minor"/>
    </font>
    <font>
      <sz val="9"/>
      <name val="Calibri"/>
      <family val="2"/>
    </font>
    <font>
      <sz val="8"/>
      <name val="Calibri"/>
      <family val="2"/>
      <scheme val="minor"/>
    </font>
    <font>
      <b/>
      <sz val="8"/>
      <name val="Calibri"/>
      <family val="2"/>
      <scheme val="minor"/>
    </font>
    <font>
      <b/>
      <sz val="11"/>
      <name val="Calibri"/>
      <family val="2"/>
      <scheme val="minor"/>
    </font>
    <font>
      <b/>
      <sz val="14"/>
      <color theme="1"/>
      <name val="Calibri"/>
      <family val="2"/>
      <scheme val="minor"/>
    </font>
    <font>
      <sz val="14"/>
      <color theme="1"/>
      <name val="Calibri"/>
      <family val="2"/>
      <scheme val="minor"/>
    </font>
    <font>
      <sz val="7"/>
      <color theme="1"/>
      <name val="Calibri"/>
      <family val="2"/>
      <scheme val="minor"/>
    </font>
    <font>
      <b/>
      <sz val="8"/>
      <name val="Arial"/>
      <family val="2"/>
    </font>
    <font>
      <sz val="12"/>
      <color rgb="FF000000"/>
      <name val="Calibri"/>
      <family val="2"/>
      <scheme val="minor"/>
    </font>
    <font>
      <b/>
      <i/>
      <u/>
      <sz val="9"/>
      <name val="Arial"/>
      <family val="2"/>
    </font>
    <font>
      <sz val="11"/>
      <color rgb="FFFF0000"/>
      <name val="Calibri"/>
      <family val="2"/>
      <scheme val="minor"/>
    </font>
    <font>
      <u/>
      <sz val="11"/>
      <name val="Calibri"/>
      <family val="2"/>
      <scheme val="minor"/>
    </font>
    <font>
      <sz val="10"/>
      <name val="Arial"/>
      <family val="2"/>
    </font>
    <font>
      <sz val="11"/>
      <name val="Calibri"/>
      <family val="2"/>
    </font>
    <font>
      <b/>
      <sz val="10"/>
      <name val="Arial"/>
      <family val="2"/>
    </font>
    <font>
      <u/>
      <sz val="12"/>
      <name val="Calibri"/>
      <family val="2"/>
      <scheme val="minor"/>
    </font>
    <font>
      <b/>
      <i/>
      <sz val="9"/>
      <name val="Arial"/>
      <family val="2"/>
    </font>
    <font>
      <b/>
      <sz val="9"/>
      <name val="Calibri"/>
      <family val="2"/>
      <scheme val="minor"/>
    </font>
    <font>
      <b/>
      <sz val="10"/>
      <name val="Calibri"/>
      <family val="2"/>
      <scheme val="minor"/>
    </font>
    <font>
      <u/>
      <sz val="10"/>
      <color theme="10"/>
      <name val="Arial"/>
      <family val="2"/>
    </font>
    <font>
      <b/>
      <sz val="26"/>
      <name val="Calibri"/>
      <family val="2"/>
      <scheme val="minor"/>
    </font>
  </fonts>
  <fills count="2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9"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theme="7" tint="-0.24994659260841701"/>
      </right>
      <top style="medium">
        <color theme="7" tint="-0.24994659260841701"/>
      </top>
      <bottom style="thin">
        <color indexed="64"/>
      </bottom>
      <diagonal/>
    </border>
    <border>
      <left style="medium">
        <color theme="7" tint="-0.24994659260841701"/>
      </left>
      <right/>
      <top style="medium">
        <color theme="7" tint="-0.24994659260841701"/>
      </top>
      <bottom style="thin">
        <color indexed="64"/>
      </bottom>
      <diagonal/>
    </border>
    <border>
      <left/>
      <right/>
      <top style="medium">
        <color theme="7" tint="-0.24994659260841701"/>
      </top>
      <bottom style="thin">
        <color indexed="64"/>
      </bottom>
      <diagonal/>
    </border>
    <border>
      <left style="thin">
        <color indexed="64"/>
      </left>
      <right/>
      <top style="thin">
        <color indexed="64"/>
      </top>
      <bottom/>
      <diagonal/>
    </border>
    <border>
      <left/>
      <right/>
      <top style="medium">
        <color rgb="FF008080"/>
      </top>
      <bottom/>
      <diagonal/>
    </border>
    <border>
      <left/>
      <right style="medium">
        <color rgb="FF008080"/>
      </right>
      <top style="medium">
        <color rgb="FF008080"/>
      </top>
      <bottom/>
      <diagonal/>
    </border>
    <border>
      <left style="medium">
        <color rgb="FF008080"/>
      </left>
      <right/>
      <top style="medium">
        <color indexed="64"/>
      </top>
      <bottom style="thin">
        <color indexed="64"/>
      </bottom>
      <diagonal/>
    </border>
    <border>
      <left style="medium">
        <color rgb="FF008080"/>
      </left>
      <right/>
      <top style="medium">
        <color theme="7" tint="-0.24994659260841701"/>
      </top>
      <bottom/>
      <diagonal/>
    </border>
    <border>
      <left/>
      <right/>
      <top style="medium">
        <color theme="7" tint="-0.24994659260841701"/>
      </top>
      <bottom/>
      <diagonal/>
    </border>
    <border>
      <left style="thin">
        <color indexed="64"/>
      </left>
      <right/>
      <top style="medium">
        <color theme="7" tint="-0.24994659260841701"/>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rgb="FF008080"/>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rgb="FF008080"/>
      </right>
      <top style="thin">
        <color theme="8" tint="-0.24994659260841701"/>
      </top>
      <bottom style="thin">
        <color theme="8" tint="-0.24994659260841701"/>
      </bottom>
      <diagonal/>
    </border>
    <border>
      <left style="thin">
        <color theme="8" tint="-0.24994659260841701"/>
      </left>
      <right/>
      <top style="medium">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medium">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top style="medium">
        <color theme="8" tint="-0.24994659260841701"/>
      </top>
      <bottom style="thin">
        <color theme="8" tint="-0.24994659260841701"/>
      </bottom>
      <diagonal/>
    </border>
    <border>
      <left style="medium">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medium">
        <color theme="8" tint="-0.24994659260841701"/>
      </right>
      <top style="thin">
        <color theme="8" tint="-0.24994659260841701"/>
      </top>
      <bottom style="thin">
        <color theme="8" tint="-0.24994659260841701"/>
      </bottom>
      <diagonal/>
    </border>
    <border>
      <left style="thin">
        <color indexed="64"/>
      </left>
      <right/>
      <top/>
      <bottom/>
      <diagonal/>
    </border>
    <border>
      <left style="thin">
        <color indexed="64"/>
      </left>
      <right style="thin">
        <color indexed="64"/>
      </right>
      <top style="thin">
        <color indexed="64"/>
      </top>
      <bottom style="medium">
        <color theme="7" tint="-0.24994659260841701"/>
      </bottom>
      <diagonal/>
    </border>
    <border>
      <left/>
      <right/>
      <top style="medium">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medium">
        <color theme="8" tint="-0.24994659260841701"/>
      </right>
      <top style="medium">
        <color theme="8" tint="-0.24994659260841701"/>
      </top>
      <bottom style="thin">
        <color theme="8" tint="-0.24994659260841701"/>
      </bottom>
      <diagonal/>
    </border>
    <border>
      <left style="medium">
        <color rgb="FF008080"/>
      </left>
      <right/>
      <top style="medium">
        <color theme="7" tint="-0.24994659260841701"/>
      </top>
      <bottom style="medium">
        <color theme="7" tint="-0.24994659260841701"/>
      </bottom>
      <diagonal/>
    </border>
    <border>
      <left/>
      <right/>
      <top style="medium">
        <color theme="7" tint="-0.24994659260841701"/>
      </top>
      <bottom style="medium">
        <color theme="7" tint="-0.24994659260841701"/>
      </bottom>
      <diagonal/>
    </border>
    <border>
      <left style="medium">
        <color theme="8" tint="-0.24994659260841701"/>
      </left>
      <right style="medium">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top style="thin">
        <color theme="8" tint="-0.24994659260841701"/>
      </top>
      <bottom/>
      <diagonal/>
    </border>
    <border>
      <left style="medium">
        <color theme="8" tint="-0.24994659260841701"/>
      </left>
      <right style="thin">
        <color theme="8" tint="-0.24994659260841701"/>
      </right>
      <top style="thin">
        <color theme="8" tint="-0.24994659260841701"/>
      </top>
      <bottom/>
      <diagonal/>
    </border>
    <border>
      <left style="thin">
        <color theme="8" tint="-0.24994659260841701"/>
      </left>
      <right style="medium">
        <color theme="8" tint="-0.24994659260841701"/>
      </right>
      <top style="thin">
        <color theme="8" tint="-0.24994659260841701"/>
      </top>
      <bottom/>
      <diagonal/>
    </border>
    <border>
      <left/>
      <right style="thin">
        <color theme="8" tint="-0.24994659260841701"/>
      </right>
      <top style="thin">
        <color theme="8" tint="-0.24994659260841701"/>
      </top>
      <bottom/>
      <diagonal/>
    </border>
    <border>
      <left/>
      <right/>
      <top style="thin">
        <color theme="8" tint="-0.24994659260841701"/>
      </top>
      <bottom/>
      <diagonal/>
    </border>
    <border>
      <left style="medium">
        <color theme="8" tint="-0.24994659260841701"/>
      </left>
      <right style="medium">
        <color theme="8" tint="-0.24994659260841701"/>
      </right>
      <top/>
      <bottom/>
      <diagonal/>
    </border>
    <border>
      <left style="thin">
        <color theme="8" tint="-0.24994659260841701"/>
      </left>
      <right style="medium">
        <color rgb="FF008080"/>
      </right>
      <top style="thin">
        <color theme="8" tint="-0.24994659260841701"/>
      </top>
      <bottom/>
      <diagonal/>
    </border>
    <border>
      <left style="hair">
        <color indexed="64"/>
      </left>
      <right style="hair">
        <color indexed="64"/>
      </right>
      <top style="hair">
        <color indexed="64"/>
      </top>
      <bottom style="hair">
        <color indexed="64"/>
      </bottom>
      <diagonal/>
    </border>
    <border>
      <left style="medium">
        <color rgb="FF008080"/>
      </left>
      <right style="hair">
        <color theme="8" tint="-0.24994659260841701"/>
      </right>
      <top style="thin">
        <color indexed="64"/>
      </top>
      <bottom/>
      <diagonal/>
    </border>
    <border>
      <left style="hair">
        <color theme="8" tint="-0.24994659260841701"/>
      </left>
      <right style="medium">
        <color theme="7" tint="-0.24994659260841701"/>
      </right>
      <top style="thin">
        <color indexed="64"/>
      </top>
      <bottom/>
      <diagonal/>
    </border>
    <border>
      <left style="medium">
        <color theme="7" tint="-0.24994659260841701"/>
      </left>
      <right style="hair">
        <color theme="8" tint="-0.24994659260841701"/>
      </right>
      <top style="thin">
        <color indexed="64"/>
      </top>
      <bottom/>
      <diagonal/>
    </border>
    <border>
      <left style="hair">
        <color theme="8" tint="-0.24994659260841701"/>
      </left>
      <right/>
      <top style="thin">
        <color indexed="64"/>
      </top>
      <bottom/>
      <diagonal/>
    </border>
    <border>
      <left style="hair">
        <color theme="8" tint="-0.24994659260841701"/>
      </left>
      <right style="hair">
        <color theme="8" tint="-0.24994659260841701"/>
      </right>
      <top style="thin">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hair">
        <color theme="8" tint="-0.24994659260841701"/>
      </right>
      <top/>
      <bottom style="hair">
        <color theme="8" tint="-0.24994659260841701"/>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style="hair">
        <color theme="8" tint="-0.24994659260841701"/>
      </left>
      <right style="medium">
        <color rgb="FF008080"/>
      </right>
      <top/>
      <bottom style="hair">
        <color theme="8" tint="-0.249946592608417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hair">
        <color auto="1"/>
      </left>
      <right style="hair">
        <color auto="1"/>
      </right>
      <top style="dotted">
        <color indexed="64"/>
      </top>
      <bottom style="hair">
        <color auto="1"/>
      </bottom>
      <diagonal/>
    </border>
    <border>
      <left/>
      <right style="hair">
        <color indexed="64"/>
      </right>
      <top style="hair">
        <color indexed="64"/>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hair">
        <color indexed="64"/>
      </bottom>
      <diagonal/>
    </border>
  </borders>
  <cellStyleXfs count="2373">
    <xf numFmtId="0" fontId="0" fillId="0" borderId="0"/>
    <xf numFmtId="170" fontId="9" fillId="0" borderId="0" applyFont="0" applyFill="0" applyBorder="0" applyAlignment="0" applyProtection="0"/>
    <xf numFmtId="169" fontId="9" fillId="0" borderId="0" applyFont="0" applyFill="0" applyBorder="0" applyAlignment="0" applyProtection="0"/>
    <xf numFmtId="0" fontId="8" fillId="0" borderId="0"/>
    <xf numFmtId="9" fontId="9" fillId="0" borderId="0" applyFont="0" applyFill="0" applyBorder="0" applyAlignment="0" applyProtection="0"/>
    <xf numFmtId="9" fontId="8" fillId="0" borderId="0" applyFont="0" applyFill="0" applyBorder="0" applyAlignment="0" applyProtection="0"/>
    <xf numFmtId="0" fontId="8" fillId="0" borderId="0"/>
    <xf numFmtId="9" fontId="26" fillId="0" borderId="0" applyFont="0" applyFill="0" applyBorder="0" applyAlignment="0" applyProtection="0"/>
    <xf numFmtId="43" fontId="26" fillId="0" borderId="0" applyFont="0" applyFill="0" applyBorder="0" applyAlignment="0" applyProtection="0"/>
    <xf numFmtId="0" fontId="28" fillId="0" borderId="0"/>
    <xf numFmtId="168" fontId="28" fillId="0" borderId="0" applyFont="0" applyFill="0" applyBorder="0" applyAlignment="0" applyProtection="0"/>
    <xf numFmtId="0" fontId="8" fillId="0" borderId="0"/>
    <xf numFmtId="9" fontId="8" fillId="0" borderId="0" applyFont="0" applyFill="0" applyBorder="0" applyAlignment="0" applyProtection="0"/>
    <xf numFmtId="167" fontId="8" fillId="0" borderId="0" applyFont="0" applyFill="0" applyBorder="0" applyAlignment="0" applyProtection="0"/>
    <xf numFmtId="41" fontId="8" fillId="0" borderId="0" applyFont="0" applyFill="0" applyBorder="0" applyAlignment="0" applyProtection="0"/>
    <xf numFmtId="164" fontId="8" fillId="0" borderId="0" applyFont="0" applyFill="0" applyBorder="0" applyAlignment="0" applyProtection="0"/>
    <xf numFmtId="168" fontId="7" fillId="0" borderId="0" applyFont="0" applyFill="0" applyBorder="0" applyAlignment="0" applyProtection="0"/>
    <xf numFmtId="0" fontId="8" fillId="0" borderId="0"/>
    <xf numFmtId="165" fontId="7"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167"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5" fontId="6"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167"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65" fontId="5"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65" fontId="5"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1" fontId="8" fillId="0" borderId="0" applyFont="0" applyFill="0" applyBorder="0" applyAlignment="0" applyProtection="0"/>
    <xf numFmtId="167"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165" fontId="3"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2"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1061">
    <xf numFmtId="0" fontId="0" fillId="0" borderId="0" xfId="0"/>
    <xf numFmtId="0" fontId="8" fillId="0" borderId="0" xfId="0" applyFont="1"/>
    <xf numFmtId="0" fontId="8" fillId="4" borderId="0" xfId="0" applyFont="1" applyFill="1"/>
    <xf numFmtId="0" fontId="11" fillId="0" borderId="0" xfId="0" applyFont="1" applyBorder="1" applyAlignment="1">
      <alignment horizontal="left" vertical="center" wrapText="1"/>
    </xf>
    <xf numFmtId="0" fontId="10" fillId="0" borderId="0" xfId="0" applyFont="1" applyBorder="1" applyAlignment="1">
      <alignment horizontal="center" vertical="center" wrapText="1"/>
    </xf>
    <xf numFmtId="0" fontId="13" fillId="0" borderId="0" xfId="0" applyFont="1" applyBorder="1" applyAlignment="1">
      <alignment vertical="center" wrapText="1"/>
    </xf>
    <xf numFmtId="0" fontId="14" fillId="0" borderId="0" xfId="0" applyFont="1" applyBorder="1" applyAlignment="1">
      <alignment horizontal="left" vertical="center" wrapText="1"/>
    </xf>
    <xf numFmtId="0" fontId="14" fillId="4" borderId="0" xfId="0" applyFont="1" applyFill="1"/>
    <xf numFmtId="0" fontId="14" fillId="0" borderId="0" xfId="0" applyFont="1"/>
    <xf numFmtId="0" fontId="14" fillId="0" borderId="0" xfId="0" applyFont="1" applyBorder="1"/>
    <xf numFmtId="0" fontId="14" fillId="4" borderId="0" xfId="0" applyFont="1" applyFill="1" applyBorder="1"/>
    <xf numFmtId="0" fontId="13"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6" fillId="0" borderId="0" xfId="0" applyFont="1" applyBorder="1" applyAlignment="1">
      <alignment vertical="center" wrapText="1"/>
    </xf>
    <xf numFmtId="0" fontId="17" fillId="0" borderId="0" xfId="0" applyFont="1" applyAlignment="1">
      <alignment horizontal="left" vertical="center"/>
    </xf>
    <xf numFmtId="0" fontId="18" fillId="0" borderId="0" xfId="0" applyFont="1" applyBorder="1" applyAlignment="1">
      <alignment horizontal="left" vertical="center" wrapText="1"/>
    </xf>
    <xf numFmtId="0" fontId="18" fillId="4" borderId="0" xfId="0" applyFont="1" applyFill="1"/>
    <xf numFmtId="0" fontId="14" fillId="0" borderId="0" xfId="0" applyFont="1" applyAlignment="1">
      <alignment vertical="center"/>
    </xf>
    <xf numFmtId="0" fontId="20" fillId="4" borderId="0" xfId="0" applyFont="1" applyFill="1"/>
    <xf numFmtId="0" fontId="21" fillId="0" borderId="0" xfId="0" applyFont="1" applyAlignment="1">
      <alignment vertical="center"/>
    </xf>
    <xf numFmtId="0" fontId="18" fillId="0" borderId="15" xfId="0" applyFont="1" applyBorder="1" applyAlignment="1">
      <alignment vertical="center" wrapText="1"/>
    </xf>
    <xf numFmtId="0" fontId="18" fillId="0" borderId="0" xfId="0" applyFont="1" applyBorder="1" applyAlignment="1">
      <alignment vertical="center" wrapText="1"/>
    </xf>
    <xf numFmtId="0" fontId="14" fillId="4" borderId="9" xfId="0" applyFont="1" applyFill="1" applyBorder="1" applyAlignment="1">
      <alignment vertical="center" wrapText="1"/>
    </xf>
    <xf numFmtId="0" fontId="14" fillId="4" borderId="11" xfId="0" applyFont="1" applyFill="1" applyBorder="1" applyAlignment="1">
      <alignment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vertical="center"/>
    </xf>
    <xf numFmtId="0" fontId="14" fillId="4" borderId="0" xfId="0" applyFont="1" applyFill="1" applyBorder="1" applyAlignment="1"/>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25" fillId="4" borderId="0" xfId="0" applyFont="1" applyFill="1" applyBorder="1" applyAlignment="1">
      <alignment wrapText="1"/>
    </xf>
    <xf numFmtId="0" fontId="14" fillId="4" borderId="2" xfId="0" applyFont="1" applyFill="1" applyBorder="1"/>
    <xf numFmtId="0" fontId="14" fillId="4" borderId="14" xfId="0" applyFont="1" applyFill="1" applyBorder="1"/>
    <xf numFmtId="0" fontId="14" fillId="4" borderId="18" xfId="0" applyFont="1" applyFill="1" applyBorder="1"/>
    <xf numFmtId="0" fontId="13" fillId="4" borderId="0" xfId="0" applyFont="1" applyFill="1" applyBorder="1" applyAlignment="1">
      <alignment horizontal="justify" vertical="center" wrapText="1"/>
    </xf>
    <xf numFmtId="0" fontId="14" fillId="4" borderId="0" xfId="0" applyFont="1" applyFill="1" applyBorder="1" applyAlignment="1">
      <alignment horizontal="justify" vertical="center" wrapText="1"/>
    </xf>
    <xf numFmtId="0" fontId="14" fillId="4" borderId="11" xfId="0" applyFont="1" applyFill="1" applyBorder="1" applyAlignment="1">
      <alignment horizontal="justify" vertical="center" wrapText="1"/>
    </xf>
    <xf numFmtId="0" fontId="14" fillId="4" borderId="14" xfId="0" applyFont="1" applyFill="1" applyBorder="1" applyAlignment="1">
      <alignment horizontal="justify" vertical="center" wrapText="1"/>
    </xf>
    <xf numFmtId="0" fontId="14" fillId="4" borderId="18" xfId="0" applyFont="1" applyFill="1" applyBorder="1" applyAlignment="1">
      <alignment horizontal="justify" vertical="center" wrapText="1"/>
    </xf>
    <xf numFmtId="0" fontId="14" fillId="4" borderId="45"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0" borderId="0" xfId="0" applyFont="1" applyBorder="1" applyAlignment="1">
      <alignment horizontal="left" vertical="center" wrapText="1"/>
    </xf>
    <xf numFmtId="14" fontId="13" fillId="0" borderId="0" xfId="0" applyNumberFormat="1" applyFont="1" applyBorder="1" applyAlignment="1">
      <alignment vertical="center" wrapText="1"/>
    </xf>
    <xf numFmtId="14" fontId="15" fillId="4" borderId="0" xfId="0" applyNumberFormat="1" applyFont="1" applyFill="1" applyBorder="1" applyAlignment="1">
      <alignment horizontal="center" vertical="center" wrapText="1"/>
    </xf>
    <xf numFmtId="14" fontId="14" fillId="0" borderId="0" xfId="0" applyNumberFormat="1" applyFont="1"/>
    <xf numFmtId="1" fontId="16" fillId="0" borderId="0" xfId="0" applyNumberFormat="1" applyFont="1" applyBorder="1" applyAlignment="1">
      <alignment vertical="center" wrapText="1"/>
    </xf>
    <xf numFmtId="1" fontId="13" fillId="0" borderId="0" xfId="0" applyNumberFormat="1" applyFont="1" applyBorder="1" applyAlignment="1">
      <alignment vertical="center" wrapText="1"/>
    </xf>
    <xf numFmtId="1" fontId="15" fillId="4" borderId="0" xfId="0" applyNumberFormat="1" applyFont="1" applyFill="1" applyBorder="1" applyAlignment="1">
      <alignment horizontal="center" vertical="center" wrapText="1"/>
    </xf>
    <xf numFmtId="1" fontId="14" fillId="0" borderId="0" xfId="0" applyNumberFormat="1" applyFont="1"/>
    <xf numFmtId="9" fontId="27" fillId="13" borderId="0" xfId="7" applyFont="1" applyFill="1" applyBorder="1" applyAlignment="1">
      <alignment vertical="center"/>
    </xf>
    <xf numFmtId="0" fontId="27" fillId="0" borderId="0" xfId="0" applyFont="1" applyBorder="1" applyAlignment="1">
      <alignment vertical="center"/>
    </xf>
    <xf numFmtId="9" fontId="27" fillId="0" borderId="0" xfId="7" applyFont="1" applyBorder="1" applyAlignment="1">
      <alignment vertical="center"/>
    </xf>
    <xf numFmtId="9" fontId="27" fillId="0" borderId="0" xfId="7" applyFont="1" applyFill="1" applyBorder="1" applyAlignment="1">
      <alignment vertical="center"/>
    </xf>
    <xf numFmtId="9" fontId="27" fillId="0" borderId="0" xfId="7" applyFont="1" applyBorder="1"/>
    <xf numFmtId="0" fontId="27" fillId="4" borderId="0" xfId="0" applyFont="1" applyFill="1" applyBorder="1"/>
    <xf numFmtId="9" fontId="27" fillId="4" borderId="0" xfId="7" applyFont="1" applyFill="1" applyBorder="1" applyAlignment="1">
      <alignment vertical="center"/>
    </xf>
    <xf numFmtId="9" fontId="27" fillId="4" borderId="0" xfId="7" applyFont="1" applyFill="1" applyBorder="1"/>
    <xf numFmtId="9" fontId="27" fillId="0" borderId="0" xfId="0" applyNumberFormat="1" applyFont="1" applyBorder="1" applyAlignment="1">
      <alignment vertical="center"/>
    </xf>
    <xf numFmtId="0" fontId="27" fillId="13" borderId="0" xfId="0" applyFont="1" applyFill="1" applyBorder="1" applyAlignment="1">
      <alignment horizontal="center" vertical="center"/>
    </xf>
    <xf numFmtId="0" fontId="27" fillId="0" borderId="0" xfId="0" applyFont="1" applyBorder="1"/>
    <xf numFmtId="0" fontId="27" fillId="13" borderId="0" xfId="0" applyFont="1" applyFill="1" applyBorder="1" applyAlignment="1">
      <alignment vertical="center"/>
    </xf>
    <xf numFmtId="0" fontId="27" fillId="0" borderId="0" xfId="0" applyFont="1" applyBorder="1" applyAlignment="1">
      <alignment horizontal="center"/>
    </xf>
    <xf numFmtId="0" fontId="19" fillId="9" borderId="0" xfId="0" applyFont="1" applyFill="1" applyBorder="1" applyAlignment="1">
      <alignment horizontal="center" vertical="center"/>
    </xf>
    <xf numFmtId="0" fontId="23" fillId="11" borderId="0" xfId="0" applyFont="1" applyFill="1" applyBorder="1" applyAlignment="1">
      <alignment horizontal="center" vertical="center"/>
    </xf>
    <xf numFmtId="173" fontId="27" fillId="0" borderId="0" xfId="8" applyNumberFormat="1" applyFont="1" applyBorder="1" applyAlignment="1">
      <alignment horizontal="center"/>
    </xf>
    <xf numFmtId="14" fontId="27" fillId="0" borderId="0" xfId="0" applyNumberFormat="1" applyFont="1" applyBorder="1" applyAlignment="1">
      <alignment vertical="center"/>
    </xf>
    <xf numFmtId="2" fontId="27" fillId="0" borderId="0" xfId="0" applyNumberFormat="1" applyFont="1" applyBorder="1" applyAlignment="1">
      <alignment vertical="center"/>
    </xf>
    <xf numFmtId="0" fontId="27" fillId="13" borderId="0" xfId="0" applyFont="1" applyFill="1" applyBorder="1" applyAlignment="1">
      <alignment horizontal="center" vertical="center" wrapText="1"/>
    </xf>
    <xf numFmtId="2" fontId="27" fillId="0" borderId="0" xfId="0" applyNumberFormat="1"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vertical="center"/>
    </xf>
    <xf numFmtId="14" fontId="27" fillId="0" borderId="15" xfId="0" applyNumberFormat="1" applyFont="1" applyBorder="1" applyAlignment="1">
      <alignment vertical="center"/>
    </xf>
    <xf numFmtId="2" fontId="27" fillId="0" borderId="15" xfId="0" applyNumberFormat="1" applyFont="1" applyBorder="1" applyAlignment="1">
      <alignment vertical="center"/>
    </xf>
    <xf numFmtId="2" fontId="27" fillId="0" borderId="15" xfId="0" applyNumberFormat="1" applyFont="1" applyBorder="1" applyAlignment="1">
      <alignment horizontal="center" vertical="center"/>
    </xf>
    <xf numFmtId="9" fontId="27" fillId="0" borderId="15" xfId="7" applyFont="1" applyBorder="1" applyAlignment="1">
      <alignment vertical="center"/>
    </xf>
    <xf numFmtId="9" fontId="27" fillId="0" borderId="14" xfId="7" applyFont="1" applyBorder="1" applyAlignment="1">
      <alignment vertical="center"/>
    </xf>
    <xf numFmtId="0" fontId="27" fillId="0" borderId="44" xfId="0" applyFont="1" applyBorder="1" applyAlignment="1">
      <alignment horizontal="center" vertical="center"/>
    </xf>
    <xf numFmtId="9" fontId="27" fillId="4" borderId="7" xfId="7" applyFont="1" applyFill="1" applyBorder="1" applyAlignment="1">
      <alignment vertical="center"/>
    </xf>
    <xf numFmtId="9" fontId="27" fillId="0" borderId="7" xfId="7" applyFont="1" applyBorder="1" applyAlignment="1">
      <alignment vertical="center"/>
    </xf>
    <xf numFmtId="0" fontId="27" fillId="14" borderId="13" xfId="0" applyFont="1" applyFill="1" applyBorder="1" applyAlignment="1">
      <alignment horizontal="center" vertical="center"/>
    </xf>
    <xf numFmtId="0" fontId="27" fillId="14" borderId="2" xfId="0" applyFont="1" applyFill="1" applyBorder="1" applyAlignment="1">
      <alignment vertical="center"/>
    </xf>
    <xf numFmtId="14" fontId="27" fillId="14" borderId="2" xfId="0" applyNumberFormat="1" applyFont="1" applyFill="1" applyBorder="1" applyAlignment="1">
      <alignment vertical="center"/>
    </xf>
    <xf numFmtId="2" fontId="27" fillId="14" borderId="2" xfId="0" applyNumberFormat="1" applyFont="1" applyFill="1" applyBorder="1" applyAlignment="1">
      <alignment vertical="center"/>
    </xf>
    <xf numFmtId="2" fontId="27" fillId="14" borderId="2" xfId="0" applyNumberFormat="1" applyFont="1" applyFill="1" applyBorder="1" applyAlignment="1">
      <alignment horizontal="center" vertical="center"/>
    </xf>
    <xf numFmtId="9" fontId="27" fillId="14" borderId="2" xfId="7" applyFont="1" applyFill="1" applyBorder="1" applyAlignment="1">
      <alignment vertical="center"/>
    </xf>
    <xf numFmtId="9" fontId="27" fillId="14" borderId="18" xfId="7" applyFont="1" applyFill="1" applyBorder="1" applyAlignment="1">
      <alignment vertical="center"/>
    </xf>
    <xf numFmtId="9" fontId="27" fillId="0" borderId="15" xfId="7" applyFont="1" applyBorder="1"/>
    <xf numFmtId="9" fontId="27" fillId="14" borderId="2" xfId="7" applyFont="1" applyFill="1" applyBorder="1"/>
    <xf numFmtId="0" fontId="27" fillId="0" borderId="22" xfId="0" applyFont="1" applyBorder="1" applyAlignment="1">
      <alignment horizontal="center"/>
    </xf>
    <xf numFmtId="0" fontId="27" fillId="0" borderId="15" xfId="0" applyFont="1" applyBorder="1"/>
    <xf numFmtId="9" fontId="27" fillId="0" borderId="14" xfId="7" applyFont="1" applyBorder="1"/>
    <xf numFmtId="0" fontId="27" fillId="0" borderId="44" xfId="0" applyFont="1" applyBorder="1" applyAlignment="1">
      <alignment horizontal="center"/>
    </xf>
    <xf numFmtId="9" fontId="27" fillId="4" borderId="7" xfId="7" applyFont="1" applyFill="1" applyBorder="1"/>
    <xf numFmtId="9" fontId="27" fillId="0" borderId="7" xfId="7" applyFont="1" applyBorder="1"/>
    <xf numFmtId="0" fontId="27" fillId="14" borderId="13" xfId="0" applyFont="1" applyFill="1" applyBorder="1" applyAlignment="1">
      <alignment horizontal="center"/>
    </xf>
    <xf numFmtId="0" fontId="27" fillId="14" borderId="2" xfId="0" applyFont="1" applyFill="1" applyBorder="1"/>
    <xf numFmtId="9" fontId="27" fillId="14" borderId="18" xfId="7" applyFont="1" applyFill="1" applyBorder="1"/>
    <xf numFmtId="0" fontId="27" fillId="14" borderId="9" xfId="0" applyFont="1" applyFill="1" applyBorder="1" applyAlignment="1">
      <alignment horizontal="center"/>
    </xf>
    <xf numFmtId="0" fontId="27" fillId="14" borderId="10" xfId="0" applyFont="1" applyFill="1" applyBorder="1"/>
    <xf numFmtId="0" fontId="27" fillId="14" borderId="10" xfId="0" applyFont="1" applyFill="1" applyBorder="1" applyAlignment="1">
      <alignment vertical="center"/>
    </xf>
    <xf numFmtId="14" fontId="27" fillId="14" borderId="10" xfId="0" applyNumberFormat="1" applyFont="1" applyFill="1" applyBorder="1" applyAlignment="1">
      <alignment vertical="center"/>
    </xf>
    <xf numFmtId="2" fontId="27" fillId="14" borderId="10" xfId="0" applyNumberFormat="1" applyFont="1" applyFill="1" applyBorder="1" applyAlignment="1">
      <alignment vertical="center"/>
    </xf>
    <xf numFmtId="2" fontId="27" fillId="14" borderId="10" xfId="0" applyNumberFormat="1" applyFont="1" applyFill="1" applyBorder="1" applyAlignment="1">
      <alignment horizontal="center" vertical="center"/>
    </xf>
    <xf numFmtId="9" fontId="27" fillId="14" borderId="10" xfId="7" applyFont="1" applyFill="1" applyBorder="1" applyAlignment="1">
      <alignment vertical="center"/>
    </xf>
    <xf numFmtId="9" fontId="27" fillId="14" borderId="10" xfId="7" applyFont="1" applyFill="1" applyBorder="1"/>
    <xf numFmtId="9" fontId="27" fillId="14" borderId="11" xfId="7" applyFont="1" applyFill="1" applyBorder="1" applyAlignment="1">
      <alignment vertical="center"/>
    </xf>
    <xf numFmtId="0" fontId="29" fillId="4" borderId="60" xfId="0" applyFont="1" applyFill="1" applyBorder="1" applyAlignment="1" applyProtection="1">
      <alignment horizontal="center" vertical="center" wrapText="1"/>
      <protection locked="0"/>
    </xf>
    <xf numFmtId="0" fontId="29" fillId="0" borderId="60" xfId="3" applyFont="1" applyFill="1" applyBorder="1" applyAlignment="1" applyProtection="1">
      <alignment horizontal="center" vertical="center" wrapText="1"/>
      <protection locked="0"/>
    </xf>
    <xf numFmtId="172" fontId="29" fillId="0" borderId="60" xfId="3" applyNumberFormat="1" applyFont="1" applyFill="1" applyBorder="1" applyAlignment="1">
      <alignment horizontal="center" vertical="center" wrapText="1"/>
    </xf>
    <xf numFmtId="172" fontId="14" fillId="4" borderId="60" xfId="0" applyNumberFormat="1" applyFont="1" applyFill="1" applyBorder="1" applyAlignment="1">
      <alignment horizontal="center" vertical="center"/>
    </xf>
    <xf numFmtId="0" fontId="14" fillId="4" borderId="60" xfId="0" applyFont="1" applyFill="1" applyBorder="1" applyAlignment="1">
      <alignment horizontal="center" vertical="center" wrapText="1"/>
    </xf>
    <xf numFmtId="171" fontId="14" fillId="4" borderId="60" xfId="0" applyNumberFormat="1" applyFont="1" applyFill="1" applyBorder="1" applyAlignment="1">
      <alignment horizontal="center" vertical="center" wrapText="1"/>
    </xf>
    <xf numFmtId="0" fontId="29" fillId="4" borderId="60" xfId="11" applyFont="1" applyFill="1" applyBorder="1" applyAlignment="1">
      <alignment vertical="center" wrapText="1"/>
    </xf>
    <xf numFmtId="9" fontId="29" fillId="4" borderId="60" xfId="11" applyNumberFormat="1" applyFont="1" applyFill="1" applyBorder="1" applyAlignment="1">
      <alignment horizontal="center" vertical="center" wrapText="1"/>
    </xf>
    <xf numFmtId="0" fontId="29" fillId="4" borderId="60" xfId="11"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xf>
    <xf numFmtId="171" fontId="14" fillId="0" borderId="60" xfId="0" applyNumberFormat="1" applyFont="1" applyFill="1" applyBorder="1" applyAlignment="1">
      <alignment horizontal="center" vertical="center" wrapText="1"/>
    </xf>
    <xf numFmtId="1" fontId="29" fillId="0" borderId="60" xfId="11" applyNumberFormat="1" applyFont="1" applyFill="1" applyBorder="1" applyAlignment="1">
      <alignment horizontal="center" vertical="center" wrapText="1"/>
    </xf>
    <xf numFmtId="9" fontId="29" fillId="0" borderId="60" xfId="11" applyNumberFormat="1" applyFont="1" applyFill="1" applyBorder="1" applyAlignment="1">
      <alignment horizontal="center" vertical="center" wrapText="1"/>
    </xf>
    <xf numFmtId="9" fontId="29" fillId="4" borderId="60" xfId="12" applyFont="1" applyFill="1" applyBorder="1" applyAlignment="1">
      <alignment horizontal="center" vertical="center" wrapText="1"/>
    </xf>
    <xf numFmtId="9" fontId="30" fillId="4" borderId="60" xfId="12" applyFont="1" applyFill="1" applyBorder="1" applyAlignment="1" applyProtection="1">
      <alignment horizontal="center" vertical="center"/>
      <protection locked="0"/>
    </xf>
    <xf numFmtId="9" fontId="30" fillId="4" borderId="60" xfId="12" applyFont="1" applyFill="1" applyBorder="1" applyAlignment="1" applyProtection="1">
      <alignment horizontal="center" vertical="center" wrapText="1"/>
      <protection locked="0"/>
    </xf>
    <xf numFmtId="0" fontId="8" fillId="0" borderId="60" xfId="11" applyBorder="1" applyAlignment="1">
      <alignment horizontal="center"/>
    </xf>
    <xf numFmtId="0" fontId="29" fillId="0" borderId="60" xfId="11" applyFont="1" applyFill="1" applyBorder="1" applyAlignment="1">
      <alignment vertical="center" wrapText="1"/>
    </xf>
    <xf numFmtId="0" fontId="29" fillId="0" borderId="60" xfId="11" applyFont="1" applyFill="1" applyBorder="1" applyAlignment="1">
      <alignment horizontal="center" vertical="center"/>
    </xf>
    <xf numFmtId="0" fontId="14" fillId="0" borderId="0" xfId="0" applyFont="1" applyFill="1"/>
    <xf numFmtId="0" fontId="14" fillId="8" borderId="61" xfId="0" applyFont="1" applyFill="1" applyBorder="1" applyAlignment="1">
      <alignment horizontal="center" vertical="center" wrapText="1"/>
    </xf>
    <xf numFmtId="0" fontId="14" fillId="8" borderId="62" xfId="0" applyFont="1" applyFill="1" applyBorder="1" applyAlignment="1">
      <alignment horizontal="center" vertical="center" wrapText="1"/>
    </xf>
    <xf numFmtId="0" fontId="14" fillId="8" borderId="63" xfId="0" applyFont="1" applyFill="1" applyBorder="1" applyAlignment="1">
      <alignment horizontal="center" vertical="center" wrapText="1"/>
    </xf>
    <xf numFmtId="0" fontId="14" fillId="8" borderId="64" xfId="0" applyFont="1" applyFill="1" applyBorder="1" applyAlignment="1">
      <alignment horizontal="center" vertical="center" wrapText="1"/>
    </xf>
    <xf numFmtId="0" fontId="14" fillId="8" borderId="65" xfId="0" applyFont="1" applyFill="1" applyBorder="1" applyAlignment="1">
      <alignment horizontal="center" vertical="center" wrapText="1"/>
    </xf>
    <xf numFmtId="14" fontId="29" fillId="0" borderId="60" xfId="3" applyNumberFormat="1" applyFont="1" applyFill="1" applyBorder="1" applyAlignment="1">
      <alignment horizontal="center" vertical="center"/>
    </xf>
    <xf numFmtId="175" fontId="29" fillId="0" borderId="60" xfId="13" applyNumberFormat="1" applyFont="1" applyFill="1" applyBorder="1" applyAlignment="1">
      <alignment horizontal="center" vertical="center" wrapText="1"/>
    </xf>
    <xf numFmtId="171" fontId="29" fillId="0" borderId="60" xfId="3" applyNumberFormat="1" applyFont="1" applyFill="1" applyBorder="1" applyAlignment="1">
      <alignment horizontal="left" vertical="center" wrapText="1"/>
    </xf>
    <xf numFmtId="1" fontId="29" fillId="4" borderId="60" xfId="11" applyNumberFormat="1" applyFont="1" applyFill="1" applyBorder="1" applyAlignment="1">
      <alignment horizontal="center" vertical="center" wrapText="1"/>
    </xf>
    <xf numFmtId="0" fontId="14" fillId="0" borderId="60" xfId="0" applyNumberFormat="1" applyFont="1" applyFill="1" applyBorder="1" applyAlignment="1">
      <alignment horizontal="center" vertical="center" wrapText="1"/>
    </xf>
    <xf numFmtId="171" fontId="14" fillId="0" borderId="60" xfId="0" applyNumberFormat="1" applyFont="1" applyFill="1" applyBorder="1" applyAlignment="1">
      <alignment vertical="center" wrapText="1"/>
    </xf>
    <xf numFmtId="171" fontId="29" fillId="0" borderId="60" xfId="3" applyNumberFormat="1" applyFont="1" applyFill="1" applyBorder="1" applyAlignment="1">
      <alignment vertical="center" wrapText="1"/>
    </xf>
    <xf numFmtId="0" fontId="29" fillId="0" borderId="60" xfId="3" applyFont="1" applyFill="1" applyBorder="1" applyAlignment="1">
      <alignment horizontal="center" vertical="center"/>
    </xf>
    <xf numFmtId="0" fontId="14" fillId="0" borderId="60" xfId="0" applyFont="1" applyFill="1" applyBorder="1" applyAlignment="1">
      <alignment horizontal="center" vertical="center" wrapText="1"/>
    </xf>
    <xf numFmtId="9" fontId="14" fillId="0" borderId="60" xfId="0" applyNumberFormat="1" applyFont="1" applyFill="1" applyBorder="1" applyAlignment="1">
      <alignment horizontal="center" vertical="center"/>
    </xf>
    <xf numFmtId="0" fontId="14" fillId="0" borderId="60" xfId="0" applyFont="1" applyBorder="1"/>
    <xf numFmtId="0" fontId="14" fillId="0" borderId="60" xfId="0" applyFont="1" applyBorder="1" applyAlignment="1">
      <alignment vertical="center"/>
    </xf>
    <xf numFmtId="0" fontId="29" fillId="0" borderId="60" xfId="3" applyFont="1" applyFill="1" applyBorder="1" applyAlignment="1">
      <alignment horizontal="left" vertical="center"/>
    </xf>
    <xf numFmtId="171" fontId="29" fillId="0" borderId="60" xfId="3" applyNumberFormat="1" applyFont="1" applyFill="1" applyBorder="1" applyAlignment="1">
      <alignment horizontal="left" vertical="center"/>
    </xf>
    <xf numFmtId="0" fontId="1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31" fillId="0" borderId="1" xfId="0" applyFont="1" applyFill="1" applyBorder="1" applyAlignment="1">
      <alignment horizontal="center" vertical="center" wrapText="1"/>
    </xf>
    <xf numFmtId="171" fontId="29" fillId="0" borderId="1" xfId="3" applyNumberFormat="1" applyFont="1" applyFill="1" applyBorder="1" applyAlignment="1">
      <alignment horizontal="center" vertical="center" wrapText="1"/>
    </xf>
    <xf numFmtId="179" fontId="30" fillId="0" borderId="1" xfId="3" applyNumberFormat="1" applyFont="1" applyFill="1" applyBorder="1" applyAlignment="1">
      <alignment vertical="center" wrapText="1"/>
    </xf>
    <xf numFmtId="171" fontId="30" fillId="0" borderId="1" xfId="3" applyNumberFormat="1" applyFont="1" applyFill="1" applyBorder="1" applyAlignment="1">
      <alignment vertical="center" wrapText="1"/>
    </xf>
    <xf numFmtId="179" fontId="30" fillId="0" borderId="1" xfId="3" applyNumberFormat="1" applyFont="1" applyFill="1" applyBorder="1" applyAlignment="1">
      <alignment horizontal="center" vertical="center" wrapText="1"/>
    </xf>
    <xf numFmtId="171" fontId="30" fillId="0" borderId="1" xfId="3" applyNumberFormat="1" applyFont="1" applyFill="1" applyBorder="1" applyAlignment="1">
      <alignment horizontal="left" vertical="center" wrapText="1"/>
    </xf>
    <xf numFmtId="171" fontId="32" fillId="0" borderId="1" xfId="3" applyNumberFormat="1" applyFont="1" applyFill="1" applyBorder="1" applyAlignment="1">
      <alignment vertical="center" wrapText="1"/>
    </xf>
    <xf numFmtId="171" fontId="30" fillId="0" borderId="1" xfId="3" applyNumberFormat="1" applyFont="1" applyFill="1" applyBorder="1" applyAlignment="1">
      <alignment horizontal="center" vertical="center" wrapText="1"/>
    </xf>
    <xf numFmtId="171" fontId="29" fillId="0" borderId="12" xfId="3" applyNumberFormat="1" applyFont="1" applyFill="1" applyBorder="1" applyAlignment="1">
      <alignment vertical="center" wrapText="1"/>
    </xf>
    <xf numFmtId="3" fontId="33" fillId="0" borderId="12" xfId="19" applyNumberFormat="1" applyFont="1" applyFill="1" applyBorder="1" applyAlignment="1">
      <alignment vertical="center" wrapText="1"/>
    </xf>
    <xf numFmtId="3" fontId="33" fillId="0" borderId="1" xfId="19" applyNumberFormat="1" applyFont="1" applyFill="1" applyBorder="1" applyAlignment="1">
      <alignment horizontal="center" vertical="center" wrapText="1"/>
    </xf>
    <xf numFmtId="0" fontId="29" fillId="0" borderId="12" xfId="3" applyFont="1" applyFill="1" applyBorder="1" applyAlignment="1">
      <alignment vertical="center" wrapText="1"/>
    </xf>
    <xf numFmtId="0" fontId="29" fillId="0" borderId="66" xfId="3" applyFont="1" applyFill="1" applyBorder="1" applyAlignment="1">
      <alignment vertical="center" wrapText="1"/>
    </xf>
    <xf numFmtId="9" fontId="29" fillId="0" borderId="60" xfId="3" applyNumberFormat="1" applyFont="1" applyFill="1" applyBorder="1" applyAlignment="1">
      <alignment horizontal="center" vertical="center"/>
    </xf>
    <xf numFmtId="0" fontId="14" fillId="0" borderId="60" xfId="0" applyFont="1" applyBorder="1" applyAlignment="1">
      <alignment vertical="center" wrapText="1"/>
    </xf>
    <xf numFmtId="176" fontId="29" fillId="0" borderId="60" xfId="19" applyNumberFormat="1" applyFont="1" applyFill="1" applyBorder="1" applyAlignment="1">
      <alignment vertical="center" wrapText="1"/>
    </xf>
    <xf numFmtId="177" fontId="29" fillId="0" borderId="60" xfId="13" applyNumberFormat="1" applyFont="1" applyFill="1" applyBorder="1" applyAlignment="1">
      <alignment horizontal="center" vertical="center" wrapText="1"/>
    </xf>
    <xf numFmtId="177" fontId="29" fillId="0" borderId="60" xfId="13" applyNumberFormat="1" applyFont="1" applyFill="1" applyBorder="1" applyAlignment="1">
      <alignment horizontal="left" vertical="center" wrapText="1"/>
    </xf>
    <xf numFmtId="9" fontId="29" fillId="0" borderId="60" xfId="12" applyFont="1" applyFill="1" applyBorder="1" applyAlignment="1">
      <alignment horizontal="center" vertical="center" wrapText="1"/>
    </xf>
    <xf numFmtId="9" fontId="29" fillId="0" borderId="60" xfId="12" applyFont="1" applyFill="1" applyBorder="1" applyAlignment="1">
      <alignment horizontal="center" vertical="center"/>
    </xf>
    <xf numFmtId="177" fontId="29" fillId="0" borderId="60" xfId="13" applyNumberFormat="1" applyFont="1" applyFill="1" applyBorder="1" applyAlignment="1">
      <alignment vertical="center" wrapText="1"/>
    </xf>
    <xf numFmtId="9" fontId="8" fillId="0" borderId="60" xfId="12" applyFont="1" applyBorder="1" applyAlignment="1">
      <alignment horizontal="center" wrapText="1"/>
    </xf>
    <xf numFmtId="9" fontId="29" fillId="0" borderId="60" xfId="12" applyFont="1" applyFill="1" applyBorder="1" applyAlignment="1">
      <alignment vertical="center" wrapText="1"/>
    </xf>
    <xf numFmtId="178" fontId="29" fillId="0" borderId="60" xfId="19" applyNumberFormat="1" applyFont="1" applyFill="1" applyBorder="1" applyAlignment="1">
      <alignment horizontal="center" vertical="center" wrapText="1"/>
    </xf>
    <xf numFmtId="177" fontId="29" fillId="0" borderId="60" xfId="13" applyNumberFormat="1" applyFont="1" applyFill="1" applyBorder="1" applyAlignment="1">
      <alignment horizontal="center" vertical="center"/>
    </xf>
    <xf numFmtId="177" fontId="29" fillId="0" borderId="60" xfId="13" applyNumberFormat="1" applyFont="1" applyFill="1" applyBorder="1" applyAlignment="1">
      <alignment horizontal="left" vertical="center"/>
    </xf>
    <xf numFmtId="0" fontId="29" fillId="4" borderId="60" xfId="11" applyFont="1" applyFill="1" applyBorder="1" applyAlignment="1" applyProtection="1">
      <alignment horizontal="center" vertical="center" wrapText="1"/>
      <protection locked="0"/>
    </xf>
    <xf numFmtId="14" fontId="29" fillId="0" borderId="60" xfId="3" applyNumberFormat="1" applyFont="1" applyFill="1" applyBorder="1" applyAlignment="1">
      <alignment horizontal="center" vertical="center" wrapText="1"/>
    </xf>
    <xf numFmtId="177" fontId="29" fillId="0" borderId="60" xfId="13" applyNumberFormat="1" applyFont="1" applyFill="1" applyBorder="1"/>
    <xf numFmtId="171" fontId="29" fillId="0" borderId="60" xfId="3" applyNumberFormat="1" applyFont="1" applyFill="1" applyBorder="1" applyAlignment="1">
      <alignment horizontal="center" vertical="center" wrapText="1"/>
    </xf>
    <xf numFmtId="0" fontId="29" fillId="4" borderId="60" xfId="0" applyFont="1" applyFill="1" applyBorder="1" applyAlignment="1">
      <alignment horizontal="center" vertical="center" wrapText="1"/>
    </xf>
    <xf numFmtId="14" fontId="29" fillId="4" borderId="60" xfId="11" applyNumberFormat="1"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60" xfId="11" applyFont="1" applyFill="1" applyBorder="1" applyAlignment="1" applyProtection="1">
      <alignment horizontal="center" vertical="center" wrapText="1"/>
      <protection locked="0"/>
    </xf>
    <xf numFmtId="172" fontId="29" fillId="0" borderId="60" xfId="11" applyNumberFormat="1" applyFont="1" applyFill="1" applyBorder="1" applyAlignment="1">
      <alignment horizontal="center" vertical="center" wrapText="1"/>
    </xf>
    <xf numFmtId="9" fontId="29" fillId="0" borderId="60" xfId="11" applyNumberFormat="1" applyFont="1" applyFill="1" applyBorder="1" applyAlignment="1">
      <alignment horizontal="center" vertical="center"/>
    </xf>
    <xf numFmtId="14" fontId="29" fillId="0" borderId="60" xfId="11" applyNumberFormat="1" applyFont="1" applyFill="1" applyBorder="1" applyAlignment="1">
      <alignment horizontal="center" vertical="center" wrapText="1"/>
    </xf>
    <xf numFmtId="14" fontId="29" fillId="4" borderId="67" xfId="11" applyNumberFormat="1" applyFont="1" applyFill="1" applyBorder="1" applyAlignment="1">
      <alignment horizontal="center" vertical="center" wrapText="1"/>
    </xf>
    <xf numFmtId="172" fontId="29" fillId="0" borderId="69" xfId="0" applyNumberFormat="1" applyFont="1" applyFill="1" applyBorder="1" applyAlignment="1">
      <alignment horizontal="center" vertical="center" wrapText="1"/>
    </xf>
    <xf numFmtId="0" fontId="29" fillId="0" borderId="60" xfId="11" applyFont="1" applyFill="1" applyBorder="1"/>
    <xf numFmtId="2" fontId="29" fillId="0" borderId="60" xfId="11" applyNumberFormat="1" applyFont="1" applyFill="1" applyBorder="1" applyAlignment="1">
      <alignment horizontal="center" vertical="center" wrapText="1"/>
    </xf>
    <xf numFmtId="9" fontId="30" fillId="0" borderId="60" xfId="12" applyFont="1" applyFill="1" applyBorder="1" applyAlignment="1" applyProtection="1">
      <alignment horizontal="center" vertical="center" wrapText="1"/>
      <protection locked="0"/>
    </xf>
    <xf numFmtId="0" fontId="30" fillId="4" borderId="60" xfId="11" applyFont="1" applyFill="1" applyBorder="1" applyAlignment="1" applyProtection="1">
      <alignment horizontal="center" vertical="center" wrapText="1"/>
      <protection locked="0"/>
    </xf>
    <xf numFmtId="0" fontId="29" fillId="4" borderId="68" xfId="11" applyFont="1" applyFill="1" applyBorder="1" applyAlignment="1">
      <alignment vertical="center" wrapText="1"/>
    </xf>
    <xf numFmtId="0" fontId="29" fillId="0" borderId="60" xfId="11" applyFont="1" applyFill="1" applyBorder="1" applyAlignment="1">
      <alignment horizontal="justify" vertical="center" wrapText="1"/>
    </xf>
    <xf numFmtId="172" fontId="29" fillId="0" borderId="60" xfId="11" applyNumberFormat="1" applyFont="1" applyFill="1" applyBorder="1" applyAlignment="1">
      <alignment horizontal="left" vertical="center" wrapText="1"/>
    </xf>
    <xf numFmtId="0" fontId="29" fillId="0" borderId="60" xfId="11" applyFont="1" applyFill="1" applyBorder="1" applyAlignment="1">
      <alignment horizontal="justify" vertical="center"/>
    </xf>
    <xf numFmtId="175" fontId="29" fillId="0" borderId="60" xfId="13" applyNumberFormat="1" applyFont="1" applyFill="1" applyBorder="1" applyAlignment="1">
      <alignment vertical="center" wrapText="1"/>
    </xf>
    <xf numFmtId="0" fontId="29" fillId="0" borderId="60" xfId="0" applyFont="1" applyFill="1" applyBorder="1" applyAlignment="1" applyProtection="1">
      <alignment horizontal="center" vertical="center" wrapText="1"/>
      <protection locked="0"/>
    </xf>
    <xf numFmtId="179" fontId="14" fillId="0" borderId="70" xfId="0" applyNumberFormat="1" applyFont="1" applyFill="1" applyBorder="1" applyAlignment="1">
      <alignment horizontal="center" vertical="center" wrapText="1"/>
    </xf>
    <xf numFmtId="0" fontId="14" fillId="0" borderId="60" xfId="0" applyFont="1" applyBorder="1" applyAlignment="1">
      <alignment horizontal="center"/>
    </xf>
    <xf numFmtId="0" fontId="14" fillId="0" borderId="60" xfId="0" applyFont="1" applyFill="1" applyBorder="1" applyAlignment="1">
      <alignment horizontal="center"/>
    </xf>
    <xf numFmtId="0" fontId="14" fillId="0" borderId="0" xfId="0" applyFont="1" applyAlignment="1">
      <alignment horizontal="center"/>
    </xf>
    <xf numFmtId="9" fontId="14" fillId="4" borderId="60" xfId="0" applyNumberFormat="1" applyFont="1" applyFill="1" applyBorder="1" applyAlignment="1">
      <alignment horizontal="center" vertical="center"/>
    </xf>
    <xf numFmtId="0" fontId="14" fillId="0" borderId="60" xfId="0" applyFont="1" applyBorder="1" applyAlignment="1">
      <alignment horizontal="center" vertical="center"/>
    </xf>
    <xf numFmtId="10" fontId="14" fillId="4" borderId="60" xfId="0" applyNumberFormat="1" applyFont="1" applyFill="1" applyBorder="1" applyAlignment="1">
      <alignment horizontal="center" vertical="center"/>
    </xf>
    <xf numFmtId="14" fontId="37" fillId="0" borderId="60" xfId="3" applyNumberFormat="1" applyFont="1" applyFill="1" applyBorder="1" applyAlignment="1">
      <alignment horizontal="center" vertical="center"/>
    </xf>
    <xf numFmtId="177" fontId="37" fillId="0" borderId="60" xfId="13" applyNumberFormat="1" applyFont="1" applyFill="1" applyBorder="1" applyAlignment="1">
      <alignment horizontal="center" vertical="center" wrapText="1"/>
    </xf>
    <xf numFmtId="0" fontId="14" fillId="4" borderId="0" xfId="0" applyFont="1" applyFill="1" applyBorder="1" applyAlignment="1">
      <alignment vertical="center"/>
    </xf>
    <xf numFmtId="0" fontId="14" fillId="4" borderId="0" xfId="0" applyFont="1" applyFill="1" applyBorder="1" applyAlignment="1">
      <alignment vertical="center" wrapText="1"/>
    </xf>
    <xf numFmtId="0" fontId="24" fillId="4" borderId="0" xfId="0" applyFont="1" applyFill="1" applyBorder="1" applyAlignment="1">
      <alignment vertical="center" wrapText="1"/>
    </xf>
    <xf numFmtId="9" fontId="30" fillId="0" borderId="60" xfId="12" applyFont="1" applyFill="1" applyBorder="1" applyAlignment="1" applyProtection="1">
      <alignment horizontal="right" vertical="center" wrapText="1"/>
      <protection locked="0"/>
    </xf>
    <xf numFmtId="172" fontId="14" fillId="0" borderId="60" xfId="0" applyNumberFormat="1" applyFont="1" applyFill="1" applyBorder="1" applyAlignment="1">
      <alignment horizontal="center" vertical="center" wrapText="1"/>
    </xf>
    <xf numFmtId="0" fontId="8" fillId="0" borderId="60" xfId="11" applyBorder="1" applyAlignment="1">
      <alignment horizontal="center" vertical="center"/>
    </xf>
    <xf numFmtId="0" fontId="29" fillId="0" borderId="60" xfId="3" applyFont="1" applyFill="1" applyBorder="1" applyAlignment="1">
      <alignment horizontal="center" vertical="center" wrapText="1"/>
    </xf>
    <xf numFmtId="0" fontId="29" fillId="0" borderId="60" xfId="3" applyFont="1" applyFill="1" applyBorder="1" applyAlignment="1">
      <alignment vertical="center" wrapText="1"/>
    </xf>
    <xf numFmtId="172" fontId="38" fillId="0" borderId="60" xfId="3" applyNumberFormat="1" applyFont="1" applyFill="1" applyBorder="1" applyAlignment="1">
      <alignment horizontal="center" vertical="center" wrapText="1"/>
    </xf>
    <xf numFmtId="172" fontId="38" fillId="4" borderId="60" xfId="3" applyNumberFormat="1" applyFont="1" applyFill="1" applyBorder="1" applyAlignment="1">
      <alignment horizontal="center" vertical="center" wrapText="1"/>
    </xf>
    <xf numFmtId="0" fontId="29" fillId="4" borderId="60" xfId="11" applyFont="1" applyFill="1" applyBorder="1" applyAlignment="1">
      <alignment horizontal="center" vertical="center" wrapText="1"/>
    </xf>
    <xf numFmtId="9" fontId="14" fillId="0" borderId="60" xfId="0" applyNumberFormat="1" applyFont="1" applyFill="1" applyBorder="1" applyAlignment="1">
      <alignment horizontal="center" vertical="center" wrapText="1"/>
    </xf>
    <xf numFmtId="0" fontId="14" fillId="0" borderId="60" xfId="0" applyFont="1" applyBorder="1" applyAlignment="1">
      <alignment wrapText="1"/>
    </xf>
    <xf numFmtId="172" fontId="14" fillId="0" borderId="60" xfId="12" applyNumberFormat="1" applyFont="1" applyFill="1" applyBorder="1" applyAlignment="1">
      <alignment horizontal="right" vertical="center" wrapText="1"/>
    </xf>
    <xf numFmtId="10" fontId="14" fillId="0" borderId="60" xfId="12" applyNumberFormat="1" applyFont="1" applyFill="1" applyBorder="1" applyAlignment="1">
      <alignment horizontal="right" vertical="center" wrapText="1"/>
    </xf>
    <xf numFmtId="9" fontId="14" fillId="0" borderId="60" xfId="12" applyFont="1" applyFill="1" applyBorder="1" applyAlignment="1">
      <alignment horizontal="right" vertical="center" wrapText="1"/>
    </xf>
    <xf numFmtId="0" fontId="14" fillId="0" borderId="60" xfId="0" applyFont="1" applyFill="1" applyBorder="1" applyAlignment="1">
      <alignment horizontal="right" vertical="center" wrapText="1"/>
    </xf>
    <xf numFmtId="10" fontId="14" fillId="0" borderId="60" xfId="12" applyNumberFormat="1" applyFont="1" applyFill="1" applyBorder="1" applyAlignment="1">
      <alignment vertical="center"/>
    </xf>
    <xf numFmtId="0" fontId="14" fillId="0" borderId="60" xfId="0" applyFont="1" applyBorder="1" applyAlignment="1">
      <alignment horizontal="justify" vertical="center" wrapText="1"/>
    </xf>
    <xf numFmtId="177" fontId="29" fillId="0" borderId="60" xfId="13" applyNumberFormat="1" applyFont="1" applyFill="1" applyBorder="1" applyAlignment="1">
      <alignment vertical="center"/>
    </xf>
    <xf numFmtId="172" fontId="29" fillId="4" borderId="60" xfId="11" applyNumberFormat="1" applyFont="1" applyFill="1" applyBorder="1" applyAlignment="1">
      <alignment horizontal="center" vertical="center" wrapText="1"/>
    </xf>
    <xf numFmtId="179" fontId="29" fillId="0" borderId="60" xfId="11" applyNumberFormat="1" applyFont="1" applyFill="1" applyBorder="1" applyAlignment="1">
      <alignment horizontal="center" vertical="center" wrapText="1"/>
    </xf>
    <xf numFmtId="177" fontId="29" fillId="0" borderId="60" xfId="304" applyNumberFormat="1" applyFont="1" applyFill="1" applyBorder="1"/>
    <xf numFmtId="0" fontId="29" fillId="0" borderId="60" xfId="11" applyFont="1" applyFill="1" applyBorder="1" applyAlignment="1">
      <alignment horizontal="center" vertical="center" wrapText="1"/>
    </xf>
    <xf numFmtId="171" fontId="29" fillId="0" borderId="60" xfId="11" applyNumberFormat="1" applyFont="1" applyFill="1" applyBorder="1" applyAlignment="1">
      <alignment horizontal="center" vertical="center" wrapText="1"/>
    </xf>
    <xf numFmtId="9" fontId="14" fillId="0" borderId="60" xfId="12" applyFont="1" applyFill="1" applyBorder="1" applyAlignment="1">
      <alignment horizontal="right" vertical="center"/>
    </xf>
    <xf numFmtId="0" fontId="14" fillId="0" borderId="60" xfId="12" applyNumberFormat="1" applyFont="1" applyFill="1" applyBorder="1" applyAlignment="1">
      <alignment horizontal="right" vertical="center"/>
    </xf>
    <xf numFmtId="171" fontId="14" fillId="0" borderId="60" xfId="3" applyNumberFormat="1" applyFont="1" applyFill="1" applyBorder="1" applyAlignment="1">
      <alignment horizontal="center" vertical="center" wrapText="1"/>
    </xf>
    <xf numFmtId="0" fontId="14" fillId="0" borderId="60" xfId="3" applyNumberFormat="1" applyFont="1" applyFill="1" applyBorder="1" applyAlignment="1">
      <alignment horizontal="center" vertical="center" wrapText="1"/>
    </xf>
    <xf numFmtId="10" fontId="38" fillId="0" borderId="60" xfId="12" applyNumberFormat="1" applyFont="1" applyFill="1" applyBorder="1" applyAlignment="1">
      <alignment horizontal="center" vertical="center" wrapText="1"/>
    </xf>
    <xf numFmtId="171" fontId="38" fillId="0" borderId="60" xfId="3" applyNumberFormat="1" applyFont="1" applyFill="1" applyBorder="1" applyAlignment="1">
      <alignment horizontal="left" vertical="top" wrapText="1"/>
    </xf>
    <xf numFmtId="171" fontId="38" fillId="0" borderId="60" xfId="3" applyNumberFormat="1" applyFont="1" applyFill="1" applyBorder="1" applyAlignment="1">
      <alignment horizontal="left" vertical="center" wrapText="1"/>
    </xf>
    <xf numFmtId="10" fontId="38" fillId="0" borderId="60" xfId="12" applyNumberFormat="1" applyFont="1" applyFill="1" applyBorder="1" applyAlignment="1">
      <alignment vertical="center"/>
    </xf>
    <xf numFmtId="171" fontId="38" fillId="0" borderId="60" xfId="3" applyNumberFormat="1" applyFont="1" applyFill="1" applyBorder="1" applyAlignment="1">
      <alignment horizontal="center" vertical="center" wrapText="1"/>
    </xf>
    <xf numFmtId="176" fontId="29" fillId="0" borderId="60" xfId="41" applyNumberFormat="1" applyFont="1" applyFill="1" applyBorder="1" applyAlignment="1">
      <alignment vertical="center" wrapText="1"/>
    </xf>
    <xf numFmtId="0" fontId="29" fillId="0" borderId="60" xfId="41" applyNumberFormat="1" applyFont="1" applyFill="1" applyBorder="1" applyAlignment="1">
      <alignment horizontal="left" vertical="top" wrapText="1"/>
    </xf>
    <xf numFmtId="172" fontId="14" fillId="4" borderId="60" xfId="0" applyNumberFormat="1" applyFont="1" applyFill="1" applyBorder="1" applyAlignment="1">
      <alignment horizontal="center" vertical="center" wrapText="1"/>
    </xf>
    <xf numFmtId="172" fontId="29" fillId="4" borderId="60" xfId="0" applyNumberFormat="1" applyFont="1" applyFill="1" applyBorder="1" applyAlignment="1">
      <alignment horizontal="center" vertical="center" wrapText="1"/>
    </xf>
    <xf numFmtId="172" fontId="29" fillId="0" borderId="60" xfId="0" applyNumberFormat="1" applyFont="1" applyFill="1" applyBorder="1" applyAlignment="1">
      <alignment horizontal="center" vertical="center" wrapText="1"/>
    </xf>
    <xf numFmtId="0" fontId="29" fillId="0" borderId="60" xfId="0" applyNumberFormat="1" applyFont="1" applyFill="1" applyBorder="1" applyAlignment="1">
      <alignment horizontal="center" vertical="center" wrapText="1"/>
    </xf>
    <xf numFmtId="171" fontId="29" fillId="0" borderId="60" xfId="0" applyNumberFormat="1" applyFont="1" applyFill="1" applyBorder="1" applyAlignment="1">
      <alignment horizontal="center" vertical="center" wrapText="1"/>
    </xf>
    <xf numFmtId="172" fontId="38" fillId="4" borderId="60" xfId="0" applyNumberFormat="1" applyFont="1" applyFill="1" applyBorder="1" applyAlignment="1">
      <alignment horizontal="left" vertical="center" wrapText="1"/>
    </xf>
    <xf numFmtId="0" fontId="38" fillId="0" borderId="60" xfId="3" applyFont="1" applyFill="1" applyBorder="1" applyAlignment="1">
      <alignment horizontal="justify" vertical="center" wrapText="1"/>
    </xf>
    <xf numFmtId="172" fontId="14" fillId="4" borderId="60" xfId="0" applyNumberFormat="1" applyFont="1" applyFill="1" applyBorder="1" applyAlignment="1">
      <alignment horizontal="justify" vertical="center" wrapText="1"/>
    </xf>
    <xf numFmtId="3" fontId="29" fillId="0" borderId="60" xfId="3" applyNumberFormat="1" applyFont="1" applyFill="1" applyBorder="1" applyAlignment="1">
      <alignment horizontal="right" vertical="center" wrapText="1"/>
    </xf>
    <xf numFmtId="1" fontId="38" fillId="4" borderId="60" xfId="3" applyNumberFormat="1" applyFont="1" applyFill="1" applyBorder="1" applyAlignment="1">
      <alignment horizontal="center" vertical="center"/>
    </xf>
    <xf numFmtId="172" fontId="38" fillId="4" borderId="60" xfId="3" applyNumberFormat="1" applyFont="1" applyFill="1" applyBorder="1" applyAlignment="1">
      <alignment horizontal="left" vertical="center" wrapText="1" indent="1"/>
    </xf>
    <xf numFmtId="0" fontId="14" fillId="0" borderId="60" xfId="0" applyFont="1" applyFill="1" applyBorder="1" applyAlignment="1">
      <alignment horizontal="left" vertical="center" wrapText="1"/>
    </xf>
    <xf numFmtId="0" fontId="14" fillId="0" borderId="60" xfId="0" applyFont="1" applyFill="1" applyBorder="1" applyAlignment="1">
      <alignment vertical="center" wrapText="1"/>
    </xf>
    <xf numFmtId="9" fontId="14" fillId="0" borderId="60" xfId="12" applyFont="1" applyFill="1" applyBorder="1" applyAlignment="1">
      <alignment horizontal="center" vertical="center"/>
    </xf>
    <xf numFmtId="172" fontId="11" fillId="4" borderId="60" xfId="0" applyNumberFormat="1" applyFont="1" applyFill="1" applyBorder="1" applyAlignment="1">
      <alignment horizontal="center" vertical="center" wrapText="1"/>
    </xf>
    <xf numFmtId="172" fontId="11" fillId="0" borderId="60" xfId="0" applyNumberFormat="1" applyFont="1" applyFill="1" applyBorder="1" applyAlignment="1">
      <alignment horizontal="center" vertical="center" wrapText="1"/>
    </xf>
    <xf numFmtId="171" fontId="11" fillId="0" borderId="60" xfId="0" applyNumberFormat="1" applyFont="1" applyFill="1" applyBorder="1" applyAlignment="1">
      <alignment horizontal="center" vertical="center" wrapText="1"/>
    </xf>
    <xf numFmtId="0" fontId="11" fillId="0" borderId="60" xfId="3" applyFont="1" applyFill="1" applyBorder="1" applyAlignment="1">
      <alignment horizontal="center" vertical="center" wrapText="1"/>
    </xf>
    <xf numFmtId="171" fontId="11" fillId="0" borderId="60" xfId="3" applyNumberFormat="1" applyFont="1" applyFill="1" applyBorder="1" applyAlignment="1">
      <alignment horizontal="left" vertical="center" wrapText="1"/>
    </xf>
    <xf numFmtId="9" fontId="11" fillId="0" borderId="60" xfId="12" applyFont="1" applyFill="1" applyBorder="1" applyAlignment="1">
      <alignment horizontal="center" vertical="center" wrapText="1"/>
    </xf>
    <xf numFmtId="9" fontId="11" fillId="0" borderId="60" xfId="12" applyNumberFormat="1" applyFont="1" applyFill="1" applyBorder="1" applyAlignment="1">
      <alignment horizontal="center" vertical="center" wrapText="1"/>
    </xf>
    <xf numFmtId="9" fontId="14" fillId="0" borderId="60" xfId="12" applyNumberFormat="1" applyFont="1" applyFill="1" applyBorder="1" applyAlignment="1">
      <alignment horizontal="center" vertical="center" wrapText="1"/>
    </xf>
    <xf numFmtId="9" fontId="14" fillId="0" borderId="60" xfId="12" applyFont="1" applyFill="1" applyBorder="1" applyAlignment="1">
      <alignment horizontal="right"/>
    </xf>
    <xf numFmtId="9" fontId="14" fillId="0" borderId="60" xfId="0" applyNumberFormat="1" applyFont="1" applyFill="1" applyBorder="1" applyAlignment="1">
      <alignment horizontal="right" vertical="center"/>
    </xf>
    <xf numFmtId="9" fontId="14" fillId="0" borderId="60" xfId="0" applyNumberFormat="1" applyFont="1" applyFill="1" applyBorder="1"/>
    <xf numFmtId="9" fontId="14" fillId="0" borderId="60" xfId="0" applyNumberFormat="1" applyFont="1" applyFill="1" applyBorder="1" applyAlignment="1">
      <alignment vertical="center"/>
    </xf>
    <xf numFmtId="176" fontId="29" fillId="0" borderId="60" xfId="19" applyNumberFormat="1" applyFont="1" applyFill="1" applyBorder="1" applyAlignment="1">
      <alignment horizontal="center" vertical="center" wrapText="1"/>
    </xf>
    <xf numFmtId="9" fontId="38" fillId="0" borderId="60" xfId="12" applyFont="1" applyFill="1" applyBorder="1" applyAlignment="1">
      <alignment vertical="center"/>
    </xf>
    <xf numFmtId="172" fontId="29" fillId="4" borderId="60" xfId="3" applyNumberFormat="1" applyFont="1" applyFill="1" applyBorder="1" applyAlignment="1">
      <alignment horizontal="center" vertical="center" wrapText="1"/>
    </xf>
    <xf numFmtId="0" fontId="14" fillId="0" borderId="60" xfId="0" applyFont="1" applyFill="1" applyBorder="1" applyAlignment="1">
      <alignment horizontal="center" vertical="center"/>
    </xf>
    <xf numFmtId="0" fontId="29" fillId="0" borderId="60" xfId="11" applyFont="1" applyFill="1" applyBorder="1" applyAlignment="1" applyProtection="1">
      <alignment horizontal="center" vertical="center"/>
      <protection locked="0"/>
    </xf>
    <xf numFmtId="9" fontId="11" fillId="0" borderId="60" xfId="12" applyFont="1" applyFill="1" applyBorder="1" applyAlignment="1">
      <alignment vertical="center" wrapText="1"/>
    </xf>
    <xf numFmtId="0" fontId="14" fillId="0" borderId="60" xfId="0" applyFont="1" applyFill="1" applyBorder="1"/>
    <xf numFmtId="0" fontId="14" fillId="0" borderId="60" xfId="0" applyFont="1" applyFill="1" applyBorder="1" applyAlignment="1">
      <alignment horizontal="justify" vertical="center"/>
    </xf>
    <xf numFmtId="9" fontId="14" fillId="0" borderId="60" xfId="12" applyFont="1" applyFill="1" applyBorder="1" applyAlignment="1">
      <alignment vertical="center"/>
    </xf>
    <xf numFmtId="9" fontId="38" fillId="0" borderId="60" xfId="12" applyFont="1" applyFill="1" applyBorder="1" applyAlignment="1">
      <alignment vertical="center" wrapText="1"/>
    </xf>
    <xf numFmtId="9" fontId="14" fillId="0" borderId="60" xfId="12" applyFont="1" applyFill="1" applyBorder="1" applyAlignment="1">
      <alignment horizontal="center" vertical="center" wrapText="1"/>
    </xf>
    <xf numFmtId="9" fontId="38" fillId="0" borderId="60" xfId="12" applyFont="1" applyFill="1" applyBorder="1" applyAlignment="1">
      <alignment horizontal="justify" vertical="center" wrapText="1"/>
    </xf>
    <xf numFmtId="171" fontId="38" fillId="0" borderId="60" xfId="0" applyNumberFormat="1" applyFont="1" applyFill="1" applyBorder="1" applyAlignment="1">
      <alignment horizontal="center" vertical="center" wrapText="1"/>
    </xf>
    <xf numFmtId="0" fontId="14" fillId="0" borderId="60" xfId="0" applyFont="1" applyFill="1" applyBorder="1" applyAlignment="1">
      <alignment wrapText="1"/>
    </xf>
    <xf numFmtId="0" fontId="14" fillId="0" borderId="60" xfId="0" applyFont="1" applyFill="1" applyBorder="1" applyAlignment="1">
      <alignment horizontal="justify" vertical="justify"/>
    </xf>
    <xf numFmtId="171" fontId="29" fillId="0" borderId="60" xfId="11" applyNumberFormat="1" applyFont="1" applyFill="1" applyBorder="1" applyAlignment="1">
      <alignment vertical="center" wrapText="1"/>
    </xf>
    <xf numFmtId="9" fontId="29" fillId="0" borderId="60" xfId="12" applyFont="1" applyFill="1" applyBorder="1" applyAlignment="1">
      <alignment vertical="center"/>
    </xf>
    <xf numFmtId="9" fontId="38" fillId="0" borderId="60" xfId="12" applyFont="1" applyFill="1" applyBorder="1" applyAlignment="1">
      <alignment horizontal="center" vertical="center"/>
    </xf>
    <xf numFmtId="172" fontId="14" fillId="0" borderId="60" xfId="12" applyNumberFormat="1" applyFont="1" applyFill="1" applyBorder="1" applyAlignment="1">
      <alignment horizontal="center" vertical="center" wrapText="1"/>
    </xf>
    <xf numFmtId="49" fontId="14" fillId="0" borderId="60" xfId="0" applyNumberFormat="1" applyFont="1" applyFill="1" applyBorder="1" applyAlignment="1">
      <alignment vertical="center" wrapText="1"/>
    </xf>
    <xf numFmtId="9" fontId="14" fillId="0" borderId="71" xfId="12" applyFont="1" applyFill="1" applyBorder="1" applyAlignment="1">
      <alignment horizontal="center" vertical="center"/>
    </xf>
    <xf numFmtId="0" fontId="14" fillId="0" borderId="71" xfId="0" applyFont="1" applyFill="1" applyBorder="1" applyAlignment="1">
      <alignment horizontal="center" vertical="center" wrapText="1"/>
    </xf>
    <xf numFmtId="9" fontId="42" fillId="0" borderId="60" xfId="0" applyNumberFormat="1" applyFont="1" applyFill="1" applyBorder="1" applyAlignment="1">
      <alignment horizontal="center" vertical="center"/>
    </xf>
    <xf numFmtId="0" fontId="29" fillId="0" borderId="60" xfId="3" applyFont="1" applyFill="1" applyBorder="1" applyAlignment="1">
      <alignment horizontal="left" vertical="center" wrapText="1"/>
    </xf>
    <xf numFmtId="14" fontId="14" fillId="0" borderId="0" xfId="0" applyNumberFormat="1" applyFont="1" applyFill="1"/>
    <xf numFmtId="1" fontId="14" fillId="0" borderId="0" xfId="0" applyNumberFormat="1" applyFont="1" applyFill="1"/>
    <xf numFmtId="0" fontId="29" fillId="0" borderId="60" xfId="3" applyFont="1" applyFill="1" applyBorder="1" applyAlignment="1" applyProtection="1">
      <alignment vertical="center" wrapText="1"/>
      <protection locked="0"/>
    </xf>
    <xf numFmtId="172" fontId="29" fillId="0" borderId="60" xfId="3" applyNumberFormat="1" applyFont="1" applyFill="1" applyBorder="1" applyAlignment="1" applyProtection="1">
      <alignment horizontal="center" vertical="center" wrapText="1"/>
      <protection locked="0"/>
    </xf>
    <xf numFmtId="0" fontId="14" fillId="4" borderId="60" xfId="0" applyFont="1" applyFill="1" applyBorder="1" applyAlignment="1" applyProtection="1">
      <alignment horizontal="center" vertical="center" wrapText="1"/>
      <protection locked="0"/>
    </xf>
    <xf numFmtId="14" fontId="29" fillId="0" borderId="60" xfId="3" applyNumberFormat="1" applyFont="1" applyFill="1" applyBorder="1" applyAlignment="1" applyProtection="1">
      <alignment horizontal="center" vertical="center"/>
      <protection locked="0"/>
    </xf>
    <xf numFmtId="171" fontId="29" fillId="0" borderId="60" xfId="3" applyNumberFormat="1" applyFont="1" applyFill="1" applyBorder="1" applyAlignment="1" applyProtection="1">
      <alignment horizontal="left" vertical="center" wrapText="1"/>
      <protection locked="0"/>
    </xf>
    <xf numFmtId="171" fontId="14" fillId="0" borderId="60" xfId="0" applyNumberFormat="1" applyFont="1" applyFill="1" applyBorder="1" applyAlignment="1" applyProtection="1">
      <alignment horizontal="center" vertical="center" wrapText="1"/>
      <protection locked="0"/>
    </xf>
    <xf numFmtId="0" fontId="14" fillId="0" borderId="60" xfId="0" applyFont="1" applyFill="1" applyBorder="1" applyProtection="1">
      <protection locked="0"/>
    </xf>
    <xf numFmtId="175" fontId="29" fillId="0" borderId="60" xfId="13" applyNumberFormat="1" applyFont="1" applyFill="1" applyBorder="1" applyAlignment="1" applyProtection="1">
      <alignment horizontal="center" vertical="center" wrapText="1"/>
      <protection locked="0"/>
    </xf>
    <xf numFmtId="9" fontId="29" fillId="4" borderId="60" xfId="11" applyNumberFormat="1" applyFont="1" applyFill="1" applyBorder="1" applyAlignment="1" applyProtection="1">
      <alignment horizontal="center" vertical="center" wrapText="1"/>
      <protection locked="0"/>
    </xf>
    <xf numFmtId="176" fontId="29" fillId="0" borderId="60" xfId="41" applyNumberFormat="1" applyFont="1" applyFill="1" applyBorder="1" applyAlignment="1" applyProtection="1">
      <alignment vertical="center" wrapText="1"/>
      <protection locked="0"/>
    </xf>
    <xf numFmtId="0" fontId="29" fillId="0" borderId="60" xfId="41" applyNumberFormat="1" applyFont="1" applyFill="1" applyBorder="1" applyAlignment="1" applyProtection="1">
      <alignment horizontal="left" vertical="top" wrapText="1"/>
      <protection locked="0"/>
    </xf>
    <xf numFmtId="9" fontId="39" fillId="0" borderId="60" xfId="12" applyFont="1" applyFill="1" applyBorder="1" applyAlignment="1" applyProtection="1">
      <alignment vertical="center" wrapText="1"/>
      <protection locked="0"/>
    </xf>
    <xf numFmtId="0" fontId="29" fillId="4" borderId="60" xfId="11" applyNumberFormat="1" applyFont="1" applyFill="1" applyBorder="1" applyAlignment="1" applyProtection="1">
      <alignment horizontal="center" vertical="center" wrapText="1"/>
      <protection locked="0"/>
    </xf>
    <xf numFmtId="1" fontId="29" fillId="4" borderId="60" xfId="11" applyNumberFormat="1" applyFont="1" applyFill="1" applyBorder="1" applyAlignment="1" applyProtection="1">
      <alignment horizontal="center" vertical="center" wrapText="1"/>
      <protection locked="0"/>
    </xf>
    <xf numFmtId="9" fontId="29" fillId="0" borderId="60" xfId="11" applyNumberFormat="1" applyFont="1" applyFill="1" applyBorder="1" applyAlignment="1" applyProtection="1">
      <alignment horizontal="center" vertical="center" wrapText="1"/>
      <protection locked="0"/>
    </xf>
    <xf numFmtId="0" fontId="14" fillId="0" borderId="60" xfId="0" applyNumberFormat="1" applyFont="1" applyFill="1" applyBorder="1" applyAlignment="1" applyProtection="1">
      <alignment horizontal="center" vertical="center" wrapText="1"/>
      <protection locked="0"/>
    </xf>
    <xf numFmtId="171" fontId="14" fillId="0" borderId="60" xfId="0" applyNumberFormat="1" applyFont="1" applyFill="1" applyBorder="1" applyAlignment="1" applyProtection="1">
      <alignment vertical="center" wrapText="1"/>
      <protection locked="0"/>
    </xf>
    <xf numFmtId="171" fontId="29" fillId="0" borderId="60" xfId="3" applyNumberFormat="1" applyFont="1" applyFill="1" applyBorder="1" applyAlignment="1" applyProtection="1">
      <alignment vertical="center" wrapText="1"/>
      <protection locked="0"/>
    </xf>
    <xf numFmtId="9" fontId="29" fillId="4" borderId="60" xfId="12" applyFont="1" applyFill="1" applyBorder="1" applyAlignment="1" applyProtection="1">
      <alignment horizontal="center" vertical="center" wrapText="1"/>
      <protection locked="0"/>
    </xf>
    <xf numFmtId="1" fontId="29" fillId="0" borderId="60" xfId="11" applyNumberFormat="1" applyFont="1" applyFill="1" applyBorder="1" applyAlignment="1" applyProtection="1">
      <alignment horizontal="center" vertical="center" wrapText="1"/>
      <protection locked="0"/>
    </xf>
    <xf numFmtId="0" fontId="14" fillId="0" borderId="60" xfId="0" applyFont="1" applyFill="1" applyBorder="1" applyAlignment="1" applyProtection="1">
      <alignment horizontal="center" vertical="center" wrapText="1"/>
      <protection locked="0"/>
    </xf>
    <xf numFmtId="0" fontId="14" fillId="0" borderId="60" xfId="0" applyFont="1" applyBorder="1" applyAlignment="1" applyProtection="1">
      <alignment horizontal="center"/>
      <protection locked="0"/>
    </xf>
    <xf numFmtId="0" fontId="14" fillId="0" borderId="60" xfId="0" applyFont="1" applyBorder="1" applyProtection="1">
      <protection locked="0"/>
    </xf>
    <xf numFmtId="0" fontId="14" fillId="0" borderId="60" xfId="0" applyFont="1" applyBorder="1" applyAlignment="1" applyProtection="1">
      <alignment vertical="center"/>
      <protection locked="0"/>
    </xf>
    <xf numFmtId="0" fontId="29" fillId="0" borderId="60" xfId="3" applyFont="1" applyFill="1" applyBorder="1" applyAlignment="1" applyProtection="1">
      <alignment horizontal="left" vertical="center"/>
      <protection locked="0"/>
    </xf>
    <xf numFmtId="0" fontId="29" fillId="0" borderId="60" xfId="3" applyFont="1" applyFill="1" applyBorder="1" applyAlignment="1" applyProtection="1">
      <alignment horizontal="center" vertical="center"/>
      <protection locked="0"/>
    </xf>
    <xf numFmtId="9" fontId="29" fillId="0" borderId="60" xfId="12" applyFont="1" applyFill="1" applyBorder="1" applyAlignment="1" applyProtection="1">
      <alignment vertical="center" wrapText="1"/>
      <protection locked="0"/>
    </xf>
    <xf numFmtId="171" fontId="29" fillId="0" borderId="60" xfId="3" applyNumberFormat="1" applyFont="1" applyFill="1" applyBorder="1" applyAlignment="1" applyProtection="1">
      <alignment horizontal="left" vertical="center"/>
      <protection locked="0"/>
    </xf>
    <xf numFmtId="0" fontId="14" fillId="0" borderId="60" xfId="0" applyFont="1" applyFill="1" applyBorder="1" applyAlignment="1" applyProtection="1">
      <alignment vertical="center"/>
      <protection locked="0"/>
    </xf>
    <xf numFmtId="0" fontId="29" fillId="0" borderId="60" xfId="3" applyFont="1" applyFill="1" applyBorder="1" applyAlignment="1" applyProtection="1">
      <alignment horizontal="left" vertical="center" wrapText="1"/>
      <protection locked="0"/>
    </xf>
    <xf numFmtId="0" fontId="29" fillId="0" borderId="60" xfId="3" applyFont="1" applyFill="1" applyBorder="1" applyAlignment="1" applyProtection="1">
      <alignment horizontal="left" vertical="center" wrapText="1"/>
      <protection locked="0"/>
    </xf>
    <xf numFmtId="177" fontId="29" fillId="0" borderId="60" xfId="47" applyNumberFormat="1" applyFont="1" applyFill="1" applyBorder="1" applyAlignment="1" applyProtection="1">
      <alignment horizontal="center" vertical="center" wrapText="1"/>
      <protection locked="0"/>
    </xf>
    <xf numFmtId="177" fontId="29" fillId="0" borderId="60" xfId="47" applyNumberFormat="1" applyFont="1" applyFill="1" applyBorder="1" applyAlignment="1" applyProtection="1">
      <alignment horizontal="left" vertical="center" wrapText="1"/>
      <protection locked="0"/>
    </xf>
    <xf numFmtId="9" fontId="39" fillId="4" borderId="60" xfId="12" applyFont="1" applyFill="1" applyBorder="1" applyAlignment="1" applyProtection="1">
      <alignment horizontal="left" vertical="top" wrapText="1"/>
      <protection locked="0"/>
    </xf>
    <xf numFmtId="9" fontId="14" fillId="4" borderId="60" xfId="12" applyFont="1" applyFill="1" applyBorder="1" applyAlignment="1" applyProtection="1">
      <alignment vertical="center"/>
      <protection locked="0"/>
    </xf>
    <xf numFmtId="9" fontId="14" fillId="4" borderId="60" xfId="12" applyFont="1" applyFill="1" applyBorder="1" applyAlignment="1" applyProtection="1">
      <alignment horizontal="center" vertical="center"/>
      <protection locked="0"/>
    </xf>
    <xf numFmtId="9" fontId="39" fillId="4" borderId="60" xfId="12" applyFont="1" applyFill="1" applyBorder="1" applyAlignment="1" applyProtection="1">
      <alignment vertical="top" wrapText="1"/>
      <protection locked="0"/>
    </xf>
    <xf numFmtId="0" fontId="14" fillId="4" borderId="60" xfId="0" applyFont="1" applyFill="1" applyBorder="1" applyProtection="1">
      <protection locked="0"/>
    </xf>
    <xf numFmtId="9" fontId="39" fillId="4" borderId="60" xfId="12" applyFont="1" applyFill="1" applyBorder="1" applyAlignment="1" applyProtection="1">
      <alignment vertical="center" wrapText="1"/>
      <protection locked="0"/>
    </xf>
    <xf numFmtId="177" fontId="29" fillId="0" borderId="60" xfId="47" applyNumberFormat="1" applyFont="1" applyFill="1" applyBorder="1" applyAlignment="1" applyProtection="1">
      <alignment vertical="center" wrapText="1"/>
      <protection locked="0"/>
    </xf>
    <xf numFmtId="174" fontId="14" fillId="15" borderId="60" xfId="0" applyNumberFormat="1" applyFont="1" applyFill="1" applyBorder="1" applyAlignment="1" applyProtection="1">
      <alignment horizontal="left" vertical="center" wrapText="1" indent="2"/>
      <protection locked="0"/>
    </xf>
    <xf numFmtId="1" fontId="14" fillId="15" borderId="60" xfId="0" applyNumberFormat="1" applyFont="1" applyFill="1" applyBorder="1" applyAlignment="1" applyProtection="1">
      <alignment horizontal="center" vertical="center"/>
      <protection locked="0"/>
    </xf>
    <xf numFmtId="1" fontId="29" fillId="4" borderId="60" xfId="0" applyNumberFormat="1" applyFont="1" applyFill="1" applyBorder="1" applyAlignment="1" applyProtection="1">
      <alignment horizontal="center" vertical="center"/>
      <protection locked="0"/>
    </xf>
    <xf numFmtId="178" fontId="29" fillId="0" borderId="60" xfId="41" applyNumberFormat="1" applyFont="1" applyFill="1" applyBorder="1" applyAlignment="1" applyProtection="1">
      <alignment horizontal="center" vertical="center" wrapText="1"/>
      <protection locked="0"/>
    </xf>
    <xf numFmtId="9" fontId="14" fillId="0" borderId="60" xfId="12" applyFont="1" applyFill="1" applyBorder="1" applyAlignment="1" applyProtection="1">
      <alignment vertical="center"/>
      <protection locked="0"/>
    </xf>
    <xf numFmtId="177" fontId="29" fillId="0" borderId="60" xfId="47" applyNumberFormat="1" applyFont="1" applyFill="1" applyBorder="1" applyAlignment="1" applyProtection="1">
      <alignment horizontal="center" vertical="center"/>
      <protection locked="0"/>
    </xf>
    <xf numFmtId="177" fontId="29" fillId="0" borderId="60" xfId="47" applyNumberFormat="1" applyFont="1" applyFill="1" applyBorder="1" applyAlignment="1" applyProtection="1">
      <alignment horizontal="left" vertical="center"/>
      <protection locked="0"/>
    </xf>
    <xf numFmtId="0" fontId="29" fillId="0" borderId="60" xfId="3" applyFont="1" applyFill="1" applyBorder="1" applyAlignment="1" applyProtection="1">
      <alignment horizontal="left" vertical="center" wrapText="1"/>
      <protection locked="0"/>
    </xf>
    <xf numFmtId="1" fontId="29" fillId="4" borderId="60" xfId="0" applyNumberFormat="1" applyFont="1" applyFill="1" applyBorder="1" applyAlignment="1">
      <alignment horizontal="center" vertical="center"/>
    </xf>
    <xf numFmtId="177" fontId="29" fillId="0" borderId="60" xfId="47" applyNumberFormat="1" applyFont="1" applyFill="1" applyBorder="1" applyAlignment="1">
      <alignment horizontal="center" vertical="center" wrapText="1"/>
    </xf>
    <xf numFmtId="9" fontId="39" fillId="4" borderId="60" xfId="12" applyFont="1" applyFill="1" applyBorder="1" applyAlignment="1">
      <alignment horizontal="left" vertical="top" wrapText="1"/>
    </xf>
    <xf numFmtId="9" fontId="14" fillId="4" borderId="60" xfId="12" applyFont="1" applyFill="1" applyBorder="1" applyAlignment="1">
      <alignment horizontal="center" vertical="center"/>
    </xf>
    <xf numFmtId="9" fontId="39" fillId="4" borderId="60" xfId="12" applyFont="1" applyFill="1" applyBorder="1" applyAlignment="1">
      <alignment vertical="top" wrapText="1"/>
    </xf>
    <xf numFmtId="9" fontId="14" fillId="4" borderId="60" xfId="12" applyFont="1" applyFill="1" applyBorder="1" applyAlignment="1">
      <alignment vertical="center"/>
    </xf>
    <xf numFmtId="0" fontId="14" fillId="4" borderId="60" xfId="0" applyFont="1" applyFill="1" applyBorder="1"/>
    <xf numFmtId="177" fontId="30" fillId="0" borderId="12" xfId="47" applyNumberFormat="1" applyFont="1" applyFill="1" applyBorder="1" applyAlignment="1">
      <alignment vertical="center" wrapText="1"/>
    </xf>
    <xf numFmtId="179" fontId="29" fillId="4" borderId="12" xfId="3" applyNumberFormat="1" applyFont="1" applyFill="1" applyBorder="1" applyAlignment="1">
      <alignment vertical="center" wrapText="1"/>
    </xf>
    <xf numFmtId="171" fontId="29" fillId="4" borderId="12" xfId="3" applyNumberFormat="1" applyFont="1" applyFill="1" applyBorder="1" applyAlignment="1">
      <alignment vertical="center" wrapText="1"/>
    </xf>
    <xf numFmtId="179" fontId="29" fillId="4" borderId="1" xfId="3" applyNumberFormat="1" applyFont="1" applyFill="1" applyBorder="1" applyAlignment="1">
      <alignment horizontal="center" vertical="center" wrapText="1"/>
    </xf>
    <xf numFmtId="171" fontId="29" fillId="4" borderId="1" xfId="3" applyNumberFormat="1" applyFont="1" applyFill="1" applyBorder="1" applyAlignment="1">
      <alignment horizontal="center" vertical="center" wrapText="1"/>
    </xf>
    <xf numFmtId="177" fontId="29" fillId="0" borderId="12" xfId="47" applyNumberFormat="1" applyFont="1" applyFill="1" applyBorder="1" applyAlignment="1">
      <alignment vertical="center" wrapText="1"/>
    </xf>
    <xf numFmtId="171" fontId="29" fillId="4" borderId="1" xfId="3" applyNumberFormat="1" applyFont="1" applyFill="1" applyBorder="1" applyAlignment="1">
      <alignment vertical="center" wrapText="1"/>
    </xf>
    <xf numFmtId="179" fontId="29" fillId="4" borderId="1" xfId="3" applyNumberFormat="1" applyFont="1" applyFill="1" applyBorder="1" applyAlignment="1">
      <alignment vertical="center" wrapText="1"/>
    </xf>
    <xf numFmtId="166" fontId="29" fillId="0" borderId="1" xfId="3" applyNumberFormat="1" applyFont="1" applyBorder="1" applyAlignment="1">
      <alignment vertical="center"/>
    </xf>
    <xf numFmtId="0" fontId="29" fillId="0" borderId="1" xfId="3" applyFont="1" applyBorder="1" applyAlignment="1">
      <alignment vertical="center"/>
    </xf>
    <xf numFmtId="164" fontId="29" fillId="0" borderId="1" xfId="15" applyFont="1" applyBorder="1" applyAlignment="1">
      <alignment vertical="center"/>
    </xf>
    <xf numFmtId="0" fontId="29" fillId="0" borderId="12" xfId="3" applyFont="1" applyBorder="1" applyAlignment="1">
      <alignment vertical="center"/>
    </xf>
    <xf numFmtId="0" fontId="0" fillId="0" borderId="1" xfId="0" applyBorder="1" applyAlignment="1">
      <alignment horizontal="center" wrapText="1"/>
    </xf>
    <xf numFmtId="177" fontId="31" fillId="0" borderId="1" xfId="47" applyNumberFormat="1" applyFont="1" applyFill="1" applyBorder="1" applyAlignment="1">
      <alignment horizontal="center" vertical="center" wrapText="1"/>
    </xf>
    <xf numFmtId="9" fontId="39" fillId="4" borderId="60" xfId="12" applyFont="1" applyFill="1" applyBorder="1" applyAlignment="1">
      <alignment vertical="center" wrapText="1"/>
    </xf>
    <xf numFmtId="172" fontId="29" fillId="7" borderId="60" xfId="3" applyNumberFormat="1" applyFont="1" applyFill="1" applyBorder="1" applyAlignment="1">
      <alignment horizontal="center" vertical="center" wrapText="1"/>
    </xf>
    <xf numFmtId="171" fontId="11" fillId="4" borderId="60" xfId="0" applyNumberFormat="1" applyFont="1" applyFill="1" applyBorder="1" applyAlignment="1">
      <alignment horizontal="center" vertical="center" wrapText="1"/>
    </xf>
    <xf numFmtId="9" fontId="11" fillId="4" borderId="60" xfId="12" applyFont="1" applyFill="1" applyBorder="1" applyAlignment="1">
      <alignment vertical="center" wrapText="1"/>
    </xf>
    <xf numFmtId="171" fontId="11" fillId="4" borderId="60" xfId="3" applyNumberFormat="1" applyFont="1" applyFill="1" applyBorder="1" applyAlignment="1">
      <alignment horizontal="center" vertical="center" wrapText="1"/>
    </xf>
    <xf numFmtId="0" fontId="14" fillId="4" borderId="60" xfId="0" applyFont="1" applyFill="1" applyBorder="1" applyAlignment="1">
      <alignment vertical="center" wrapText="1"/>
    </xf>
    <xf numFmtId="9" fontId="14" fillId="4" borderId="60" xfId="0" applyNumberFormat="1" applyFont="1" applyFill="1" applyBorder="1" applyAlignment="1">
      <alignment vertical="center"/>
    </xf>
    <xf numFmtId="0" fontId="14" fillId="0" borderId="60" xfId="0" applyFont="1" applyBorder="1" applyAlignment="1">
      <alignment horizontal="justify" vertical="center"/>
    </xf>
    <xf numFmtId="0" fontId="14" fillId="0" borderId="60" xfId="0" applyFont="1" applyBorder="1" applyAlignment="1">
      <alignment horizontal="right" vertical="center"/>
    </xf>
    <xf numFmtId="0" fontId="14" fillId="0" borderId="60" xfId="0" applyFont="1" applyBorder="1" applyAlignment="1">
      <alignment horizontal="justify" vertical="justify"/>
    </xf>
    <xf numFmtId="14" fontId="29" fillId="0" borderId="60" xfId="11" applyNumberFormat="1" applyFont="1" applyFill="1" applyBorder="1" applyAlignment="1">
      <alignment horizontal="center" vertical="center"/>
    </xf>
    <xf numFmtId="0" fontId="14" fillId="0" borderId="60" xfId="0" applyFont="1" applyBorder="1" applyAlignment="1">
      <alignment horizontal="left" vertical="top" wrapText="1"/>
    </xf>
    <xf numFmtId="9" fontId="29" fillId="4" borderId="60" xfId="11" applyNumberFormat="1" applyFont="1" applyFill="1" applyBorder="1" applyAlignment="1">
      <alignment horizontal="center" vertical="center"/>
    </xf>
    <xf numFmtId="171" fontId="29" fillId="4" borderId="60" xfId="11" applyNumberFormat="1" applyFont="1" applyFill="1" applyBorder="1" applyAlignment="1">
      <alignment horizontal="center" vertical="center" wrapText="1"/>
    </xf>
    <xf numFmtId="171" fontId="38" fillId="4" borderId="60" xfId="3" applyNumberFormat="1" applyFont="1" applyFill="1" applyBorder="1" applyAlignment="1">
      <alignment horizontal="center" vertical="center" wrapText="1"/>
    </xf>
    <xf numFmtId="171" fontId="38" fillId="4" borderId="60" xfId="3" applyNumberFormat="1" applyFont="1" applyFill="1" applyBorder="1" applyAlignment="1">
      <alignment horizontal="left" vertical="top" wrapText="1"/>
    </xf>
    <xf numFmtId="171" fontId="38" fillId="4" borderId="60" xfId="3" applyNumberFormat="1" applyFont="1" applyFill="1" applyBorder="1" applyAlignment="1">
      <alignment horizontal="left" vertical="center" wrapText="1"/>
    </xf>
    <xf numFmtId="179" fontId="29" fillId="4" borderId="60" xfId="11" applyNumberFormat="1" applyFont="1" applyFill="1" applyBorder="1" applyAlignment="1">
      <alignment horizontal="center" vertical="center" wrapText="1"/>
    </xf>
    <xf numFmtId="10" fontId="38" fillId="4" borderId="60" xfId="12" applyNumberFormat="1" applyFont="1" applyFill="1" applyBorder="1" applyAlignment="1">
      <alignment vertical="center"/>
    </xf>
    <xf numFmtId="171" fontId="14" fillId="4" borderId="60" xfId="3" applyNumberFormat="1" applyFont="1" applyFill="1" applyBorder="1" applyAlignment="1">
      <alignment horizontal="center" vertical="center" wrapText="1"/>
    </xf>
    <xf numFmtId="9" fontId="14" fillId="4" borderId="60" xfId="12" applyFont="1" applyFill="1" applyBorder="1" applyAlignment="1">
      <alignment horizontal="right" vertical="center"/>
    </xf>
    <xf numFmtId="9" fontId="38" fillId="4" borderId="60" xfId="12" applyFont="1" applyFill="1" applyBorder="1" applyAlignment="1">
      <alignment vertical="center" wrapText="1"/>
    </xf>
    <xf numFmtId="0" fontId="29" fillId="4" borderId="60" xfId="11" applyFont="1" applyFill="1" applyBorder="1" applyAlignment="1" applyProtection="1">
      <alignment horizontal="center" vertical="center"/>
      <protection locked="0"/>
    </xf>
    <xf numFmtId="171" fontId="29" fillId="4" borderId="60" xfId="11" applyNumberFormat="1" applyFont="1" applyFill="1" applyBorder="1" applyAlignment="1">
      <alignment vertical="center" wrapText="1"/>
    </xf>
    <xf numFmtId="0" fontId="8" fillId="0" borderId="60" xfId="11" applyFont="1" applyBorder="1" applyAlignment="1">
      <alignment horizontal="center" vertical="center"/>
    </xf>
    <xf numFmtId="0" fontId="30" fillId="4" borderId="60" xfId="11" applyFont="1" applyFill="1" applyBorder="1" applyAlignment="1" applyProtection="1">
      <alignment horizontal="center" vertical="center"/>
      <protection locked="0"/>
    </xf>
    <xf numFmtId="0" fontId="8" fillId="0" borderId="60" xfId="11" applyFont="1" applyBorder="1" applyAlignment="1">
      <alignment wrapText="1"/>
    </xf>
    <xf numFmtId="171" fontId="14" fillId="4" borderId="70" xfId="0" applyNumberFormat="1" applyFont="1" applyFill="1" applyBorder="1" applyAlignment="1">
      <alignment horizontal="left" vertical="top" wrapText="1"/>
    </xf>
    <xf numFmtId="171" fontId="14" fillId="0" borderId="73" xfId="0" applyNumberFormat="1" applyFont="1" applyFill="1" applyBorder="1" applyAlignment="1">
      <alignment horizontal="center" vertical="center" wrapText="1"/>
    </xf>
    <xf numFmtId="9" fontId="14" fillId="4" borderId="60" xfId="12" applyFont="1" applyFill="1" applyBorder="1" applyAlignment="1">
      <alignment vertical="center" wrapText="1"/>
    </xf>
    <xf numFmtId="41" fontId="14" fillId="0" borderId="60" xfId="14" applyFont="1" applyFill="1" applyBorder="1" applyAlignment="1">
      <alignment horizontal="center" vertical="center" wrapText="1"/>
    </xf>
    <xf numFmtId="41" fontId="14" fillId="4" borderId="60" xfId="14" applyFont="1" applyFill="1" applyBorder="1" applyAlignment="1">
      <alignment vertical="center"/>
    </xf>
    <xf numFmtId="9" fontId="14" fillId="4" borderId="60" xfId="12" applyNumberFormat="1" applyFont="1" applyFill="1" applyBorder="1" applyAlignment="1">
      <alignment vertical="center"/>
    </xf>
    <xf numFmtId="10" fontId="14" fillId="4" borderId="60" xfId="12" applyNumberFormat="1" applyFont="1" applyFill="1" applyBorder="1" applyAlignment="1">
      <alignment vertical="center"/>
    </xf>
    <xf numFmtId="9" fontId="14" fillId="0" borderId="60" xfId="12" applyFont="1" applyBorder="1"/>
    <xf numFmtId="0" fontId="14" fillId="4" borderId="60" xfId="0" applyFont="1" applyFill="1" applyBorder="1" applyAlignment="1">
      <alignment wrapText="1"/>
    </xf>
    <xf numFmtId="180" fontId="14" fillId="4" borderId="60" xfId="12" applyNumberFormat="1" applyFont="1" applyFill="1" applyBorder="1" applyAlignment="1">
      <alignment vertical="center"/>
    </xf>
    <xf numFmtId="0" fontId="39" fillId="4" borderId="60" xfId="0" applyFont="1" applyFill="1" applyBorder="1" applyAlignment="1">
      <alignment wrapText="1"/>
    </xf>
    <xf numFmtId="0" fontId="14" fillId="4" borderId="60" xfId="0" applyFont="1" applyFill="1" applyBorder="1" applyAlignment="1">
      <alignment vertical="center"/>
    </xf>
    <xf numFmtId="9" fontId="14" fillId="4" borderId="60" xfId="0" applyNumberFormat="1" applyFont="1" applyFill="1" applyBorder="1" applyAlignment="1">
      <alignment horizontal="right" vertical="center"/>
    </xf>
    <xf numFmtId="0" fontId="14" fillId="0" borderId="60" xfId="0" applyFont="1" applyBorder="1" applyAlignment="1">
      <alignment horizontal="center" vertical="center" wrapText="1"/>
    </xf>
    <xf numFmtId="9" fontId="38" fillId="4" borderId="60" xfId="12" applyFont="1" applyFill="1" applyBorder="1" applyAlignment="1">
      <alignment horizontal="right" vertical="center" wrapText="1" indent="4"/>
    </xf>
    <xf numFmtId="0" fontId="43" fillId="0" borderId="0" xfId="3" applyFont="1" applyAlignment="1">
      <alignment horizontal="justify" vertical="center"/>
    </xf>
    <xf numFmtId="9" fontId="38" fillId="4" borderId="60" xfId="12" applyFont="1" applyFill="1" applyBorder="1" applyAlignment="1">
      <alignment vertical="center"/>
    </xf>
    <xf numFmtId="41" fontId="38" fillId="4" borderId="60" xfId="38" applyFont="1" applyFill="1" applyBorder="1" applyAlignment="1">
      <alignment horizontal="center" vertical="center" wrapText="1"/>
    </xf>
    <xf numFmtId="0" fontId="31" fillId="0" borderId="0" xfId="3" applyFont="1" applyAlignment="1">
      <alignment horizontal="justify" vertical="justify"/>
    </xf>
    <xf numFmtId="0" fontId="31" fillId="0" borderId="0" xfId="3" applyFont="1" applyAlignment="1">
      <alignment horizontal="justify" vertical="justify" wrapText="1"/>
    </xf>
    <xf numFmtId="0" fontId="29" fillId="0" borderId="0" xfId="532" applyFont="1" applyAlignment="1">
      <alignment wrapText="1"/>
    </xf>
    <xf numFmtId="0" fontId="33" fillId="0" borderId="0" xfId="532" applyFont="1" applyAlignment="1">
      <alignment horizontal="justify" vertical="justify" wrapText="1"/>
    </xf>
    <xf numFmtId="9" fontId="38" fillId="4" borderId="60" xfId="12" applyFont="1" applyFill="1" applyBorder="1" applyAlignment="1">
      <alignment horizontal="left" vertical="center" wrapText="1"/>
    </xf>
    <xf numFmtId="9" fontId="29" fillId="4" borderId="60" xfId="12" applyFont="1" applyFill="1" applyBorder="1" applyAlignment="1">
      <alignment vertical="center" wrapText="1"/>
    </xf>
    <xf numFmtId="171" fontId="29" fillId="4" borderId="60" xfId="0" applyNumberFormat="1" applyFont="1" applyFill="1" applyBorder="1" applyAlignment="1">
      <alignment horizontal="justify" vertical="center" wrapText="1"/>
    </xf>
    <xf numFmtId="9" fontId="38" fillId="4" borderId="60" xfId="12" applyFont="1" applyFill="1" applyBorder="1" applyAlignment="1">
      <alignment horizontal="center" vertical="center" wrapText="1"/>
    </xf>
    <xf numFmtId="0" fontId="38" fillId="4" borderId="0" xfId="0" applyFont="1" applyFill="1" applyAlignment="1">
      <alignment wrapText="1"/>
    </xf>
    <xf numFmtId="0" fontId="29" fillId="4" borderId="71" xfId="0" applyFont="1" applyFill="1" applyBorder="1" applyAlignment="1">
      <alignment horizontal="center" vertical="center" wrapText="1"/>
    </xf>
    <xf numFmtId="171" fontId="29" fillId="4" borderId="60" xfId="0" applyNumberFormat="1" applyFont="1" applyFill="1" applyBorder="1" applyAlignment="1">
      <alignment horizontal="center" vertical="center" wrapText="1"/>
    </xf>
    <xf numFmtId="171" fontId="29" fillId="0" borderId="71" xfId="0" applyNumberFormat="1" applyFont="1" applyFill="1" applyBorder="1" applyAlignment="1">
      <alignment horizontal="center" vertical="center" wrapText="1"/>
    </xf>
    <xf numFmtId="9" fontId="29" fillId="4" borderId="60" xfId="12" applyFont="1" applyFill="1" applyBorder="1" applyAlignment="1">
      <alignment vertical="center"/>
    </xf>
    <xf numFmtId="9" fontId="14" fillId="4" borderId="60" xfId="12" applyFont="1" applyFill="1" applyBorder="1" applyAlignment="1">
      <alignment horizontal="center" vertical="center" wrapText="1"/>
    </xf>
    <xf numFmtId="171" fontId="38" fillId="4" borderId="60" xfId="0" applyNumberFormat="1" applyFont="1" applyFill="1" applyBorder="1" applyAlignment="1">
      <alignment horizontal="center" vertical="center" wrapText="1"/>
    </xf>
    <xf numFmtId="9" fontId="29" fillId="4" borderId="60" xfId="12" applyFont="1" applyFill="1" applyBorder="1" applyAlignment="1">
      <alignment horizontal="justify" vertical="center" wrapText="1"/>
    </xf>
    <xf numFmtId="172" fontId="38" fillId="4" borderId="60" xfId="0" applyNumberFormat="1" applyFont="1" applyFill="1" applyBorder="1" applyAlignment="1">
      <alignment horizontal="center" vertical="center" wrapText="1"/>
    </xf>
    <xf numFmtId="177" fontId="29" fillId="0" borderId="60" xfId="47" applyNumberFormat="1" applyFont="1" applyFill="1" applyBorder="1" applyAlignment="1">
      <alignment horizontal="left" vertical="center" wrapText="1"/>
    </xf>
    <xf numFmtId="0" fontId="14" fillId="4" borderId="60" xfId="0" applyNumberFormat="1" applyFont="1" applyFill="1" applyBorder="1" applyAlignment="1">
      <alignment horizontal="center" vertical="center" wrapText="1"/>
    </xf>
    <xf numFmtId="171" fontId="14" fillId="4" borderId="60" xfId="0" applyNumberFormat="1" applyFont="1" applyFill="1" applyBorder="1" applyAlignment="1">
      <alignment horizontal="justify" vertical="center" wrapText="1"/>
    </xf>
    <xf numFmtId="171" fontId="14" fillId="4" borderId="60" xfId="0" applyNumberFormat="1" applyFont="1" applyFill="1" applyBorder="1" applyAlignment="1">
      <alignment horizontal="justify" vertical="top" wrapText="1"/>
    </xf>
    <xf numFmtId="9" fontId="14" fillId="4" borderId="60" xfId="12" applyFont="1" applyFill="1" applyBorder="1" applyAlignment="1">
      <alignment horizontal="justify" vertical="center"/>
    </xf>
    <xf numFmtId="9" fontId="14" fillId="4" borderId="60" xfId="12" applyFont="1" applyFill="1" applyBorder="1" applyAlignment="1">
      <alignment horizontal="justify" vertical="center" wrapText="1"/>
    </xf>
    <xf numFmtId="3" fontId="14" fillId="0" borderId="60" xfId="0" applyNumberFormat="1" applyFont="1" applyBorder="1" applyAlignment="1">
      <alignment vertical="center"/>
    </xf>
    <xf numFmtId="3" fontId="14" fillId="4" borderId="60" xfId="0" applyNumberFormat="1" applyFont="1" applyFill="1" applyBorder="1" applyAlignment="1">
      <alignment horizontal="center" vertical="center" wrapText="1"/>
    </xf>
    <xf numFmtId="9" fontId="14" fillId="4" borderId="60" xfId="0" applyNumberFormat="1" applyFont="1" applyFill="1" applyBorder="1" applyAlignment="1">
      <alignment horizontal="center" vertical="center" wrapText="1"/>
    </xf>
    <xf numFmtId="171" fontId="38" fillId="4" borderId="60" xfId="0" applyNumberFormat="1" applyFont="1" applyFill="1" applyBorder="1" applyAlignment="1">
      <alignment horizontal="justify" vertical="center" wrapText="1"/>
    </xf>
    <xf numFmtId="9" fontId="38" fillId="4" borderId="60" xfId="0" applyNumberFormat="1" applyFont="1" applyFill="1" applyBorder="1" applyAlignment="1">
      <alignment horizontal="center" vertical="center" wrapText="1"/>
    </xf>
    <xf numFmtId="9" fontId="38" fillId="4" borderId="60" xfId="12" applyFont="1" applyFill="1" applyBorder="1" applyAlignment="1">
      <alignment horizontal="center" vertical="center"/>
    </xf>
    <xf numFmtId="171" fontId="38" fillId="4" borderId="60" xfId="0" applyNumberFormat="1" applyFont="1" applyFill="1" applyBorder="1" applyAlignment="1">
      <alignment horizontal="justify" vertical="top" wrapText="1"/>
    </xf>
    <xf numFmtId="10" fontId="14" fillId="4" borderId="60" xfId="0" applyNumberFormat="1" applyFont="1" applyFill="1" applyBorder="1" applyAlignment="1">
      <alignment horizontal="center" vertical="center" wrapText="1"/>
    </xf>
    <xf numFmtId="171" fontId="38" fillId="4" borderId="60" xfId="0" applyNumberFormat="1" applyFont="1" applyFill="1" applyBorder="1" applyAlignment="1">
      <alignment horizontal="left" vertical="top" wrapText="1"/>
    </xf>
    <xf numFmtId="171" fontId="38" fillId="4" borderId="60" xfId="0" applyNumberFormat="1" applyFont="1" applyFill="1" applyBorder="1" applyAlignment="1">
      <alignment horizontal="left" vertical="center" wrapText="1"/>
    </xf>
    <xf numFmtId="14" fontId="14" fillId="4" borderId="67" xfId="0" applyNumberFormat="1" applyFont="1" applyFill="1" applyBorder="1" applyAlignment="1">
      <alignment horizontal="center" vertical="center" wrapText="1"/>
    </xf>
    <xf numFmtId="9" fontId="29" fillId="4" borderId="60" xfId="12" applyNumberFormat="1" applyFont="1" applyFill="1" applyBorder="1" applyAlignment="1">
      <alignment horizontal="center" vertical="center" wrapText="1"/>
    </xf>
    <xf numFmtId="171" fontId="29" fillId="4" borderId="60" xfId="0" applyNumberFormat="1" applyFont="1" applyFill="1" applyBorder="1" applyAlignment="1">
      <alignment horizontal="left" vertical="center" wrapText="1"/>
    </xf>
    <xf numFmtId="9" fontId="29" fillId="4" borderId="60" xfId="0" applyNumberFormat="1" applyFont="1" applyFill="1" applyBorder="1" applyAlignment="1">
      <alignment horizontal="center" vertical="center" wrapText="1"/>
    </xf>
    <xf numFmtId="9" fontId="29" fillId="4" borderId="60" xfId="12" applyFont="1" applyFill="1" applyBorder="1" applyAlignment="1">
      <alignment vertical="top" wrapText="1"/>
    </xf>
    <xf numFmtId="9" fontId="14" fillId="4" borderId="60" xfId="0" applyNumberFormat="1" applyFont="1" applyFill="1" applyBorder="1" applyAlignment="1">
      <alignment horizontal="right" vertical="center" wrapText="1"/>
    </xf>
    <xf numFmtId="171" fontId="14" fillId="4" borderId="60" xfId="0" applyNumberFormat="1" applyFont="1" applyFill="1" applyBorder="1" applyAlignment="1">
      <alignment horizontal="left" vertical="center" wrapText="1"/>
    </xf>
    <xf numFmtId="171" fontId="14" fillId="4" borderId="60" xfId="0" applyNumberFormat="1" applyFont="1" applyFill="1" applyBorder="1" applyAlignment="1">
      <alignment horizontal="right" vertical="center" wrapText="1"/>
    </xf>
    <xf numFmtId="14" fontId="8" fillId="0" borderId="60" xfId="11" applyNumberFormat="1" applyBorder="1" applyAlignment="1">
      <alignment horizontal="center" vertical="center"/>
    </xf>
    <xf numFmtId="9" fontId="27" fillId="4" borderId="60" xfId="12" applyFont="1" applyFill="1" applyBorder="1" applyAlignment="1">
      <alignment vertical="center"/>
    </xf>
    <xf numFmtId="9" fontId="14" fillId="7" borderId="60" xfId="12" applyFont="1" applyFill="1" applyBorder="1" applyAlignment="1">
      <alignment vertical="center"/>
    </xf>
    <xf numFmtId="0" fontId="27" fillId="0" borderId="60" xfId="0" applyFont="1" applyBorder="1" applyAlignment="1">
      <alignment wrapText="1"/>
    </xf>
    <xf numFmtId="9" fontId="27" fillId="4" borderId="60" xfId="0" applyNumberFormat="1" applyFont="1" applyFill="1" applyBorder="1" applyAlignment="1">
      <alignment wrapText="1"/>
    </xf>
    <xf numFmtId="9" fontId="27" fillId="0" borderId="60" xfId="0" applyNumberFormat="1" applyFont="1" applyBorder="1" applyAlignment="1">
      <alignment vertical="center"/>
    </xf>
    <xf numFmtId="0" fontId="27" fillId="0" borderId="60" xfId="0" applyFont="1" applyBorder="1" applyAlignment="1">
      <alignment horizontal="justify" vertical="center" wrapText="1"/>
    </xf>
    <xf numFmtId="171" fontId="11" fillId="4" borderId="60" xfId="3" applyNumberFormat="1" applyFont="1" applyFill="1" applyBorder="1" applyAlignment="1">
      <alignment horizontal="left" vertical="center" wrapText="1"/>
    </xf>
    <xf numFmtId="9" fontId="14" fillId="0" borderId="60" xfId="7" applyFont="1" applyFill="1" applyBorder="1" applyAlignment="1">
      <alignment vertical="center"/>
    </xf>
    <xf numFmtId="0" fontId="40" fillId="4" borderId="60" xfId="0" applyFont="1" applyFill="1" applyBorder="1" applyAlignment="1">
      <alignment vertical="center" wrapText="1"/>
    </xf>
    <xf numFmtId="0" fontId="14" fillId="4" borderId="1" xfId="0" applyFont="1" applyFill="1" applyBorder="1" applyAlignment="1">
      <alignment horizontal="left" vertical="center" wrapText="1"/>
    </xf>
    <xf numFmtId="0" fontId="40" fillId="0" borderId="60" xfId="0" applyFont="1" applyBorder="1" applyAlignment="1">
      <alignment horizontal="center" vertical="center"/>
    </xf>
    <xf numFmtId="0" fontId="27" fillId="0" borderId="60" xfId="0" applyFont="1" applyBorder="1" applyAlignment="1">
      <alignment vertical="center" wrapText="1"/>
    </xf>
    <xf numFmtId="0" fontId="39" fillId="0" borderId="60" xfId="0" applyFont="1" applyBorder="1" applyAlignment="1">
      <alignment wrapText="1"/>
    </xf>
    <xf numFmtId="0" fontId="39" fillId="0" borderId="60" xfId="0" applyFont="1" applyBorder="1" applyAlignment="1">
      <alignment vertical="center" wrapText="1"/>
    </xf>
    <xf numFmtId="9" fontId="14" fillId="0" borderId="60" xfId="7" applyFont="1" applyBorder="1" applyAlignment="1">
      <alignment vertical="center"/>
    </xf>
    <xf numFmtId="9" fontId="27" fillId="0" borderId="60" xfId="7" applyFont="1" applyBorder="1" applyAlignment="1">
      <alignment vertical="center"/>
    </xf>
    <xf numFmtId="0" fontId="39" fillId="4" borderId="60" xfId="0" applyFont="1" applyFill="1" applyBorder="1" applyAlignment="1">
      <alignment vertical="center" wrapText="1"/>
    </xf>
    <xf numFmtId="0" fontId="27" fillId="0" borderId="60" xfId="0" applyFont="1" applyBorder="1" applyAlignment="1">
      <alignment vertical="center"/>
    </xf>
    <xf numFmtId="14" fontId="53" fillId="0" borderId="60" xfId="0" applyNumberFormat="1" applyFont="1" applyBorder="1" applyAlignment="1">
      <alignment horizontal="center" vertical="center"/>
    </xf>
    <xf numFmtId="0" fontId="53" fillId="0" borderId="60" xfId="0" applyFont="1" applyBorder="1" applyAlignment="1">
      <alignment horizontal="center" vertical="center"/>
    </xf>
    <xf numFmtId="0" fontId="40" fillId="4" borderId="60" xfId="0" applyFont="1" applyFill="1" applyBorder="1" applyAlignment="1">
      <alignment vertical="center"/>
    </xf>
    <xf numFmtId="0" fontId="53" fillId="0" borderId="60" xfId="0" applyFont="1" applyFill="1" applyBorder="1" applyAlignment="1">
      <alignment horizontal="center" vertical="center" wrapText="1"/>
    </xf>
    <xf numFmtId="14" fontId="53" fillId="0" borderId="60" xfId="0" applyNumberFormat="1" applyFont="1" applyFill="1" applyBorder="1" applyAlignment="1">
      <alignment horizontal="center" vertical="center" wrapText="1"/>
    </xf>
    <xf numFmtId="0" fontId="38" fillId="0" borderId="1" xfId="0" applyFont="1" applyBorder="1" applyAlignment="1">
      <alignment vertical="center" wrapText="1"/>
    </xf>
    <xf numFmtId="0" fontId="8" fillId="0" borderId="60" xfId="3" applyFont="1" applyFill="1" applyBorder="1" applyAlignment="1">
      <alignment horizontal="left" vertical="center" wrapText="1"/>
    </xf>
    <xf numFmtId="9" fontId="14" fillId="0" borderId="60" xfId="7" applyFont="1" applyFill="1" applyBorder="1" applyAlignment="1">
      <alignment horizontal="center" vertical="center" wrapText="1"/>
    </xf>
    <xf numFmtId="9" fontId="14" fillId="0" borderId="60" xfId="7" applyFont="1" applyFill="1" applyBorder="1" applyAlignment="1">
      <alignment horizontal="right" vertical="center" wrapText="1"/>
    </xf>
    <xf numFmtId="171" fontId="27" fillId="0" borderId="60" xfId="0" applyNumberFormat="1" applyFont="1" applyFill="1" applyBorder="1" applyAlignment="1">
      <alignment horizontal="center" vertical="center" wrapText="1"/>
    </xf>
    <xf numFmtId="0" fontId="27" fillId="4" borderId="60" xfId="0" applyFont="1" applyFill="1" applyBorder="1" applyAlignment="1">
      <alignment wrapText="1"/>
    </xf>
    <xf numFmtId="0" fontId="27" fillId="4" borderId="60" xfId="0" applyFont="1" applyFill="1" applyBorder="1" applyAlignment="1">
      <alignment vertical="center" wrapText="1"/>
    </xf>
    <xf numFmtId="9" fontId="14" fillId="4" borderId="60" xfId="7" applyFont="1" applyFill="1" applyBorder="1" applyAlignment="1">
      <alignment horizontal="right" vertical="center" wrapText="1"/>
    </xf>
    <xf numFmtId="0" fontId="14" fillId="4" borderId="60" xfId="0" applyFont="1" applyFill="1" applyBorder="1" applyAlignment="1">
      <alignment horizontal="center" wrapText="1"/>
    </xf>
    <xf numFmtId="171" fontId="39" fillId="0" borderId="60" xfId="0" applyNumberFormat="1" applyFont="1" applyFill="1" applyBorder="1" applyAlignment="1">
      <alignment horizontal="center" vertical="center" wrapText="1"/>
    </xf>
    <xf numFmtId="171" fontId="38" fillId="0" borderId="60" xfId="3" applyNumberFormat="1" applyFont="1" applyFill="1" applyBorder="1" applyAlignment="1">
      <alignment horizontal="justify" vertical="center" wrapText="1"/>
    </xf>
    <xf numFmtId="0" fontId="38" fillId="0" borderId="60" xfId="3" applyNumberFormat="1" applyFont="1" applyFill="1" applyBorder="1" applyAlignment="1">
      <alignment horizontal="center" vertical="center" wrapText="1"/>
    </xf>
    <xf numFmtId="171" fontId="38" fillId="0" borderId="60" xfId="0" applyNumberFormat="1" applyFont="1" applyFill="1" applyBorder="1" applyAlignment="1">
      <alignment horizontal="justify" vertical="center" wrapText="1"/>
    </xf>
    <xf numFmtId="9" fontId="38" fillId="0" borderId="60" xfId="12" applyFont="1" applyFill="1" applyBorder="1" applyAlignment="1">
      <alignment horizontal="center" vertical="center" wrapText="1"/>
    </xf>
    <xf numFmtId="171" fontId="29" fillId="0" borderId="60" xfId="11" applyNumberFormat="1" applyFont="1" applyFill="1" applyBorder="1" applyAlignment="1">
      <alignment horizontal="justify" vertical="center" wrapText="1"/>
    </xf>
    <xf numFmtId="10" fontId="38" fillId="0" borderId="60" xfId="12" applyNumberFormat="1" applyFont="1" applyFill="1" applyBorder="1" applyAlignment="1">
      <alignment horizontal="center" vertical="center"/>
    </xf>
    <xf numFmtId="0" fontId="38" fillId="4" borderId="60" xfId="0" applyFont="1" applyFill="1" applyBorder="1" applyAlignment="1">
      <alignment horizontal="center" vertical="center"/>
    </xf>
    <xf numFmtId="0" fontId="38" fillId="0" borderId="60" xfId="0" applyFont="1" applyFill="1" applyBorder="1"/>
    <xf numFmtId="9" fontId="29" fillId="4" borderId="60" xfId="12" applyFont="1" applyFill="1" applyBorder="1" applyAlignment="1">
      <alignment horizontal="center" vertical="center"/>
    </xf>
    <xf numFmtId="0" fontId="29" fillId="0" borderId="60" xfId="0" applyFont="1" applyBorder="1" applyAlignment="1">
      <alignment horizontal="justify" vertical="center" wrapText="1"/>
    </xf>
    <xf numFmtId="0" fontId="38" fillId="4" borderId="60" xfId="0" applyFont="1" applyFill="1" applyBorder="1" applyAlignment="1">
      <alignment horizontal="center" vertical="center" wrapText="1"/>
    </xf>
    <xf numFmtId="9" fontId="38" fillId="4" borderId="60" xfId="12" applyFont="1" applyFill="1" applyBorder="1" applyAlignment="1" applyProtection="1">
      <alignment horizontal="center" vertical="center"/>
      <protection locked="0"/>
    </xf>
    <xf numFmtId="9" fontId="38" fillId="0" borderId="60" xfId="12" applyFont="1" applyFill="1" applyBorder="1" applyAlignment="1" applyProtection="1">
      <alignment horizontal="center" vertical="center" wrapText="1"/>
      <protection locked="0"/>
    </xf>
    <xf numFmtId="0" fontId="38" fillId="0" borderId="60" xfId="0" applyNumberFormat="1" applyFont="1" applyFill="1" applyBorder="1" applyAlignment="1">
      <alignment horizontal="center" vertical="center" wrapText="1"/>
    </xf>
    <xf numFmtId="0" fontId="38" fillId="0" borderId="60" xfId="0" applyFont="1" applyFill="1" applyBorder="1" applyAlignment="1">
      <alignment horizontal="left" vertical="top" wrapText="1"/>
    </xf>
    <xf numFmtId="171" fontId="38" fillId="4" borderId="60" xfId="3" applyNumberFormat="1" applyFont="1" applyFill="1" applyBorder="1" applyAlignment="1">
      <alignment horizontal="justify" vertical="center" wrapText="1"/>
    </xf>
    <xf numFmtId="9" fontId="38" fillId="0" borderId="60" xfId="12" applyFont="1" applyFill="1" applyBorder="1" applyAlignment="1">
      <alignment horizontal="justify" vertical="top" wrapText="1"/>
    </xf>
    <xf numFmtId="171" fontId="38" fillId="0" borderId="60" xfId="0" applyNumberFormat="1" applyFont="1" applyFill="1" applyBorder="1" applyAlignment="1">
      <alignment horizontal="left" vertical="top" wrapText="1"/>
    </xf>
    <xf numFmtId="171" fontId="38" fillId="0" borderId="60" xfId="0" applyNumberFormat="1" applyFont="1" applyFill="1" applyBorder="1" applyAlignment="1">
      <alignment horizontal="left" vertical="center" wrapText="1"/>
    </xf>
    <xf numFmtId="0" fontId="38" fillId="0" borderId="60" xfId="0" applyFont="1" applyBorder="1" applyAlignment="1">
      <alignment vertical="center" wrapText="1"/>
    </xf>
    <xf numFmtId="10" fontId="38" fillId="0" borderId="60" xfId="0" applyNumberFormat="1" applyFont="1" applyFill="1" applyBorder="1" applyAlignment="1">
      <alignment horizontal="center" vertical="center" wrapText="1"/>
    </xf>
    <xf numFmtId="10" fontId="38" fillId="4" borderId="60" xfId="0" applyNumberFormat="1" applyFont="1" applyFill="1" applyBorder="1" applyAlignment="1">
      <alignment horizontal="center" vertical="center"/>
    </xf>
    <xf numFmtId="0" fontId="38" fillId="4" borderId="60" xfId="0" applyFont="1" applyFill="1" applyBorder="1" applyAlignment="1">
      <alignment horizontal="center"/>
    </xf>
    <xf numFmtId="0" fontId="38" fillId="4" borderId="60" xfId="0" applyFont="1" applyFill="1" applyBorder="1"/>
    <xf numFmtId="9" fontId="38" fillId="4" borderId="60" xfId="12" applyFont="1" applyFill="1" applyBorder="1" applyAlignment="1">
      <alignment horizontal="left" vertical="center"/>
    </xf>
    <xf numFmtId="0" fontId="38" fillId="4" borderId="60" xfId="0" applyFont="1" applyFill="1" applyBorder="1" applyAlignment="1">
      <alignment vertical="center" wrapText="1"/>
    </xf>
    <xf numFmtId="9" fontId="14" fillId="0" borderId="60" xfId="0" applyNumberFormat="1" applyFont="1" applyBorder="1" applyAlignment="1">
      <alignment horizontal="center" vertical="center"/>
    </xf>
    <xf numFmtId="171" fontId="14" fillId="0" borderId="60" xfId="0" applyNumberFormat="1" applyFont="1" applyFill="1" applyBorder="1" applyAlignment="1" applyProtection="1">
      <alignment horizontal="justify" vertical="center" wrapText="1"/>
      <protection locked="0"/>
    </xf>
    <xf numFmtId="0" fontId="14" fillId="4" borderId="60" xfId="0" applyFont="1" applyFill="1" applyBorder="1" applyAlignment="1">
      <alignment horizontal="center" vertical="center"/>
    </xf>
    <xf numFmtId="9" fontId="14" fillId="4" borderId="60" xfId="12" applyNumberFormat="1" applyFont="1" applyFill="1" applyBorder="1" applyAlignment="1">
      <alignment horizontal="center" vertical="center"/>
    </xf>
    <xf numFmtId="171" fontId="14" fillId="7" borderId="60" xfId="0" applyNumberFormat="1" applyFont="1" applyFill="1" applyBorder="1" applyAlignment="1">
      <alignment horizontal="center" vertical="center" wrapText="1"/>
    </xf>
    <xf numFmtId="171" fontId="29" fillId="4" borderId="71" xfId="0" applyNumberFormat="1" applyFont="1" applyFill="1" applyBorder="1" applyAlignment="1">
      <alignment horizontal="center" vertical="center" wrapText="1"/>
    </xf>
    <xf numFmtId="171" fontId="29" fillId="4" borderId="68" xfId="0" applyNumberFormat="1" applyFont="1" applyFill="1" applyBorder="1" applyAlignment="1">
      <alignment horizontal="center" vertical="center" wrapText="1"/>
    </xf>
    <xf numFmtId="0" fontId="29" fillId="4" borderId="60" xfId="0" applyFont="1" applyFill="1" applyBorder="1" applyAlignment="1">
      <alignment vertical="center" wrapText="1"/>
    </xf>
    <xf numFmtId="0" fontId="29" fillId="4" borderId="60" xfId="0" applyFont="1" applyFill="1" applyBorder="1" applyAlignment="1">
      <alignment horizontal="left" vertical="center" wrapText="1"/>
    </xf>
    <xf numFmtId="9" fontId="29" fillId="0" borderId="60" xfId="0" applyNumberFormat="1" applyFont="1" applyFill="1" applyBorder="1" applyAlignment="1">
      <alignment horizontal="center" vertical="center"/>
    </xf>
    <xf numFmtId="0" fontId="29" fillId="0" borderId="60" xfId="0" applyFont="1" applyFill="1" applyBorder="1" applyAlignment="1">
      <alignment vertical="center" wrapText="1"/>
    </xf>
    <xf numFmtId="0" fontId="14" fillId="0" borderId="60" xfId="0" applyFont="1" applyFill="1" applyBorder="1" applyAlignment="1">
      <alignment horizontal="justify" vertical="top" wrapText="1"/>
    </xf>
    <xf numFmtId="9" fontId="14" fillId="0" borderId="60" xfId="0" applyNumberFormat="1" applyFont="1" applyFill="1" applyBorder="1" applyAlignment="1">
      <alignment horizontal="right" vertical="center" wrapText="1"/>
    </xf>
    <xf numFmtId="9" fontId="14" fillId="0" borderId="60" xfId="12" applyFont="1" applyFill="1" applyBorder="1" applyAlignment="1">
      <alignment horizontal="justify" vertical="top" wrapText="1"/>
    </xf>
    <xf numFmtId="171" fontId="14" fillId="0" borderId="60" xfId="0" applyNumberFormat="1" applyFont="1" applyFill="1" applyBorder="1" applyAlignment="1">
      <alignment horizontal="justify" vertical="top" wrapText="1"/>
    </xf>
    <xf numFmtId="10" fontId="14" fillId="0" borderId="60" xfId="0" applyNumberFormat="1" applyFont="1" applyFill="1" applyBorder="1" applyAlignment="1">
      <alignment horizontal="right" vertical="center" wrapText="1"/>
    </xf>
    <xf numFmtId="9" fontId="14" fillId="0" borderId="60" xfId="12" applyFont="1" applyFill="1" applyBorder="1" applyAlignment="1">
      <alignment vertical="center" wrapText="1"/>
    </xf>
    <xf numFmtId="9" fontId="37" fillId="0" borderId="60" xfId="12" applyFont="1" applyFill="1" applyBorder="1" applyAlignment="1">
      <alignment horizontal="center" vertical="center"/>
    </xf>
    <xf numFmtId="9" fontId="29" fillId="4" borderId="60" xfId="12" quotePrefix="1" applyFont="1" applyFill="1" applyBorder="1" applyAlignment="1">
      <alignment vertical="center" wrapText="1"/>
    </xf>
    <xf numFmtId="0" fontId="14" fillId="0" borderId="60" xfId="0" applyFont="1" applyBorder="1" applyAlignment="1">
      <alignment horizontal="center" wrapText="1"/>
    </xf>
    <xf numFmtId="9" fontId="14" fillId="0" borderId="60" xfId="12" applyFont="1" applyBorder="1" applyAlignment="1">
      <alignment horizontal="right" vertical="center"/>
    </xf>
    <xf numFmtId="179" fontId="11" fillId="4" borderId="60" xfId="3" applyNumberFormat="1" applyFont="1" applyFill="1" applyBorder="1" applyAlignment="1">
      <alignment horizontal="left" vertical="center" wrapText="1"/>
    </xf>
    <xf numFmtId="0" fontId="11" fillId="4" borderId="60" xfId="3" applyFont="1" applyFill="1" applyBorder="1" applyAlignment="1">
      <alignment horizontal="left" vertical="center" wrapText="1"/>
    </xf>
    <xf numFmtId="9" fontId="27" fillId="4" borderId="60" xfId="0" applyNumberFormat="1" applyFont="1" applyFill="1" applyBorder="1" applyAlignment="1">
      <alignment vertical="center" wrapText="1"/>
    </xf>
    <xf numFmtId="0" fontId="27" fillId="4" borderId="60" xfId="0" applyFont="1" applyFill="1" applyBorder="1" applyAlignment="1">
      <alignment horizontal="justify" vertical="center" wrapText="1"/>
    </xf>
    <xf numFmtId="9" fontId="27" fillId="4" borderId="60" xfId="0" applyNumberFormat="1" applyFont="1" applyFill="1" applyBorder="1" applyAlignment="1">
      <alignment vertical="center"/>
    </xf>
    <xf numFmtId="9" fontId="14" fillId="0" borderId="60" xfId="12" applyFont="1" applyBorder="1" applyAlignment="1">
      <alignment horizontal="center" vertical="center"/>
    </xf>
    <xf numFmtId="0" fontId="14" fillId="0" borderId="60" xfId="0" applyFont="1" applyBorder="1" applyAlignment="1">
      <alignment horizontal="left" vertical="center" wrapText="1"/>
    </xf>
    <xf numFmtId="10" fontId="14" fillId="0" borderId="60" xfId="0" applyNumberFormat="1" applyFont="1" applyBorder="1" applyAlignment="1">
      <alignment horizontal="center" vertical="center"/>
    </xf>
    <xf numFmtId="10" fontId="14" fillId="4" borderId="60" xfId="12" applyNumberFormat="1" applyFont="1" applyFill="1" applyBorder="1" applyAlignment="1">
      <alignment horizontal="center" vertical="center"/>
    </xf>
    <xf numFmtId="172" fontId="37" fillId="0" borderId="60" xfId="3" applyNumberFormat="1" applyFont="1" applyFill="1" applyBorder="1" applyAlignment="1">
      <alignment horizontal="center" vertical="center" wrapText="1"/>
    </xf>
    <xf numFmtId="0" fontId="37" fillId="0" borderId="60" xfId="0" applyFont="1" applyBorder="1" applyAlignment="1">
      <alignment horizontal="justify" vertical="center" wrapText="1"/>
    </xf>
    <xf numFmtId="43" fontId="14" fillId="4" borderId="60" xfId="41" applyFont="1" applyFill="1" applyBorder="1" applyAlignment="1" applyProtection="1">
      <alignment horizontal="center" vertical="center" wrapText="1"/>
      <protection locked="0"/>
    </xf>
    <xf numFmtId="179" fontId="14" fillId="4" borderId="60" xfId="0" applyNumberFormat="1" applyFont="1" applyFill="1" applyBorder="1" applyAlignment="1" applyProtection="1">
      <alignment horizontal="center" vertical="center" wrapText="1"/>
      <protection locked="0"/>
    </xf>
    <xf numFmtId="49" fontId="39" fillId="4" borderId="60" xfId="12" applyNumberFormat="1" applyFont="1" applyFill="1" applyBorder="1" applyAlignment="1" applyProtection="1">
      <alignment vertical="top" wrapText="1"/>
      <protection locked="0"/>
    </xf>
    <xf numFmtId="172" fontId="14" fillId="4" borderId="60" xfId="12" applyNumberFormat="1" applyFont="1" applyFill="1" applyBorder="1" applyAlignment="1" applyProtection="1">
      <alignment horizontal="center" vertical="center"/>
      <protection locked="0"/>
    </xf>
    <xf numFmtId="172" fontId="14" fillId="4" borderId="60" xfId="12" applyNumberFormat="1" applyFont="1" applyFill="1" applyBorder="1" applyAlignment="1" applyProtection="1">
      <alignment horizontal="right" vertical="center"/>
      <protection locked="0"/>
    </xf>
    <xf numFmtId="49" fontId="39" fillId="4" borderId="60" xfId="12" applyNumberFormat="1" applyFont="1" applyFill="1" applyBorder="1" applyAlignment="1" applyProtection="1">
      <alignment vertical="center" wrapText="1"/>
      <protection locked="0"/>
    </xf>
    <xf numFmtId="9" fontId="14" fillId="4" borderId="60" xfId="12" applyNumberFormat="1" applyFont="1" applyFill="1" applyBorder="1" applyAlignment="1" applyProtection="1">
      <alignment horizontal="right" vertical="center"/>
      <protection locked="0"/>
    </xf>
    <xf numFmtId="172" fontId="14" fillId="4" borderId="60" xfId="0" applyNumberFormat="1" applyFont="1" applyFill="1" applyBorder="1" applyAlignment="1" applyProtection="1">
      <alignment horizontal="center" vertical="center" wrapText="1"/>
      <protection locked="0"/>
    </xf>
    <xf numFmtId="172" fontId="27" fillId="4" borderId="60" xfId="0" applyNumberFormat="1" applyFont="1" applyFill="1" applyBorder="1" applyAlignment="1" applyProtection="1">
      <alignment horizontal="center" vertical="center" wrapText="1"/>
      <protection locked="0"/>
    </xf>
    <xf numFmtId="43" fontId="29" fillId="0" borderId="60" xfId="41" applyFont="1" applyFill="1" applyBorder="1" applyAlignment="1" applyProtection="1">
      <alignment vertical="center" wrapText="1"/>
      <protection locked="0"/>
    </xf>
    <xf numFmtId="9" fontId="39" fillId="4" borderId="60" xfId="12" applyFont="1" applyFill="1" applyBorder="1" applyAlignment="1" applyProtection="1">
      <alignment horizontal="left" vertical="center" wrapText="1"/>
      <protection locked="0"/>
    </xf>
    <xf numFmtId="172" fontId="14" fillId="0" borderId="60" xfId="0" applyNumberFormat="1" applyFont="1" applyFill="1" applyBorder="1" applyAlignment="1" applyProtection="1">
      <alignment horizontal="center" vertical="center" wrapText="1"/>
      <protection locked="0"/>
    </xf>
    <xf numFmtId="43" fontId="14" fillId="0" borderId="60" xfId="41" applyFont="1" applyFill="1" applyBorder="1" applyAlignment="1" applyProtection="1">
      <alignment horizontal="center" vertical="center" wrapText="1"/>
      <protection locked="0"/>
    </xf>
    <xf numFmtId="179" fontId="14" fillId="0" borderId="60" xfId="0" applyNumberFormat="1" applyFont="1" applyFill="1" applyBorder="1" applyAlignment="1" applyProtection="1">
      <alignment horizontal="left" vertical="top" wrapText="1"/>
      <protection locked="0"/>
    </xf>
    <xf numFmtId="43" fontId="14" fillId="4" borderId="60" xfId="41" applyFont="1" applyFill="1" applyBorder="1" applyAlignment="1" applyProtection="1">
      <alignment horizontal="right" vertical="center" wrapText="1"/>
      <protection locked="0"/>
    </xf>
    <xf numFmtId="172" fontId="14" fillId="0" borderId="60" xfId="12" applyNumberFormat="1" applyFont="1" applyFill="1" applyBorder="1" applyAlignment="1" applyProtection="1">
      <alignment horizontal="center" vertical="center"/>
      <protection locked="0"/>
    </xf>
    <xf numFmtId="49" fontId="39" fillId="0" borderId="60" xfId="12" applyNumberFormat="1" applyFont="1" applyFill="1" applyBorder="1" applyAlignment="1" applyProtection="1">
      <alignment vertical="top" wrapText="1"/>
      <protection locked="0"/>
    </xf>
    <xf numFmtId="0" fontId="29" fillId="0" borderId="60" xfId="3" applyFont="1" applyFill="1" applyBorder="1" applyAlignment="1" applyProtection="1">
      <alignment horizontal="left" vertical="center" wrapText="1"/>
      <protection locked="0"/>
    </xf>
    <xf numFmtId="0" fontId="29" fillId="0" borderId="60" xfId="3" applyFont="1" applyFill="1" applyBorder="1" applyAlignment="1" applyProtection="1">
      <alignment horizontal="left" vertical="center" wrapText="1"/>
      <protection locked="0"/>
    </xf>
    <xf numFmtId="2" fontId="29" fillId="0" borderId="60" xfId="41" applyNumberFormat="1" applyFont="1" applyFill="1" applyBorder="1" applyAlignment="1" applyProtection="1">
      <alignment vertical="center" wrapText="1"/>
      <protection locked="0"/>
    </xf>
    <xf numFmtId="0" fontId="39" fillId="4" borderId="60" xfId="12" applyNumberFormat="1" applyFont="1" applyFill="1" applyBorder="1" applyAlignment="1" applyProtection="1">
      <alignment vertical="top" wrapText="1"/>
      <protection locked="0"/>
    </xf>
    <xf numFmtId="9" fontId="39" fillId="4" borderId="60" xfId="12" applyFont="1" applyFill="1" applyBorder="1" applyAlignment="1">
      <alignment horizontal="left" vertical="center" wrapText="1"/>
    </xf>
    <xf numFmtId="0" fontId="39" fillId="4" borderId="60" xfId="12" applyNumberFormat="1" applyFont="1" applyFill="1" applyBorder="1" applyAlignment="1" applyProtection="1">
      <alignment vertical="center" wrapText="1"/>
      <protection locked="0"/>
    </xf>
    <xf numFmtId="0" fontId="14" fillId="0" borderId="60" xfId="0" applyFont="1" applyFill="1" applyBorder="1" applyAlignment="1">
      <alignment horizontal="justify" vertical="center" wrapText="1"/>
    </xf>
    <xf numFmtId="9" fontId="14" fillId="0" borderId="60" xfId="12" applyFont="1" applyFill="1" applyBorder="1" applyAlignment="1">
      <alignment horizontal="justify" vertical="center"/>
    </xf>
    <xf numFmtId="9" fontId="14" fillId="0" borderId="60" xfId="12" applyFont="1" applyFill="1" applyBorder="1" applyAlignment="1">
      <alignment horizontal="justify" vertical="center" wrapText="1"/>
    </xf>
    <xf numFmtId="0" fontId="14" fillId="4" borderId="1" xfId="0" applyNumberFormat="1" applyFont="1" applyFill="1" applyBorder="1" applyAlignment="1">
      <alignment vertical="center" wrapText="1"/>
    </xf>
    <xf numFmtId="0" fontId="14" fillId="4" borderId="1" xfId="3" applyFont="1" applyFill="1" applyBorder="1" applyAlignment="1">
      <alignment vertical="center" wrapText="1"/>
    </xf>
    <xf numFmtId="9" fontId="14" fillId="4" borderId="1" xfId="12"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9" fontId="14" fillId="4" borderId="1" xfId="12" applyFont="1" applyFill="1" applyBorder="1" applyAlignment="1">
      <alignment vertical="center"/>
    </xf>
    <xf numFmtId="9" fontId="14" fillId="4" borderId="1" xfId="12" applyFont="1" applyFill="1" applyBorder="1" applyAlignment="1">
      <alignment vertical="center" wrapText="1"/>
    </xf>
    <xf numFmtId="0" fontId="37" fillId="0" borderId="60" xfId="3" applyFont="1" applyFill="1" applyBorder="1" applyAlignment="1">
      <alignment horizontal="center" vertical="center" wrapText="1"/>
    </xf>
    <xf numFmtId="0" fontId="14" fillId="0" borderId="1" xfId="3" applyFont="1" applyFill="1" applyBorder="1" applyAlignment="1">
      <alignment horizontal="left" vertical="center" wrapText="1"/>
    </xf>
    <xf numFmtId="10" fontId="14" fillId="4" borderId="1" xfId="12" applyNumberFormat="1" applyFont="1" applyFill="1" applyBorder="1" applyAlignment="1">
      <alignment vertical="center"/>
    </xf>
    <xf numFmtId="10" fontId="14" fillId="0" borderId="1" xfId="12" applyNumberFormat="1" applyFont="1" applyFill="1" applyBorder="1" applyAlignment="1">
      <alignment horizontal="right" vertical="center" wrapText="1"/>
    </xf>
    <xf numFmtId="10" fontId="14" fillId="0" borderId="1" xfId="3" applyNumberFormat="1" applyFont="1" applyFill="1" applyBorder="1" applyAlignment="1">
      <alignment horizontal="left" vertical="center" wrapText="1"/>
    </xf>
    <xf numFmtId="171" fontId="14" fillId="4" borderId="1" xfId="0" applyNumberFormat="1" applyFont="1" applyFill="1" applyBorder="1" applyAlignment="1">
      <alignment horizontal="justify" vertical="center" wrapText="1"/>
    </xf>
    <xf numFmtId="9" fontId="14" fillId="4" borderId="1" xfId="0" applyNumberFormat="1" applyFont="1" applyFill="1" applyBorder="1" applyAlignment="1">
      <alignment horizontal="center" vertical="center" wrapText="1"/>
    </xf>
    <xf numFmtId="9" fontId="14" fillId="4" borderId="1" xfId="12" applyFont="1" applyFill="1" applyBorder="1" applyAlignment="1">
      <alignment horizontal="left" vertical="center" wrapText="1"/>
    </xf>
    <xf numFmtId="171" fontId="14" fillId="4" borderId="1" xfId="0" applyNumberFormat="1" applyFont="1" applyFill="1" applyBorder="1" applyAlignment="1">
      <alignment horizontal="left" vertical="center" wrapText="1"/>
    </xf>
    <xf numFmtId="171" fontId="40" fillId="0" borderId="60" xfId="0" applyNumberFormat="1" applyFont="1" applyFill="1" applyBorder="1" applyAlignment="1">
      <alignment horizontal="center" vertical="center" wrapText="1"/>
    </xf>
    <xf numFmtId="2" fontId="14" fillId="4" borderId="1" xfId="12" applyNumberFormat="1" applyFont="1" applyFill="1" applyBorder="1" applyAlignment="1">
      <alignment horizontal="center" vertical="center" wrapText="1"/>
    </xf>
    <xf numFmtId="10" fontId="14" fillId="4" borderId="1" xfId="12" applyNumberFormat="1" applyFont="1" applyFill="1" applyBorder="1" applyAlignment="1">
      <alignment horizontal="center" vertical="center" wrapText="1"/>
    </xf>
    <xf numFmtId="171" fontId="14" fillId="14" borderId="1" xfId="0" applyNumberFormat="1" applyFont="1" applyFill="1" applyBorder="1" applyAlignment="1">
      <alignment horizontal="left" vertical="center" wrapText="1"/>
    </xf>
    <xf numFmtId="0" fontId="14" fillId="4" borderId="1" xfId="0" applyNumberFormat="1" applyFont="1" applyFill="1" applyBorder="1" applyAlignment="1">
      <alignment horizontal="left" vertical="center" wrapText="1"/>
    </xf>
    <xf numFmtId="0" fontId="14" fillId="4" borderId="1" xfId="0" applyFont="1" applyFill="1" applyBorder="1" applyAlignment="1">
      <alignment vertical="center"/>
    </xf>
    <xf numFmtId="0" fontId="14" fillId="4" borderId="1" xfId="0" applyFont="1" applyFill="1" applyBorder="1" applyAlignment="1">
      <alignment vertical="center" wrapText="1"/>
    </xf>
    <xf numFmtId="10" fontId="14" fillId="4" borderId="1" xfId="0" applyNumberFormat="1" applyFont="1" applyFill="1" applyBorder="1" applyAlignment="1">
      <alignment vertical="center"/>
    </xf>
    <xf numFmtId="171" fontId="40" fillId="0" borderId="1" xfId="0" applyNumberFormat="1" applyFont="1" applyFill="1" applyBorder="1" applyAlignment="1">
      <alignment horizontal="left" vertical="center" wrapText="1"/>
    </xf>
    <xf numFmtId="9" fontId="29" fillId="0" borderId="60" xfId="7" applyFont="1" applyFill="1" applyBorder="1" applyAlignment="1">
      <alignment vertical="center" wrapText="1"/>
    </xf>
    <xf numFmtId="0" fontId="8" fillId="0" borderId="60" xfId="11" applyFont="1" applyBorder="1" applyAlignment="1">
      <alignment vertical="center" wrapText="1"/>
    </xf>
    <xf numFmtId="0" fontId="29" fillId="0" borderId="0" xfId="3" applyFont="1" applyFill="1" applyBorder="1" applyAlignment="1" applyProtection="1">
      <alignment horizontal="center" vertical="center" wrapText="1"/>
      <protection locked="0"/>
    </xf>
    <xf numFmtId="177" fontId="29" fillId="0" borderId="0" xfId="47" applyNumberFormat="1" applyFont="1" applyFill="1" applyBorder="1" applyAlignment="1" applyProtection="1">
      <alignment horizontal="left" vertical="center" wrapText="1"/>
      <protection locked="0"/>
    </xf>
    <xf numFmtId="0" fontId="29" fillId="0" borderId="0" xfId="3" applyFont="1" applyFill="1" applyBorder="1" applyAlignment="1" applyProtection="1">
      <alignment vertical="center" wrapText="1"/>
      <protection locked="0"/>
    </xf>
    <xf numFmtId="14" fontId="40" fillId="0" borderId="60" xfId="0" applyNumberFormat="1" applyFont="1" applyBorder="1" applyAlignment="1">
      <alignment vertical="center"/>
    </xf>
    <xf numFmtId="0" fontId="29" fillId="0" borderId="60" xfId="3" applyFont="1" applyFill="1" applyBorder="1" applyAlignment="1" applyProtection="1">
      <alignment horizontal="left" vertical="center" wrapText="1"/>
      <protection locked="0"/>
    </xf>
    <xf numFmtId="0" fontId="29" fillId="0" borderId="60" xfId="3" applyFont="1" applyFill="1" applyBorder="1" applyAlignment="1" applyProtection="1">
      <alignment horizontal="left" vertical="center" wrapText="1"/>
      <protection locked="0"/>
    </xf>
    <xf numFmtId="0" fontId="29" fillId="0" borderId="60" xfId="11" applyFont="1" applyFill="1" applyBorder="1" applyAlignment="1">
      <alignment horizontal="left" vertical="center" wrapText="1"/>
    </xf>
    <xf numFmtId="0" fontId="38" fillId="0" borderId="60" xfId="3" applyFont="1" applyFill="1" applyBorder="1" applyAlignment="1">
      <alignment vertical="center" wrapText="1"/>
    </xf>
    <xf numFmtId="9" fontId="38" fillId="0" borderId="60" xfId="7" applyFont="1" applyFill="1" applyBorder="1" applyAlignment="1">
      <alignment horizontal="center" vertical="center" wrapText="1"/>
    </xf>
    <xf numFmtId="0" fontId="14" fillId="0" borderId="60" xfId="3" applyFont="1" applyFill="1" applyBorder="1" applyAlignment="1">
      <alignment vertical="center" wrapText="1"/>
    </xf>
    <xf numFmtId="0" fontId="29" fillId="0" borderId="60" xfId="3" applyFont="1" applyFill="1" applyBorder="1" applyAlignment="1" applyProtection="1">
      <alignment horizontal="center" vertical="center" wrapText="1"/>
      <protection locked="0"/>
    </xf>
    <xf numFmtId="9" fontId="38" fillId="4" borderId="60" xfId="12" applyFont="1" applyFill="1" applyBorder="1" applyAlignment="1">
      <alignment horizontal="center" vertical="center"/>
    </xf>
    <xf numFmtId="9" fontId="14" fillId="0" borderId="60" xfId="3" applyNumberFormat="1" applyFont="1" applyBorder="1" applyAlignment="1">
      <alignment horizontal="center" vertical="center"/>
    </xf>
    <xf numFmtId="0" fontId="56" fillId="0" borderId="0" xfId="3" applyFont="1" applyAlignment="1">
      <alignment vertical="center" wrapText="1"/>
    </xf>
    <xf numFmtId="0" fontId="29" fillId="4" borderId="60" xfId="0" applyFont="1" applyFill="1" applyBorder="1" applyAlignment="1" applyProtection="1">
      <alignment vertical="center" wrapText="1"/>
      <protection locked="0"/>
    </xf>
    <xf numFmtId="14" fontId="29" fillId="0" borderId="60" xfId="3" applyNumberFormat="1" applyFont="1" applyFill="1" applyBorder="1" applyAlignment="1">
      <alignment vertical="center"/>
    </xf>
    <xf numFmtId="177" fontId="29" fillId="0" borderId="60" xfId="47" applyNumberFormat="1" applyFont="1" applyFill="1" applyBorder="1" applyAlignment="1">
      <alignment vertical="center" wrapText="1"/>
    </xf>
    <xf numFmtId="0" fontId="29" fillId="0" borderId="60" xfId="41" applyNumberFormat="1" applyFont="1" applyFill="1" applyBorder="1" applyAlignment="1">
      <alignment vertical="center" wrapText="1"/>
    </xf>
    <xf numFmtId="43" fontId="14" fillId="4" borderId="60" xfId="41" applyFont="1" applyFill="1" applyBorder="1" applyAlignment="1" applyProtection="1">
      <alignment vertical="center" wrapText="1"/>
      <protection locked="0"/>
    </xf>
    <xf numFmtId="179" fontId="14" fillId="4" borderId="60" xfId="0" applyNumberFormat="1" applyFont="1" applyFill="1" applyBorder="1" applyAlignment="1" applyProtection="1">
      <alignment vertical="center" wrapText="1"/>
      <protection locked="0"/>
    </xf>
    <xf numFmtId="172" fontId="14" fillId="4" borderId="60" xfId="12" applyNumberFormat="1" applyFont="1" applyFill="1" applyBorder="1" applyAlignment="1" applyProtection="1">
      <alignment vertical="center"/>
      <protection locked="0"/>
    </xf>
    <xf numFmtId="0" fontId="14" fillId="0" borderId="60" xfId="0" applyFont="1" applyFill="1" applyBorder="1" applyAlignment="1">
      <alignment vertical="center"/>
    </xf>
    <xf numFmtId="2" fontId="14" fillId="0" borderId="1" xfId="0" applyNumberFormat="1" applyFont="1" applyFill="1" applyBorder="1" applyAlignment="1">
      <alignment horizontal="right" vertical="center" wrapText="1"/>
    </xf>
    <xf numFmtId="2" fontId="14" fillId="0" borderId="60" xfId="0" applyNumberFormat="1" applyFont="1" applyBorder="1" applyAlignment="1">
      <alignment vertical="center"/>
    </xf>
    <xf numFmtId="1" fontId="29" fillId="4" borderId="60" xfId="0" applyNumberFormat="1" applyFont="1" applyFill="1" applyBorder="1" applyAlignment="1">
      <alignment horizontal="right" vertical="center"/>
    </xf>
    <xf numFmtId="0" fontId="27" fillId="0" borderId="0" xfId="3" applyFont="1"/>
    <xf numFmtId="0" fontId="27" fillId="0" borderId="0" xfId="3" applyFont="1" applyAlignment="1">
      <alignment horizontal="center" vertical="center"/>
    </xf>
    <xf numFmtId="0" fontId="8" fillId="0" borderId="78" xfId="3" applyFont="1" applyBorder="1" applyAlignment="1">
      <alignment horizontal="center" vertical="center" wrapText="1"/>
    </xf>
    <xf numFmtId="0" fontId="27" fillId="6" borderId="0" xfId="3" applyFont="1" applyFill="1" applyBorder="1" applyAlignment="1">
      <alignment vertical="center" wrapText="1"/>
    </xf>
    <xf numFmtId="0" fontId="8" fillId="0" borderId="76" xfId="3" applyFont="1" applyBorder="1" applyAlignment="1">
      <alignment horizontal="center" vertical="center" wrapText="1"/>
    </xf>
    <xf numFmtId="0" fontId="27" fillId="5" borderId="0" xfId="3" applyFont="1" applyFill="1" applyBorder="1" applyAlignment="1">
      <alignment vertical="center" wrapText="1"/>
    </xf>
    <xf numFmtId="0" fontId="8" fillId="0" borderId="78" xfId="3" applyFont="1" applyBorder="1" applyAlignment="1">
      <alignment horizontal="center" vertical="center"/>
    </xf>
    <xf numFmtId="0" fontId="8" fillId="0" borderId="76" xfId="3" applyFont="1" applyBorder="1" applyAlignment="1">
      <alignment horizontal="center" vertical="center"/>
    </xf>
    <xf numFmtId="0" fontId="8" fillId="0" borderId="74" xfId="3" applyFont="1" applyBorder="1" applyAlignment="1">
      <alignment horizontal="center" vertical="center"/>
    </xf>
    <xf numFmtId="0" fontId="57" fillId="18" borderId="83" xfId="3" applyFont="1" applyFill="1" applyBorder="1" applyAlignment="1">
      <alignment horizontal="center" vertical="center" wrapText="1"/>
    </xf>
    <xf numFmtId="0" fontId="57" fillId="18" borderId="82" xfId="3" applyFont="1" applyFill="1" applyBorder="1" applyAlignment="1">
      <alignment horizontal="center" vertical="center" wrapText="1"/>
    </xf>
    <xf numFmtId="0" fontId="8" fillId="0" borderId="79" xfId="3" applyFont="1" applyBorder="1" applyAlignment="1">
      <alignment vertical="center"/>
    </xf>
    <xf numFmtId="0" fontId="8" fillId="0" borderId="81" xfId="3" applyFont="1" applyBorder="1" applyAlignment="1">
      <alignment vertical="center"/>
    </xf>
    <xf numFmtId="0" fontId="8" fillId="0" borderId="80" xfId="3" applyFont="1" applyBorder="1" applyAlignment="1">
      <alignment horizontal="center" vertical="center" wrapText="1"/>
    </xf>
    <xf numFmtId="0" fontId="8" fillId="0" borderId="74" xfId="3" applyFont="1" applyBorder="1" applyAlignment="1">
      <alignment horizontal="center" vertical="center" wrapText="1"/>
    </xf>
    <xf numFmtId="0" fontId="27" fillId="0" borderId="0" xfId="3" applyFont="1" applyBorder="1" applyAlignment="1">
      <alignment wrapText="1"/>
    </xf>
    <xf numFmtId="0" fontId="44" fillId="0" borderId="0" xfId="3" applyFont="1"/>
    <xf numFmtId="0" fontId="57" fillId="18" borderId="75" xfId="3" applyFont="1" applyFill="1" applyBorder="1" applyAlignment="1">
      <alignment horizontal="center" vertical="center" wrapText="1"/>
    </xf>
    <xf numFmtId="0" fontId="57" fillId="18" borderId="86" xfId="3" applyFont="1" applyFill="1" applyBorder="1" applyAlignment="1">
      <alignment horizontal="center" vertical="center" wrapText="1"/>
    </xf>
    <xf numFmtId="0" fontId="57" fillId="18" borderId="74" xfId="3" applyFont="1" applyFill="1" applyBorder="1" applyAlignment="1">
      <alignment horizontal="center" vertical="center" wrapText="1"/>
    </xf>
    <xf numFmtId="0" fontId="57" fillId="18" borderId="85" xfId="3" applyFont="1" applyFill="1" applyBorder="1" applyAlignment="1">
      <alignment horizontal="center" vertical="center" wrapText="1"/>
    </xf>
    <xf numFmtId="0" fontId="57" fillId="18" borderId="89" xfId="3" applyFont="1" applyFill="1" applyBorder="1" applyAlignment="1">
      <alignment horizontal="center" vertical="center" wrapText="1"/>
    </xf>
    <xf numFmtId="0" fontId="57" fillId="18" borderId="84" xfId="3" applyFont="1" applyFill="1" applyBorder="1" applyAlignment="1">
      <alignment horizontal="center" vertical="center" wrapText="1"/>
    </xf>
    <xf numFmtId="0" fontId="45" fillId="2" borderId="1" xfId="3" applyFont="1" applyFill="1" applyBorder="1" applyAlignment="1">
      <alignment horizontal="center" vertical="center" wrapText="1"/>
    </xf>
    <xf numFmtId="3" fontId="45" fillId="2" borderId="1" xfId="3" applyNumberFormat="1" applyFont="1" applyFill="1" applyBorder="1" applyAlignment="1">
      <alignment horizontal="center" vertical="center" wrapText="1"/>
    </xf>
    <xf numFmtId="0" fontId="45" fillId="3" borderId="1" xfId="3" applyFont="1" applyFill="1" applyBorder="1" applyAlignment="1">
      <alignment horizontal="center" vertical="center" wrapText="1"/>
    </xf>
    <xf numFmtId="0" fontId="8" fillId="16" borderId="81" xfId="3" applyFont="1" applyFill="1" applyBorder="1" applyAlignment="1">
      <alignment vertical="center"/>
    </xf>
    <xf numFmtId="0" fontId="8" fillId="16" borderId="79" xfId="3" applyFont="1" applyFill="1" applyBorder="1" applyAlignment="1">
      <alignment vertical="center"/>
    </xf>
    <xf numFmtId="0" fontId="8" fillId="16" borderId="75" xfId="3" applyFont="1" applyFill="1" applyBorder="1" applyAlignment="1">
      <alignment vertical="center" wrapText="1"/>
    </xf>
    <xf numFmtId="0" fontId="8" fillId="16" borderId="77" xfId="3" applyFont="1" applyFill="1" applyBorder="1" applyAlignment="1">
      <alignment vertical="center" wrapText="1"/>
    </xf>
    <xf numFmtId="0" fontId="8" fillId="16" borderId="79" xfId="3" applyFont="1" applyFill="1" applyBorder="1" applyAlignment="1">
      <alignment vertical="center" wrapText="1"/>
    </xf>
    <xf numFmtId="0" fontId="8" fillId="16" borderId="86" xfId="3" applyFont="1" applyFill="1" applyBorder="1" applyAlignment="1">
      <alignment horizontal="left" vertical="center" wrapText="1"/>
    </xf>
    <xf numFmtId="0" fontId="8" fillId="16" borderId="86" xfId="3" applyFont="1" applyFill="1" applyBorder="1" applyAlignment="1">
      <alignment horizontal="center" vertical="center" wrapText="1"/>
    </xf>
    <xf numFmtId="0" fontId="8" fillId="16" borderId="1" xfId="3" applyFont="1" applyFill="1" applyBorder="1" applyAlignment="1">
      <alignment horizontal="left" vertical="center" wrapText="1"/>
    </xf>
    <xf numFmtId="0" fontId="8" fillId="16" borderId="1" xfId="3" applyFont="1" applyFill="1" applyBorder="1" applyAlignment="1">
      <alignment horizontal="center" vertical="center" wrapText="1"/>
    </xf>
    <xf numFmtId="0" fontId="8" fillId="16" borderId="87" xfId="3" applyFont="1" applyFill="1" applyBorder="1" applyAlignment="1">
      <alignment horizontal="left" vertical="center" wrapText="1"/>
    </xf>
    <xf numFmtId="0" fontId="8" fillId="16" borderId="87" xfId="3" applyFont="1" applyFill="1" applyBorder="1" applyAlignment="1">
      <alignment horizontal="center" vertical="center" wrapText="1"/>
    </xf>
    <xf numFmtId="0" fontId="8" fillId="16" borderId="77" xfId="3" applyFont="1" applyFill="1" applyBorder="1" applyAlignment="1">
      <alignment horizontal="center" vertical="center" wrapText="1"/>
    </xf>
    <xf numFmtId="0" fontId="8" fillId="16" borderId="1" xfId="3" applyFont="1" applyFill="1" applyBorder="1" applyAlignment="1">
      <alignment vertical="center" wrapText="1"/>
    </xf>
    <xf numFmtId="0" fontId="8" fillId="16" borderId="87" xfId="3" applyFont="1" applyFill="1" applyBorder="1" applyAlignment="1">
      <alignment vertical="center" wrapText="1"/>
    </xf>
    <xf numFmtId="0" fontId="8" fillId="16" borderId="79" xfId="3" applyFont="1" applyFill="1" applyBorder="1" applyAlignment="1">
      <alignment horizontal="center" vertical="center" wrapText="1"/>
    </xf>
    <xf numFmtId="0" fontId="29" fillId="0" borderId="60" xfId="3" applyFont="1" applyFill="1" applyBorder="1" applyAlignment="1" applyProtection="1">
      <alignment horizontal="left" vertical="center" wrapText="1"/>
      <protection locked="0"/>
    </xf>
    <xf numFmtId="0" fontId="29" fillId="0" borderId="60" xfId="3" applyFont="1" applyFill="1" applyBorder="1" applyAlignment="1" applyProtection="1">
      <alignment horizontal="left" vertical="center" wrapText="1"/>
      <protection locked="0"/>
    </xf>
    <xf numFmtId="14" fontId="14" fillId="0" borderId="60" xfId="0" applyNumberFormat="1" applyFont="1" applyBorder="1" applyAlignment="1">
      <alignment horizontal="center" vertical="center"/>
    </xf>
    <xf numFmtId="14" fontId="8" fillId="0" borderId="60" xfId="11" applyNumberFormat="1" applyFont="1" applyBorder="1" applyAlignment="1">
      <alignment horizontal="center" vertical="center"/>
    </xf>
    <xf numFmtId="14" fontId="29" fillId="4" borderId="60" xfId="11" applyNumberFormat="1" applyFont="1" applyFill="1" applyBorder="1" applyAlignment="1" applyProtection="1">
      <alignment horizontal="center" vertical="center" wrapText="1"/>
      <protection locked="0"/>
    </xf>
    <xf numFmtId="14" fontId="29" fillId="0" borderId="72" xfId="3" applyNumberFormat="1" applyFont="1" applyFill="1" applyBorder="1" applyAlignment="1" applyProtection="1">
      <alignment horizontal="center" vertical="center"/>
      <protection locked="0"/>
    </xf>
    <xf numFmtId="14" fontId="29" fillId="0" borderId="71" xfId="3" applyNumberFormat="1" applyFont="1" applyFill="1" applyBorder="1" applyAlignment="1" applyProtection="1">
      <alignment horizontal="center" vertical="center"/>
      <protection locked="0"/>
    </xf>
    <xf numFmtId="0" fontId="29" fillId="0" borderId="60" xfId="3" applyFont="1" applyFill="1" applyBorder="1" applyAlignment="1" applyProtection="1">
      <alignment horizontal="left" vertical="center" wrapText="1"/>
      <protection locked="0"/>
    </xf>
    <xf numFmtId="14" fontId="14" fillId="4" borderId="60" xfId="0" applyNumberFormat="1" applyFont="1" applyFill="1" applyBorder="1" applyAlignment="1">
      <alignment horizontal="center" vertical="center" wrapText="1"/>
    </xf>
    <xf numFmtId="0" fontId="29" fillId="0" borderId="60" xfId="0" applyFont="1" applyBorder="1" applyAlignment="1">
      <alignment horizontal="left" vertical="center" wrapText="1"/>
    </xf>
    <xf numFmtId="0" fontId="29" fillId="0" borderId="60" xfId="0" applyFont="1" applyBorder="1" applyAlignment="1">
      <alignment vertical="center" wrapText="1"/>
    </xf>
    <xf numFmtId="171" fontId="29" fillId="0" borderId="60" xfId="0" applyNumberFormat="1" applyFont="1" applyFill="1" applyBorder="1" applyAlignment="1">
      <alignment horizontal="left" vertical="center" wrapText="1"/>
    </xf>
    <xf numFmtId="0" fontId="29" fillId="4" borderId="60" xfId="0" applyFont="1" applyFill="1" applyBorder="1" applyAlignment="1">
      <alignment horizontal="justify" vertical="center" wrapText="1"/>
    </xf>
    <xf numFmtId="0" fontId="29" fillId="4" borderId="60" xfId="0" applyFont="1" applyFill="1" applyBorder="1" applyAlignment="1">
      <alignment horizontal="left" vertical="center"/>
    </xf>
    <xf numFmtId="9" fontId="29" fillId="4" borderId="60" xfId="0" applyNumberFormat="1" applyFont="1" applyFill="1" applyBorder="1" applyAlignment="1">
      <alignment vertical="center" wrapText="1"/>
    </xf>
    <xf numFmtId="0" fontId="29" fillId="4" borderId="60" xfId="0" applyFont="1" applyFill="1" applyBorder="1"/>
    <xf numFmtId="9" fontId="29" fillId="0" borderId="60" xfId="0" applyNumberFormat="1" applyFont="1" applyBorder="1" applyAlignment="1">
      <alignment horizontal="center" vertical="center" wrapText="1"/>
    </xf>
    <xf numFmtId="9" fontId="29" fillId="4" borderId="60" xfId="0" applyNumberFormat="1" applyFont="1" applyFill="1" applyBorder="1" applyAlignment="1">
      <alignment vertical="center"/>
    </xf>
    <xf numFmtId="9" fontId="29" fillId="4" borderId="60" xfId="0" applyNumberFormat="1" applyFont="1" applyFill="1" applyBorder="1" applyAlignment="1">
      <alignment horizontal="right" vertical="center"/>
    </xf>
    <xf numFmtId="9" fontId="29" fillId="4" borderId="60" xfId="12" applyFont="1" applyFill="1" applyBorder="1" applyAlignment="1">
      <alignment horizontal="right" vertical="center" wrapText="1"/>
    </xf>
    <xf numFmtId="9" fontId="29" fillId="0" borderId="60" xfId="12" applyFont="1" applyBorder="1" applyAlignment="1">
      <alignment horizontal="center" vertical="center"/>
    </xf>
    <xf numFmtId="0" fontId="38" fillId="4" borderId="60" xfId="0" applyNumberFormat="1" applyFont="1" applyFill="1" applyBorder="1" applyAlignment="1" applyProtection="1">
      <alignment horizontal="left" vertical="top" wrapText="1"/>
      <protection locked="0"/>
    </xf>
    <xf numFmtId="0" fontId="38" fillId="4" borderId="60" xfId="0" applyNumberFormat="1" applyFont="1" applyFill="1" applyBorder="1" applyAlignment="1" applyProtection="1">
      <alignment horizontal="left" vertical="center" wrapText="1"/>
      <protection locked="0"/>
    </xf>
    <xf numFmtId="9" fontId="39" fillId="0" borderId="60" xfId="12" applyFont="1" applyFill="1" applyBorder="1" applyAlignment="1" applyProtection="1">
      <alignment horizontal="left" vertical="center" wrapText="1"/>
      <protection locked="0"/>
    </xf>
    <xf numFmtId="181" fontId="29" fillId="0" borderId="60" xfId="14" applyNumberFormat="1" applyFont="1" applyFill="1" applyBorder="1" applyAlignment="1" applyProtection="1">
      <alignment horizontal="center" vertical="center" wrapText="1"/>
      <protection locked="0"/>
    </xf>
    <xf numFmtId="171" fontId="14" fillId="0" borderId="60" xfId="0" applyNumberFormat="1" applyFont="1" applyFill="1" applyBorder="1" applyAlignment="1">
      <alignment horizontal="left" vertical="center" wrapText="1"/>
    </xf>
    <xf numFmtId="171" fontId="27" fillId="0" borderId="60" xfId="0" applyNumberFormat="1" applyFont="1" applyFill="1" applyBorder="1" applyAlignment="1">
      <alignment horizontal="left" vertical="center" wrapText="1"/>
    </xf>
    <xf numFmtId="0" fontId="14" fillId="0" borderId="60" xfId="0" applyFont="1" applyFill="1" applyBorder="1" applyAlignment="1">
      <alignment horizontal="center" wrapText="1"/>
    </xf>
    <xf numFmtId="0" fontId="14" fillId="0" borderId="60" xfId="0" applyFont="1" applyFill="1" applyBorder="1" applyAlignment="1">
      <alignment horizontal="right" wrapText="1"/>
    </xf>
    <xf numFmtId="1" fontId="14" fillId="0" borderId="60" xfId="14" applyNumberFormat="1" applyFont="1" applyBorder="1" applyAlignment="1"/>
    <xf numFmtId="0" fontId="14" fillId="0" borderId="60" xfId="0" applyFont="1" applyBorder="1" applyAlignment="1"/>
    <xf numFmtId="9" fontId="14" fillId="0" borderId="60" xfId="12" applyFont="1" applyBorder="1" applyAlignment="1"/>
    <xf numFmtId="9" fontId="14" fillId="0" borderId="60" xfId="12" applyFont="1" applyFill="1" applyBorder="1" applyAlignment="1">
      <alignment horizontal="center" wrapText="1"/>
    </xf>
    <xf numFmtId="172" fontId="14" fillId="0" borderId="60" xfId="12" applyNumberFormat="1" applyFont="1" applyBorder="1" applyAlignment="1">
      <alignment vertical="center"/>
    </xf>
    <xf numFmtId="1" fontId="14" fillId="4" borderId="60" xfId="12" applyNumberFormat="1" applyFont="1" applyFill="1" applyBorder="1" applyAlignment="1"/>
    <xf numFmtId="1" fontId="14" fillId="4" borderId="60" xfId="0" applyNumberFormat="1" applyFont="1" applyFill="1" applyBorder="1" applyAlignment="1"/>
    <xf numFmtId="172" fontId="14" fillId="4" borderId="60" xfId="12" applyNumberFormat="1" applyFont="1" applyFill="1" applyBorder="1" applyAlignment="1">
      <alignment horizontal="right" vertical="center"/>
    </xf>
    <xf numFmtId="1" fontId="14" fillId="4" borderId="60" xfId="12" applyNumberFormat="1" applyFont="1" applyFill="1" applyBorder="1" applyAlignment="1">
      <alignment vertical="center"/>
    </xf>
    <xf numFmtId="9" fontId="14" fillId="0" borderId="60" xfId="12" applyFont="1" applyBorder="1" applyAlignment="1">
      <alignment vertical="center"/>
    </xf>
    <xf numFmtId="172" fontId="14" fillId="0" borderId="60" xfId="12" applyNumberFormat="1" applyFont="1" applyBorder="1" applyAlignment="1">
      <alignment horizontal="right" vertical="center"/>
    </xf>
    <xf numFmtId="1" fontId="14" fillId="4" borderId="60" xfId="0" applyNumberFormat="1" applyFont="1" applyFill="1" applyBorder="1" applyAlignment="1">
      <alignment vertical="center"/>
    </xf>
    <xf numFmtId="0" fontId="38" fillId="0" borderId="60" xfId="11" applyFont="1" applyFill="1" applyBorder="1" applyAlignment="1">
      <alignment horizontal="center" vertical="center" wrapText="1"/>
    </xf>
    <xf numFmtId="171" fontId="14" fillId="4" borderId="68" xfId="0" applyNumberFormat="1" applyFont="1" applyFill="1" applyBorder="1" applyAlignment="1">
      <alignment vertical="center" wrapText="1"/>
    </xf>
    <xf numFmtId="171" fontId="14" fillId="4" borderId="71" xfId="0" applyNumberFormat="1" applyFont="1" applyFill="1" applyBorder="1" applyAlignment="1">
      <alignment vertical="center" wrapText="1"/>
    </xf>
    <xf numFmtId="1" fontId="29" fillId="4" borderId="68" xfId="0" applyNumberFormat="1" applyFont="1" applyFill="1" applyBorder="1" applyAlignment="1">
      <alignment vertical="center"/>
    </xf>
    <xf numFmtId="1" fontId="29" fillId="4" borderId="71" xfId="0" applyNumberFormat="1" applyFont="1" applyFill="1" applyBorder="1" applyAlignment="1">
      <alignment vertical="center"/>
    </xf>
    <xf numFmtId="171" fontId="14" fillId="4" borderId="71" xfId="0" applyNumberFormat="1" applyFont="1" applyFill="1" applyBorder="1" applyAlignment="1">
      <alignment horizontal="center" vertical="center" wrapText="1"/>
    </xf>
    <xf numFmtId="171" fontId="14" fillId="4" borderId="60" xfId="0" applyNumberFormat="1" applyFont="1" applyFill="1" applyBorder="1" applyAlignment="1">
      <alignment vertical="center" wrapText="1"/>
    </xf>
    <xf numFmtId="0" fontId="14" fillId="0" borderId="60" xfId="0" applyNumberFormat="1" applyFont="1" applyFill="1" applyBorder="1" applyAlignment="1">
      <alignment vertical="center" wrapText="1"/>
    </xf>
    <xf numFmtId="10" fontId="14" fillId="0" borderId="60" xfId="12" applyNumberFormat="1" applyFont="1" applyFill="1" applyBorder="1" applyAlignment="1">
      <alignment horizontal="center" vertical="center" wrapText="1"/>
    </xf>
    <xf numFmtId="10" fontId="14" fillId="0" borderId="60" xfId="12" applyNumberFormat="1" applyFont="1" applyFill="1" applyBorder="1" applyAlignment="1">
      <alignment vertical="center" wrapText="1"/>
    </xf>
    <xf numFmtId="9" fontId="14" fillId="4" borderId="60" xfId="12" applyFont="1" applyFill="1" applyBorder="1" applyAlignment="1">
      <alignment horizontal="left" vertical="center" wrapText="1"/>
    </xf>
    <xf numFmtId="0" fontId="14" fillId="4" borderId="60" xfId="0" applyFont="1" applyFill="1" applyBorder="1" applyAlignment="1">
      <alignment horizontal="left" vertical="center" wrapText="1"/>
    </xf>
    <xf numFmtId="10" fontId="14" fillId="0" borderId="60" xfId="12" applyNumberFormat="1" applyFont="1" applyFill="1" applyBorder="1" applyAlignment="1">
      <alignment horizontal="left" vertical="top" wrapText="1"/>
    </xf>
    <xf numFmtId="10" fontId="14" fillId="0" borderId="60" xfId="12" applyNumberFormat="1" applyFont="1" applyFill="1" applyBorder="1" applyAlignment="1">
      <alignment horizontal="left" vertical="center" wrapText="1"/>
    </xf>
    <xf numFmtId="14" fontId="29" fillId="4" borderId="60" xfId="12" applyNumberFormat="1" applyFont="1" applyFill="1" applyBorder="1" applyAlignment="1">
      <alignment horizontal="center" vertical="center" wrapText="1"/>
    </xf>
    <xf numFmtId="171" fontId="14" fillId="0" borderId="1" xfId="0" applyNumberFormat="1" applyFont="1" applyFill="1" applyBorder="1" applyAlignment="1">
      <alignment horizontal="left" vertical="center" wrapText="1"/>
    </xf>
    <xf numFmtId="171" fontId="29" fillId="0" borderId="90" xfId="0" applyNumberFormat="1" applyFont="1" applyFill="1" applyBorder="1" applyAlignment="1">
      <alignment horizontal="center" vertical="center" wrapText="1"/>
    </xf>
    <xf numFmtId="171" fontId="29" fillId="0" borderId="1" xfId="0" applyNumberFormat="1" applyFont="1" applyFill="1" applyBorder="1" applyAlignment="1">
      <alignment horizontal="center" vertical="center" wrapText="1"/>
    </xf>
    <xf numFmtId="171" fontId="29" fillId="0" borderId="1" xfId="0" applyNumberFormat="1" applyFont="1" applyFill="1" applyBorder="1" applyAlignment="1">
      <alignment vertical="center" wrapText="1"/>
    </xf>
    <xf numFmtId="171" fontId="29" fillId="0" borderId="1" xfId="3" applyNumberFormat="1" applyFont="1" applyFill="1" applyBorder="1" applyAlignment="1">
      <alignment horizontal="left" vertical="center" wrapText="1"/>
    </xf>
    <xf numFmtId="3" fontId="38" fillId="4" borderId="60" xfId="0" applyNumberFormat="1" applyFont="1" applyFill="1" applyBorder="1" applyAlignment="1">
      <alignment horizontal="center" vertical="center" wrapText="1"/>
    </xf>
    <xf numFmtId="3" fontId="29" fillId="4" borderId="91" xfId="0" applyNumberFormat="1" applyFont="1" applyFill="1" applyBorder="1" applyAlignment="1">
      <alignment horizontal="center" vertical="center" wrapText="1"/>
    </xf>
    <xf numFmtId="3" fontId="29" fillId="0" borderId="91" xfId="0" applyNumberFormat="1" applyFont="1" applyFill="1" applyBorder="1" applyAlignment="1">
      <alignment horizontal="center" vertical="center" wrapText="1"/>
    </xf>
    <xf numFmtId="171" fontId="29" fillId="0" borderId="68"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9" fontId="29" fillId="4" borderId="71" xfId="12" applyFont="1" applyFill="1" applyBorder="1" applyAlignment="1">
      <alignment vertical="center"/>
    </xf>
    <xf numFmtId="9" fontId="29" fillId="19" borderId="60" xfId="12" applyFont="1" applyFill="1" applyBorder="1" applyAlignment="1">
      <alignment vertical="center"/>
    </xf>
    <xf numFmtId="0" fontId="29" fillId="19" borderId="60" xfId="0" applyFont="1" applyFill="1" applyBorder="1" applyAlignment="1">
      <alignment vertical="center" wrapText="1"/>
    </xf>
    <xf numFmtId="9" fontId="29" fillId="0" borderId="67" xfId="12" applyFont="1" applyFill="1" applyBorder="1" applyAlignment="1">
      <alignment vertical="center"/>
    </xf>
    <xf numFmtId="9" fontId="29" fillId="0" borderId="60" xfId="0" applyNumberFormat="1" applyFont="1" applyFill="1" applyBorder="1" applyAlignment="1">
      <alignment horizontal="right" vertical="center"/>
    </xf>
    <xf numFmtId="9" fontId="29" fillId="0" borderId="60" xfId="0" applyNumberFormat="1" applyFont="1" applyFill="1" applyBorder="1" applyAlignment="1">
      <alignment vertical="center"/>
    </xf>
    <xf numFmtId="0" fontId="14" fillId="0" borderId="60" xfId="12" applyNumberFormat="1" applyFont="1" applyFill="1" applyBorder="1" applyAlignment="1">
      <alignment horizontal="center" vertical="center"/>
    </xf>
    <xf numFmtId="9" fontId="14" fillId="0" borderId="60" xfId="12" applyNumberFormat="1" applyFont="1" applyFill="1" applyBorder="1" applyAlignment="1">
      <alignment vertical="center"/>
    </xf>
    <xf numFmtId="9" fontId="60" fillId="4" borderId="60" xfId="12" applyFont="1" applyFill="1" applyBorder="1" applyAlignment="1">
      <alignment horizontal="center" vertical="center"/>
    </xf>
    <xf numFmtId="0" fontId="60" fillId="0" borderId="60" xfId="0" applyFont="1" applyBorder="1" applyAlignment="1">
      <alignment vertical="center"/>
    </xf>
    <xf numFmtId="0" fontId="38" fillId="0" borderId="60" xfId="0" applyFont="1" applyBorder="1" applyAlignment="1">
      <alignment horizontal="justify" vertical="top" wrapText="1"/>
    </xf>
    <xf numFmtId="9" fontId="39" fillId="4" borderId="60" xfId="12" applyFont="1" applyFill="1" applyBorder="1" applyAlignment="1">
      <alignment horizontal="center" vertical="center"/>
    </xf>
    <xf numFmtId="0" fontId="61" fillId="0" borderId="60" xfId="0" applyFont="1" applyBorder="1" applyAlignment="1">
      <alignment horizontal="center" vertical="center"/>
    </xf>
    <xf numFmtId="0" fontId="38" fillId="0" borderId="60" xfId="0" applyFont="1" applyBorder="1" applyAlignment="1">
      <alignment horizontal="justify" vertical="center" wrapText="1"/>
    </xf>
    <xf numFmtId="9" fontId="15" fillId="4" borderId="60" xfId="12" applyFont="1" applyFill="1" applyBorder="1" applyAlignment="1">
      <alignment horizontal="center" vertical="center"/>
    </xf>
    <xf numFmtId="9" fontId="38" fillId="0" borderId="60" xfId="12" applyFont="1" applyFill="1" applyBorder="1" applyAlignment="1">
      <alignment horizontal="left" vertical="top" wrapText="1"/>
    </xf>
    <xf numFmtId="0" fontId="38" fillId="0" borderId="60" xfId="0" applyFont="1" applyFill="1" applyBorder="1" applyAlignment="1">
      <alignment wrapText="1"/>
    </xf>
    <xf numFmtId="9" fontId="38" fillId="0" borderId="60" xfId="0" applyNumberFormat="1" applyFont="1" applyFill="1" applyBorder="1" applyAlignment="1">
      <alignment horizontal="center" vertical="center"/>
    </xf>
    <xf numFmtId="0" fontId="38" fillId="0" borderId="60" xfId="0" applyFont="1" applyFill="1" applyBorder="1" applyAlignment="1">
      <alignment horizontal="justify" vertical="top" wrapText="1"/>
    </xf>
    <xf numFmtId="9" fontId="38" fillId="0" borderId="60" xfId="0" applyNumberFormat="1" applyFont="1" applyFill="1" applyBorder="1" applyAlignment="1">
      <alignment horizontal="center" vertical="center" wrapText="1"/>
    </xf>
    <xf numFmtId="0" fontId="38" fillId="0" borderId="60" xfId="0" applyFont="1" applyFill="1" applyBorder="1" applyAlignment="1">
      <alignment vertical="center" wrapText="1"/>
    </xf>
    <xf numFmtId="0" fontId="38" fillId="0" borderId="60" xfId="0" applyFont="1" applyFill="1" applyBorder="1" applyAlignment="1">
      <alignment horizontal="justify" vertical="center" wrapText="1"/>
    </xf>
    <xf numFmtId="0" fontId="38" fillId="0" borderId="60" xfId="0" applyFont="1" applyBorder="1" applyAlignment="1">
      <alignment vertical="top" wrapText="1"/>
    </xf>
    <xf numFmtId="0" fontId="38" fillId="0" borderId="60" xfId="0" applyFont="1" applyBorder="1" applyAlignment="1">
      <alignment horizontal="left" vertical="center" wrapText="1"/>
    </xf>
    <xf numFmtId="0" fontId="39" fillId="0" borderId="60" xfId="0" applyFont="1" applyFill="1" applyBorder="1" applyAlignment="1">
      <alignment horizontal="justify" vertical="center" wrapText="1"/>
    </xf>
    <xf numFmtId="10" fontId="29" fillId="4" borderId="60" xfId="12" applyNumberFormat="1" applyFont="1" applyFill="1" applyBorder="1" applyAlignment="1">
      <alignment horizontal="center" vertical="center"/>
    </xf>
    <xf numFmtId="10" fontId="29" fillId="4" borderId="60" xfId="12" applyNumberFormat="1" applyFont="1" applyFill="1" applyBorder="1" applyAlignment="1">
      <alignment vertical="center"/>
    </xf>
    <xf numFmtId="0" fontId="29" fillId="4" borderId="60" xfId="0" quotePrefix="1" applyFont="1" applyFill="1" applyBorder="1" applyAlignment="1">
      <alignment horizontal="left" vertical="center" wrapText="1"/>
    </xf>
    <xf numFmtId="9" fontId="29" fillId="0" borderId="60" xfId="0" applyNumberFormat="1" applyFont="1" applyFill="1" applyBorder="1" applyAlignment="1">
      <alignment horizontal="justify" vertical="center" wrapText="1"/>
    </xf>
    <xf numFmtId="14" fontId="14" fillId="0" borderId="60" xfId="0" applyNumberFormat="1" applyFont="1" applyBorder="1" applyAlignment="1">
      <alignment vertical="center"/>
    </xf>
    <xf numFmtId="0" fontId="29" fillId="0" borderId="60" xfId="0" applyFont="1" applyFill="1" applyBorder="1" applyAlignment="1">
      <alignment horizontal="justify" vertical="center" wrapText="1"/>
    </xf>
    <xf numFmtId="0" fontId="31" fillId="0" borderId="60" xfId="0" applyFont="1" applyBorder="1" applyAlignment="1">
      <alignment horizontal="justify" vertical="center" wrapText="1"/>
    </xf>
    <xf numFmtId="0" fontId="29" fillId="0" borderId="60" xfId="0" applyFont="1" applyBorder="1" applyAlignment="1">
      <alignment horizontal="justify" vertical="center"/>
    </xf>
    <xf numFmtId="0" fontId="31" fillId="0" borderId="60" xfId="0" applyFont="1" applyBorder="1" applyAlignment="1">
      <alignment horizontal="center" vertical="center" wrapText="1"/>
    </xf>
    <xf numFmtId="0" fontId="37" fillId="0" borderId="60" xfId="0" applyFont="1" applyBorder="1" applyAlignment="1">
      <alignment horizontal="center" vertical="center" wrapText="1"/>
    </xf>
    <xf numFmtId="0" fontId="8" fillId="0" borderId="0" xfId="0" applyFont="1" applyAlignment="1">
      <alignment horizontal="left" vertical="center" wrapText="1"/>
    </xf>
    <xf numFmtId="0" fontId="0" fillId="0" borderId="0" xfId="0" applyFill="1" applyAlignment="1">
      <alignment horizontal="left" vertical="center" wrapText="1"/>
    </xf>
    <xf numFmtId="0" fontId="8" fillId="0" borderId="0" xfId="0" applyFont="1" applyFill="1" applyAlignment="1">
      <alignment vertical="center" wrapText="1"/>
    </xf>
    <xf numFmtId="0" fontId="29" fillId="0" borderId="60" xfId="0" applyFont="1" applyBorder="1" applyAlignment="1">
      <alignment horizontal="center" vertical="center"/>
    </xf>
    <xf numFmtId="0" fontId="29" fillId="0" borderId="60" xfId="0" applyFont="1" applyBorder="1" applyAlignment="1">
      <alignment horizontal="center" vertical="center" wrapText="1"/>
    </xf>
    <xf numFmtId="0" fontId="29" fillId="4" borderId="60" xfId="0" applyFont="1" applyFill="1" applyBorder="1" applyAlignment="1">
      <alignment wrapText="1"/>
    </xf>
    <xf numFmtId="0" fontId="29" fillId="4" borderId="60" xfId="0" applyFont="1" applyFill="1" applyBorder="1" applyAlignment="1">
      <alignment horizontal="center" wrapText="1"/>
    </xf>
    <xf numFmtId="0" fontId="29" fillId="4" borderId="60" xfId="0" applyFont="1" applyFill="1" applyBorder="1" applyAlignment="1">
      <alignment horizontal="center" vertical="center"/>
    </xf>
    <xf numFmtId="0" fontId="14" fillId="0" borderId="60" xfId="0" applyFont="1" applyBorder="1" applyAlignment="1" applyProtection="1">
      <alignment horizontal="center" vertical="center"/>
      <protection locked="0"/>
    </xf>
    <xf numFmtId="14" fontId="14" fillId="0" borderId="60" xfId="0" applyNumberFormat="1" applyFont="1" applyBorder="1" applyAlignment="1" applyProtection="1">
      <alignment horizontal="center" vertical="center"/>
      <protection locked="0"/>
    </xf>
    <xf numFmtId="172" fontId="29" fillId="0" borderId="60" xfId="3" quotePrefix="1" applyNumberFormat="1" applyFont="1" applyFill="1" applyBorder="1" applyAlignment="1">
      <alignment horizontal="center" vertical="center" wrapText="1"/>
    </xf>
    <xf numFmtId="0" fontId="27" fillId="0" borderId="60" xfId="0" applyFont="1" applyFill="1" applyBorder="1" applyAlignment="1">
      <alignment horizontal="center" vertical="center" wrapText="1"/>
    </xf>
    <xf numFmtId="14" fontId="27" fillId="0" borderId="60" xfId="0" applyNumberFormat="1" applyFont="1" applyFill="1" applyBorder="1" applyAlignment="1">
      <alignment horizontal="center" vertical="center" wrapText="1"/>
    </xf>
    <xf numFmtId="14" fontId="27" fillId="0" borderId="60" xfId="0" applyNumberFormat="1" applyFont="1" applyBorder="1" applyAlignment="1">
      <alignment horizontal="center" vertical="center"/>
    </xf>
    <xf numFmtId="14" fontId="27" fillId="0" borderId="60" xfId="0" applyNumberFormat="1" applyFont="1" applyFill="1" applyBorder="1" applyAlignment="1">
      <alignment horizontal="center" vertical="center"/>
    </xf>
    <xf numFmtId="0" fontId="27" fillId="0" borderId="60" xfId="0" applyFont="1" applyBorder="1" applyAlignment="1">
      <alignment horizontal="center" vertical="center"/>
    </xf>
    <xf numFmtId="0" fontId="14" fillId="0" borderId="60" xfId="0" applyFont="1" applyFill="1" applyBorder="1" applyAlignment="1" applyProtection="1">
      <alignment horizontal="center" vertical="center"/>
      <protection locked="0"/>
    </xf>
    <xf numFmtId="14" fontId="14" fillId="0" borderId="60" xfId="0" applyNumberFormat="1" applyFont="1" applyFill="1" applyBorder="1" applyAlignment="1" applyProtection="1">
      <alignment horizontal="center" vertical="center"/>
      <protection locked="0"/>
    </xf>
    <xf numFmtId="14" fontId="29" fillId="0" borderId="60" xfId="11" applyNumberFormat="1" applyFont="1" applyFill="1" applyBorder="1" applyAlignment="1" applyProtection="1">
      <alignment horizontal="center" vertical="center" wrapText="1"/>
      <protection locked="0"/>
    </xf>
    <xf numFmtId="0" fontId="14" fillId="0" borderId="60" xfId="0" applyFont="1" applyBorder="1" applyAlignment="1">
      <alignment horizontal="justify" vertical="center" wrapText="1"/>
    </xf>
    <xf numFmtId="9" fontId="14" fillId="4" borderId="60" xfId="0" applyNumberFormat="1" applyFont="1" applyFill="1" applyBorder="1" applyAlignment="1">
      <alignment horizontal="center" vertical="center" wrapText="1"/>
    </xf>
    <xf numFmtId="171" fontId="14" fillId="4" borderId="60" xfId="0" applyNumberFormat="1" applyFont="1" applyFill="1" applyBorder="1" applyAlignment="1">
      <alignment horizontal="left" vertical="center" wrapText="1"/>
    </xf>
    <xf numFmtId="9" fontId="14" fillId="0" borderId="60" xfId="12" applyFont="1" applyBorder="1" applyAlignment="1">
      <alignment horizontal="center" vertical="center"/>
    </xf>
    <xf numFmtId="10" fontId="14" fillId="0" borderId="60" xfId="12" applyNumberFormat="1" applyFont="1" applyBorder="1" applyAlignment="1">
      <alignment horizontal="center" vertical="center"/>
    </xf>
    <xf numFmtId="0" fontId="14" fillId="0" borderId="60" xfId="0" applyFont="1" applyBorder="1" applyAlignment="1">
      <alignment horizontal="justify" vertical="top" wrapText="1"/>
    </xf>
    <xf numFmtId="0" fontId="14" fillId="0" borderId="60" xfId="0" applyFont="1" applyBorder="1" applyAlignment="1">
      <alignment wrapText="1"/>
    </xf>
    <xf numFmtId="9" fontId="14" fillId="4" borderId="60" xfId="12" applyFont="1" applyFill="1" applyBorder="1" applyAlignment="1">
      <alignment horizontal="center" vertical="center"/>
    </xf>
    <xf numFmtId="9" fontId="14" fillId="4" borderId="60" xfId="0" applyNumberFormat="1" applyFont="1" applyFill="1" applyBorder="1" applyAlignment="1">
      <alignment horizontal="center" vertical="center" wrapText="1"/>
    </xf>
    <xf numFmtId="171" fontId="14" fillId="4" borderId="60" xfId="0" applyNumberFormat="1" applyFont="1" applyFill="1" applyBorder="1" applyAlignment="1">
      <alignment horizontal="left" vertical="center" wrapText="1"/>
    </xf>
    <xf numFmtId="0" fontId="14" fillId="0" borderId="60" xfId="0" applyFont="1" applyBorder="1" applyAlignment="1">
      <alignment horizontal="left" vertical="center" wrapText="1"/>
    </xf>
    <xf numFmtId="9" fontId="14" fillId="0" borderId="60" xfId="12" applyFont="1" applyBorder="1" applyAlignment="1">
      <alignment horizontal="center" vertical="center"/>
    </xf>
    <xf numFmtId="10" fontId="14" fillId="4" borderId="60" xfId="12" applyNumberFormat="1" applyFont="1" applyFill="1" applyBorder="1" applyAlignment="1">
      <alignment horizontal="center" vertical="center"/>
    </xf>
    <xf numFmtId="10" fontId="14" fillId="0" borderId="60" xfId="12" applyNumberFormat="1" applyFont="1" applyBorder="1" applyAlignment="1">
      <alignment horizontal="center" vertical="center"/>
    </xf>
    <xf numFmtId="0" fontId="14" fillId="0" borderId="60" xfId="0" applyFont="1" applyBorder="1" applyAlignment="1">
      <alignment horizontal="justify" vertical="top" wrapText="1"/>
    </xf>
    <xf numFmtId="0" fontId="14" fillId="0" borderId="60" xfId="0" applyFont="1" applyBorder="1" applyAlignment="1">
      <alignment horizontal="left" vertical="center"/>
    </xf>
    <xf numFmtId="0" fontId="42" fillId="0" borderId="60" xfId="0" applyFont="1" applyBorder="1" applyAlignment="1">
      <alignment horizontal="left" vertical="center" wrapText="1"/>
    </xf>
    <xf numFmtId="0" fontId="14" fillId="0" borderId="60" xfId="0" applyFont="1" applyBorder="1" applyAlignment="1">
      <alignment horizontal="left" vertical="center" wrapText="1"/>
    </xf>
    <xf numFmtId="0" fontId="14" fillId="0" borderId="60" xfId="0" applyFont="1" applyBorder="1" applyAlignment="1">
      <alignment horizontal="left" vertical="center"/>
    </xf>
    <xf numFmtId="0" fontId="42" fillId="0" borderId="60" xfId="0" applyFont="1" applyBorder="1" applyAlignment="1">
      <alignment horizontal="left" vertical="center" wrapText="1"/>
    </xf>
    <xf numFmtId="0" fontId="14" fillId="0" borderId="60" xfId="0" applyFont="1" applyBorder="1" applyAlignment="1">
      <alignment horizontal="left" vertical="center" wrapText="1"/>
    </xf>
    <xf numFmtId="0" fontId="14" fillId="0" borderId="60" xfId="0" applyFont="1" applyBorder="1" applyAlignment="1">
      <alignment horizontal="left" vertical="center"/>
    </xf>
    <xf numFmtId="0" fontId="14" fillId="0" borderId="60" xfId="0" applyFont="1" applyBorder="1" applyAlignment="1">
      <alignment horizontal="left" vertical="center" wrapText="1"/>
    </xf>
    <xf numFmtId="0" fontId="14" fillId="0" borderId="60" xfId="0" applyFont="1" applyBorder="1" applyAlignment="1">
      <alignment horizontal="left" vertical="center"/>
    </xf>
    <xf numFmtId="0" fontId="14" fillId="0" borderId="60" xfId="0" applyFont="1" applyBorder="1" applyAlignment="1">
      <alignment horizontal="left" vertical="center" wrapText="1"/>
    </xf>
    <xf numFmtId="0" fontId="14" fillId="0" borderId="60" xfId="0" applyFont="1" applyBorder="1" applyAlignment="1">
      <alignment horizontal="left" vertical="center"/>
    </xf>
    <xf numFmtId="0" fontId="14" fillId="4" borderId="60" xfId="0" applyFont="1" applyFill="1" applyBorder="1" applyAlignment="1">
      <alignment horizontal="left" vertical="center" wrapText="1"/>
    </xf>
    <xf numFmtId="0" fontId="14" fillId="0" borderId="60" xfId="0" applyFont="1" applyBorder="1" applyAlignment="1">
      <alignment horizontal="left" vertical="center" wrapText="1"/>
    </xf>
    <xf numFmtId="0" fontId="14" fillId="0" borderId="60" xfId="0" applyFont="1" applyBorder="1" applyAlignment="1">
      <alignment horizontal="left" vertical="center"/>
    </xf>
    <xf numFmtId="0" fontId="14" fillId="0" borderId="60" xfId="0" applyFont="1" applyBorder="1" applyAlignment="1">
      <alignment horizontal="left" vertical="center" wrapText="1"/>
    </xf>
    <xf numFmtId="0" fontId="14" fillId="0" borderId="60" xfId="0" applyFont="1" applyBorder="1" applyAlignment="1">
      <alignment horizontal="left" vertical="center" wrapText="1"/>
    </xf>
    <xf numFmtId="0" fontId="14" fillId="0" borderId="60" xfId="0" applyFont="1" applyBorder="1" applyAlignment="1">
      <alignment horizontal="left" vertical="center"/>
    </xf>
    <xf numFmtId="0" fontId="14" fillId="0" borderId="60" xfId="0" applyFont="1" applyBorder="1" applyAlignment="1">
      <alignment horizontal="left" vertical="center" wrapText="1"/>
    </xf>
    <xf numFmtId="0" fontId="14" fillId="0" borderId="60" xfId="3" applyFont="1" applyFill="1" applyBorder="1" applyAlignment="1">
      <alignment horizontal="left" vertical="center" wrapText="1"/>
    </xf>
    <xf numFmtId="0" fontId="14" fillId="0" borderId="60" xfId="0" applyFont="1" applyBorder="1" applyAlignment="1">
      <alignment horizontal="left" vertical="center" wrapText="1"/>
    </xf>
    <xf numFmtId="0" fontId="14" fillId="0" borderId="60" xfId="0" applyFont="1" applyBorder="1" applyAlignment="1">
      <alignment horizontal="left" vertical="center" wrapText="1"/>
    </xf>
    <xf numFmtId="0" fontId="14" fillId="0" borderId="60" xfId="0" applyFont="1" applyBorder="1" applyAlignment="1">
      <alignment horizontal="left" vertical="center"/>
    </xf>
    <xf numFmtId="0" fontId="14" fillId="4" borderId="60"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60" xfId="0" applyFont="1" applyFill="1" applyBorder="1" applyAlignment="1">
      <alignment horizontal="left" vertical="center"/>
    </xf>
    <xf numFmtId="0" fontId="14" fillId="0" borderId="60" xfId="0" applyFont="1" applyBorder="1" applyAlignment="1">
      <alignment horizontal="left" vertical="center" wrapText="1"/>
    </xf>
    <xf numFmtId="1" fontId="14" fillId="0" borderId="60" xfId="0" applyNumberFormat="1" applyFont="1" applyBorder="1" applyAlignment="1">
      <alignment horizontal="left" vertical="center"/>
    </xf>
    <xf numFmtId="0" fontId="14" fillId="0" borderId="60" xfId="0" applyFont="1" applyBorder="1" applyAlignment="1">
      <alignment horizontal="left" vertical="center" wrapText="1"/>
    </xf>
    <xf numFmtId="9" fontId="14" fillId="4" borderId="60" xfId="12" applyFont="1" applyFill="1" applyBorder="1" applyAlignment="1">
      <alignment horizontal="left" vertical="center"/>
    </xf>
    <xf numFmtId="0" fontId="14" fillId="4" borderId="60" xfId="0" applyFont="1" applyFill="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Fill="1" applyBorder="1" applyAlignment="1">
      <alignment horizontal="left" vertical="center" wrapText="1"/>
    </xf>
    <xf numFmtId="41" fontId="14" fillId="0" borderId="60" xfId="2181" applyFont="1" applyBorder="1" applyAlignment="1">
      <alignment horizontal="left" vertical="center"/>
    </xf>
    <xf numFmtId="0" fontId="14" fillId="0" borderId="60" xfId="0" applyFont="1" applyFill="1" applyBorder="1" applyAlignment="1">
      <alignment horizontal="left" vertical="center" wrapText="1"/>
    </xf>
    <xf numFmtId="181" fontId="14" fillId="0" borderId="60" xfId="2181" applyNumberFormat="1" applyFont="1" applyFill="1" applyBorder="1" applyAlignment="1">
      <alignment horizontal="left" vertical="center"/>
    </xf>
    <xf numFmtId="9" fontId="14" fillId="0" borderId="60" xfId="0" applyNumberFormat="1" applyFont="1" applyFill="1" applyBorder="1" applyAlignment="1">
      <alignment horizontal="left" vertical="center"/>
    </xf>
    <xf numFmtId="182" fontId="14" fillId="0" borderId="60" xfId="2181" applyNumberFormat="1" applyFont="1" applyFill="1" applyBorder="1" applyAlignment="1">
      <alignment horizontal="left" vertical="center"/>
    </xf>
    <xf numFmtId="0" fontId="14" fillId="0" borderId="60" xfId="0" applyFont="1" applyFill="1" applyBorder="1" applyAlignment="1">
      <alignment horizontal="left" vertical="center" wrapText="1"/>
    </xf>
    <xf numFmtId="181" fontId="14" fillId="0" borderId="60" xfId="2181" applyNumberFormat="1" applyFont="1" applyFill="1" applyBorder="1" applyAlignment="1">
      <alignment horizontal="left" vertical="center"/>
    </xf>
    <xf numFmtId="0" fontId="14" fillId="0" borderId="60" xfId="0" applyFont="1" applyFill="1" applyBorder="1" applyAlignment="1">
      <alignment horizontal="left" vertical="center"/>
    </xf>
    <xf numFmtId="0" fontId="40" fillId="0" borderId="60" xfId="0" applyFont="1" applyFill="1" applyBorder="1" applyAlignment="1">
      <alignment horizontal="left" vertical="center"/>
    </xf>
    <xf numFmtId="0" fontId="42" fillId="0" borderId="60" xfId="0" applyFont="1" applyFill="1" applyBorder="1" applyAlignment="1">
      <alignment horizontal="left" vertical="center" wrapText="1"/>
    </xf>
    <xf numFmtId="0" fontId="14" fillId="0" borderId="60" xfId="0" applyFont="1" applyFill="1" applyBorder="1" applyAlignment="1">
      <alignment horizontal="left" vertical="center" wrapText="1"/>
    </xf>
    <xf numFmtId="181" fontId="14" fillId="0" borderId="60" xfId="2181" applyNumberFormat="1" applyFont="1" applyFill="1" applyBorder="1" applyAlignment="1">
      <alignment horizontal="left" vertical="center"/>
    </xf>
    <xf numFmtId="0" fontId="14" fillId="0" borderId="60" xfId="0" applyFont="1" applyFill="1" applyBorder="1" applyAlignment="1">
      <alignment horizontal="left" vertical="center"/>
    </xf>
    <xf numFmtId="0" fontId="14" fillId="0" borderId="60" xfId="0" applyFont="1" applyBorder="1" applyAlignment="1">
      <alignment horizontal="left" vertical="center"/>
    </xf>
    <xf numFmtId="182" fontId="14" fillId="0" borderId="60" xfId="2181" applyNumberFormat="1" applyFont="1" applyFill="1" applyBorder="1" applyAlignment="1">
      <alignment horizontal="left" vertical="center"/>
    </xf>
    <xf numFmtId="41" fontId="14" fillId="0" borderId="60" xfId="2181" applyFont="1" applyFill="1" applyBorder="1" applyAlignment="1">
      <alignment horizontal="left" vertical="center"/>
    </xf>
    <xf numFmtId="0" fontId="14" fillId="0" borderId="0" xfId="0" applyFont="1" applyFill="1" applyAlignment="1">
      <alignment horizontal="left" vertical="center" wrapText="1"/>
    </xf>
    <xf numFmtId="0" fontId="14" fillId="0" borderId="60" xfId="0" applyFont="1" applyFill="1" applyBorder="1" applyAlignment="1">
      <alignment horizontal="left" vertical="center" wrapText="1"/>
    </xf>
    <xf numFmtId="182" fontId="14" fillId="0" borderId="60" xfId="2181" applyNumberFormat="1" applyFont="1" applyFill="1" applyBorder="1" applyAlignment="1">
      <alignment horizontal="left" vertical="center"/>
    </xf>
    <xf numFmtId="0" fontId="14" fillId="0" borderId="60" xfId="0" applyFont="1" applyFill="1" applyBorder="1" applyAlignment="1">
      <alignment horizontal="left" vertical="center" wrapText="1"/>
    </xf>
    <xf numFmtId="181" fontId="14" fillId="0" borderId="60" xfId="2181" applyNumberFormat="1" applyFont="1" applyFill="1" applyBorder="1" applyAlignment="1">
      <alignment horizontal="left" vertical="center"/>
    </xf>
    <xf numFmtId="0" fontId="14" fillId="0" borderId="60" xfId="0" applyFont="1" applyFill="1" applyBorder="1" applyAlignment="1">
      <alignment horizontal="left" vertical="center" wrapText="1"/>
    </xf>
    <xf numFmtId="181" fontId="14" fillId="0" borderId="60" xfId="2181" applyNumberFormat="1" applyFont="1" applyFill="1" applyBorder="1" applyAlignment="1">
      <alignment horizontal="left" vertical="center"/>
    </xf>
    <xf numFmtId="182" fontId="14" fillId="0" borderId="60" xfId="2181" applyNumberFormat="1" applyFont="1" applyBorder="1" applyAlignment="1">
      <alignment horizontal="left" vertical="center"/>
    </xf>
    <xf numFmtId="0" fontId="14" fillId="0" borderId="60" xfId="0" applyFont="1" applyFill="1" applyBorder="1" applyAlignment="1">
      <alignment horizontal="left" vertical="center" wrapText="1"/>
    </xf>
    <xf numFmtId="181" fontId="14" fillId="0" borderId="60" xfId="2181" applyNumberFormat="1" applyFont="1" applyBorder="1" applyAlignment="1">
      <alignment horizontal="left" vertical="center"/>
    </xf>
    <xf numFmtId="0" fontId="14" fillId="0" borderId="60" xfId="0" applyFont="1" applyFill="1" applyBorder="1" applyAlignment="1">
      <alignment horizontal="left" vertical="center" wrapText="1"/>
    </xf>
    <xf numFmtId="41" fontId="14" fillId="0" borderId="60" xfId="2181" applyFont="1" applyBorder="1" applyAlignment="1">
      <alignment horizontal="left" vertical="center"/>
    </xf>
    <xf numFmtId="181" fontId="14" fillId="0" borderId="60" xfId="2181" applyNumberFormat="1" applyFont="1" applyBorder="1" applyAlignment="1">
      <alignment horizontal="left" vertical="center"/>
    </xf>
    <xf numFmtId="0" fontId="14" fillId="0" borderId="60" xfId="0" applyFont="1" applyFill="1" applyBorder="1" applyAlignment="1">
      <alignment horizontal="left" vertical="center" wrapText="1"/>
    </xf>
    <xf numFmtId="0" fontId="14" fillId="4" borderId="60" xfId="0" applyFont="1" applyFill="1" applyBorder="1" applyAlignment="1">
      <alignment horizontal="left" vertical="center" wrapText="1"/>
    </xf>
    <xf numFmtId="182" fontId="14" fillId="0" borderId="60" xfId="2181" applyNumberFormat="1" applyFont="1" applyFill="1" applyBorder="1" applyAlignment="1">
      <alignment horizontal="left" vertical="center"/>
    </xf>
    <xf numFmtId="181" fontId="14" fillId="0" borderId="60" xfId="2181" applyNumberFormat="1" applyFont="1" applyBorder="1" applyAlignment="1">
      <alignment horizontal="left" vertical="center"/>
    </xf>
    <xf numFmtId="0" fontId="14" fillId="0" borderId="60" xfId="0" applyFont="1" applyBorder="1" applyAlignment="1">
      <alignment horizontal="left" vertical="center" wrapText="1"/>
    </xf>
    <xf numFmtId="0" fontId="42" fillId="0" borderId="60" xfId="0" applyFont="1" applyBorder="1" applyAlignment="1">
      <alignment horizontal="left" vertical="center" wrapText="1"/>
    </xf>
    <xf numFmtId="0" fontId="14" fillId="4" borderId="60" xfId="0" applyFont="1" applyFill="1" applyBorder="1" applyAlignment="1">
      <alignment horizontal="left" vertical="center"/>
    </xf>
    <xf numFmtId="9" fontId="14" fillId="4" borderId="60" xfId="12" applyFont="1" applyFill="1" applyBorder="1" applyAlignment="1">
      <alignment horizontal="left" vertical="center"/>
    </xf>
    <xf numFmtId="9" fontId="42" fillId="4" borderId="60" xfId="12" applyFont="1" applyFill="1" applyBorder="1" applyAlignment="1">
      <alignment horizontal="left" vertical="center"/>
    </xf>
    <xf numFmtId="0" fontId="14" fillId="0" borderId="60" xfId="0" applyFont="1" applyBorder="1" applyAlignment="1">
      <alignment horizontal="left" vertical="center" wrapText="1"/>
    </xf>
    <xf numFmtId="9" fontId="14" fillId="4" borderId="60" xfId="12" applyFont="1" applyFill="1" applyBorder="1" applyAlignment="1">
      <alignment horizontal="left" vertical="center"/>
    </xf>
    <xf numFmtId="0" fontId="14" fillId="0" borderId="60" xfId="0" applyFont="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Border="1" applyAlignment="1">
      <alignment horizontal="left" vertical="center" wrapText="1"/>
    </xf>
    <xf numFmtId="0" fontId="14" fillId="4" borderId="60" xfId="0" applyFont="1" applyFill="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Border="1" applyAlignment="1">
      <alignment horizontal="left" vertical="center" wrapText="1"/>
    </xf>
    <xf numFmtId="9" fontId="14" fillId="4" borderId="60" xfId="12" applyFont="1" applyFill="1" applyBorder="1" applyAlignment="1">
      <alignment horizontal="left" vertical="center"/>
    </xf>
    <xf numFmtId="0" fontId="14" fillId="4" borderId="60" xfId="0" applyFont="1" applyFill="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Border="1" applyAlignment="1">
      <alignment horizontal="left" vertical="center" wrapText="1"/>
    </xf>
    <xf numFmtId="0" fontId="14" fillId="4" borderId="60" xfId="0" applyFont="1" applyFill="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Border="1" applyAlignment="1">
      <alignment horizontal="left" vertical="center" wrapText="1"/>
    </xf>
    <xf numFmtId="9" fontId="14" fillId="4" borderId="60" xfId="12" applyFont="1" applyFill="1" applyBorder="1" applyAlignment="1">
      <alignment horizontal="left" vertical="center"/>
    </xf>
    <xf numFmtId="9" fontId="14" fillId="4" borderId="60" xfId="0" applyNumberFormat="1" applyFont="1" applyFill="1" applyBorder="1" applyAlignment="1">
      <alignment horizontal="left" vertical="center"/>
    </xf>
    <xf numFmtId="0" fontId="14" fillId="4" borderId="60" xfId="0" applyFont="1" applyFill="1" applyBorder="1" applyAlignment="1">
      <alignment horizontal="left" vertical="center"/>
    </xf>
    <xf numFmtId="9" fontId="14" fillId="4" borderId="60" xfId="12" applyFont="1" applyFill="1" applyBorder="1" applyAlignment="1">
      <alignment horizontal="left" vertical="center"/>
    </xf>
    <xf numFmtId="0" fontId="14" fillId="4" borderId="60" xfId="0" applyFont="1" applyFill="1" applyBorder="1" applyAlignment="1">
      <alignment horizontal="left" vertical="center"/>
    </xf>
    <xf numFmtId="0" fontId="14" fillId="4" borderId="60" xfId="0" applyFont="1" applyFill="1" applyBorder="1" applyAlignment="1">
      <alignment horizontal="left" vertical="center" wrapText="1"/>
    </xf>
    <xf numFmtId="9" fontId="14" fillId="4" borderId="60" xfId="0" applyNumberFormat="1" applyFont="1" applyFill="1" applyBorder="1" applyAlignment="1">
      <alignment horizontal="left" vertical="center"/>
    </xf>
    <xf numFmtId="0" fontId="14" fillId="0" borderId="60" xfId="0" applyFont="1" applyFill="1" applyBorder="1" applyAlignment="1">
      <alignment horizontal="left" vertical="center" wrapText="1"/>
    </xf>
    <xf numFmtId="9" fontId="14" fillId="0" borderId="60" xfId="0" applyNumberFormat="1" applyFont="1" applyFill="1" applyBorder="1" applyAlignment="1">
      <alignment horizontal="left" vertical="center"/>
    </xf>
    <xf numFmtId="0" fontId="14" fillId="0" borderId="60" xfId="0" applyFont="1" applyFill="1" applyBorder="1" applyAlignment="1">
      <alignment horizontal="left" vertical="center" wrapText="1"/>
    </xf>
    <xf numFmtId="9" fontId="14" fillId="0" borderId="60" xfId="0" applyNumberFormat="1" applyFont="1" applyFill="1" applyBorder="1" applyAlignment="1">
      <alignment horizontal="left" vertical="center"/>
    </xf>
    <xf numFmtId="9" fontId="14" fillId="0" borderId="60" xfId="12" applyFont="1" applyFill="1" applyBorder="1" applyAlignment="1">
      <alignment horizontal="left" vertical="center"/>
    </xf>
    <xf numFmtId="0" fontId="14" fillId="0" borderId="60" xfId="0" applyFont="1" applyFill="1" applyBorder="1" applyAlignment="1">
      <alignment horizontal="left" vertical="center" wrapText="1"/>
    </xf>
    <xf numFmtId="9" fontId="14" fillId="0" borderId="60" xfId="12" applyFont="1" applyFill="1" applyBorder="1" applyAlignment="1">
      <alignment horizontal="left" vertical="center"/>
    </xf>
    <xf numFmtId="0" fontId="14" fillId="0" borderId="60" xfId="0" applyFont="1" applyFill="1" applyBorder="1" applyAlignment="1">
      <alignment horizontal="left" vertical="center" wrapText="1"/>
    </xf>
    <xf numFmtId="0" fontId="14" fillId="0" borderId="60" xfId="0" applyFont="1" applyFill="1" applyBorder="1" applyAlignment="1">
      <alignment horizontal="left" vertical="center"/>
    </xf>
    <xf numFmtId="9" fontId="14" fillId="0" borderId="60" xfId="0" applyNumberFormat="1" applyFont="1" applyFill="1" applyBorder="1" applyAlignment="1">
      <alignment horizontal="left" vertical="center"/>
    </xf>
    <xf numFmtId="0" fontId="14" fillId="0" borderId="60" xfId="0" applyFont="1" applyBorder="1" applyAlignment="1">
      <alignment horizontal="left" vertical="center"/>
    </xf>
    <xf numFmtId="0" fontId="14" fillId="4" borderId="60" xfId="0" applyFont="1" applyFill="1" applyBorder="1" applyAlignment="1">
      <alignment horizontal="left" vertical="center"/>
    </xf>
    <xf numFmtId="0" fontId="14" fillId="0" borderId="60" xfId="0" applyFont="1" applyFill="1" applyBorder="1" applyAlignment="1">
      <alignment horizontal="left" vertical="center" wrapText="1"/>
    </xf>
    <xf numFmtId="9" fontId="14" fillId="4" borderId="60" xfId="12" applyFont="1" applyFill="1" applyBorder="1" applyAlignment="1">
      <alignment vertical="center"/>
    </xf>
    <xf numFmtId="9" fontId="14" fillId="0" borderId="60" xfId="0" applyNumberFormat="1" applyFont="1" applyFill="1" applyBorder="1" applyAlignment="1">
      <alignment horizontal="left" vertical="center"/>
    </xf>
    <xf numFmtId="0" fontId="14" fillId="0" borderId="60" xfId="0" applyFont="1" applyFill="1" applyBorder="1" applyAlignment="1">
      <alignment horizontal="left" vertical="center" wrapText="1"/>
    </xf>
    <xf numFmtId="9" fontId="14" fillId="0" borderId="60" xfId="0" applyNumberFormat="1" applyFont="1" applyFill="1" applyBorder="1" applyAlignment="1">
      <alignment horizontal="left" vertical="center"/>
    </xf>
    <xf numFmtId="0" fontId="14" fillId="0" borderId="60" xfId="0" applyFont="1" applyFill="1" applyBorder="1" applyAlignment="1">
      <alignment horizontal="left" vertical="center" wrapText="1"/>
    </xf>
    <xf numFmtId="9" fontId="14" fillId="0" borderId="60" xfId="0" applyNumberFormat="1" applyFont="1" applyFill="1" applyBorder="1" applyAlignment="1">
      <alignment horizontal="left" vertical="center"/>
    </xf>
    <xf numFmtId="9" fontId="14" fillId="0" borderId="60" xfId="12" applyFont="1" applyFill="1" applyBorder="1" applyAlignment="1">
      <alignment horizontal="left" vertical="center"/>
    </xf>
    <xf numFmtId="0" fontId="14" fillId="0" borderId="60" xfId="0" applyFont="1" applyFill="1" applyBorder="1" applyAlignment="1">
      <alignment horizontal="left" vertical="center" wrapText="1"/>
    </xf>
    <xf numFmtId="9" fontId="14" fillId="4" borderId="60" xfId="12" applyFont="1" applyFill="1" applyBorder="1" applyAlignment="1">
      <alignment vertical="center"/>
    </xf>
    <xf numFmtId="0" fontId="14" fillId="4" borderId="60" xfId="0" applyFont="1" applyFill="1" applyBorder="1" applyAlignment="1">
      <alignment wrapText="1"/>
    </xf>
    <xf numFmtId="172" fontId="29" fillId="0" borderId="0" xfId="0" applyNumberFormat="1" applyFont="1" applyFill="1" applyBorder="1" applyAlignment="1">
      <alignment horizontal="center" vertical="center" wrapText="1"/>
    </xf>
    <xf numFmtId="41" fontId="29" fillId="0" borderId="60" xfId="1256" applyFont="1" applyFill="1" applyBorder="1" applyAlignment="1" applyProtection="1">
      <alignment vertical="center" wrapText="1"/>
      <protection locked="0"/>
    </xf>
    <xf numFmtId="41" fontId="29" fillId="0" borderId="60" xfId="1256" applyFont="1" applyFill="1" applyBorder="1" applyAlignment="1" applyProtection="1">
      <alignment horizontal="right" vertical="center" wrapText="1"/>
      <protection locked="0"/>
    </xf>
    <xf numFmtId="9" fontId="29" fillId="0" borderId="60" xfId="7" applyFont="1" applyFill="1" applyBorder="1" applyAlignment="1" applyProtection="1">
      <alignment vertical="center" wrapText="1"/>
      <protection locked="0"/>
    </xf>
    <xf numFmtId="9" fontId="29" fillId="0" borderId="60" xfId="7" applyNumberFormat="1" applyFont="1" applyFill="1" applyBorder="1" applyAlignment="1" applyProtection="1">
      <alignment vertical="center" wrapText="1"/>
      <protection locked="0"/>
    </xf>
    <xf numFmtId="0" fontId="27" fillId="18" borderId="1" xfId="3" applyFont="1" applyFill="1" applyBorder="1" applyAlignment="1">
      <alignment horizontal="left" vertical="center" wrapText="1"/>
    </xf>
    <xf numFmtId="0" fontId="27" fillId="0" borderId="0" xfId="3" applyFont="1" applyAlignment="1">
      <alignment horizontal="left" vertical="center" wrapText="1"/>
    </xf>
    <xf numFmtId="0" fontId="27" fillId="0" borderId="0" xfId="3" applyFont="1" applyAlignment="1">
      <alignment horizontal="left" vertical="center"/>
    </xf>
    <xf numFmtId="0" fontId="27" fillId="18" borderId="9" xfId="3" applyFont="1" applyFill="1" applyBorder="1" applyAlignment="1">
      <alignment horizontal="left" vertical="center" wrapText="1"/>
    </xf>
    <xf numFmtId="0" fontId="8" fillId="0" borderId="74" xfId="3" quotePrefix="1" applyFont="1" applyBorder="1" applyAlignment="1">
      <alignment horizontal="center" vertical="center"/>
    </xf>
    <xf numFmtId="0" fontId="8" fillId="0" borderId="76" xfId="3" quotePrefix="1" applyFont="1" applyBorder="1" applyAlignment="1">
      <alignment horizontal="center" vertical="center"/>
    </xf>
    <xf numFmtId="0" fontId="29" fillId="0" borderId="60" xfId="3" applyFont="1" applyFill="1" applyBorder="1" applyAlignment="1" applyProtection="1">
      <alignment horizontal="left" vertical="center" wrapText="1"/>
      <protection locked="0"/>
    </xf>
    <xf numFmtId="14" fontId="40" fillId="0" borderId="60" xfId="0" applyNumberFormat="1" applyFont="1" applyBorder="1" applyAlignment="1">
      <alignment horizontal="right" vertical="center"/>
    </xf>
    <xf numFmtId="14" fontId="14" fillId="0" borderId="60" xfId="0" applyNumberFormat="1" applyFont="1" applyFill="1" applyBorder="1" applyAlignment="1">
      <alignment horizontal="center" vertical="center" wrapText="1"/>
    </xf>
    <xf numFmtId="172" fontId="29" fillId="0" borderId="60" xfId="3" applyNumberFormat="1" applyFont="1" applyFill="1" applyBorder="1" applyAlignment="1">
      <alignment horizontal="left" vertical="center" wrapText="1"/>
    </xf>
    <xf numFmtId="9" fontId="14" fillId="0" borderId="60" xfId="0" applyNumberFormat="1" applyFont="1" applyBorder="1" applyAlignment="1">
      <alignment horizontal="right" vertical="center"/>
    </xf>
    <xf numFmtId="0" fontId="14" fillId="0" borderId="60" xfId="0" applyFont="1" applyFill="1" applyBorder="1" applyAlignment="1">
      <alignment horizontal="right" vertical="center"/>
    </xf>
    <xf numFmtId="181" fontId="14" fillId="0" borderId="60" xfId="2181" applyNumberFormat="1" applyFont="1" applyFill="1" applyBorder="1" applyAlignment="1">
      <alignment horizontal="right" vertical="center"/>
    </xf>
    <xf numFmtId="182" fontId="14" fillId="0" borderId="60" xfId="2181" applyNumberFormat="1" applyFont="1" applyFill="1" applyBorder="1" applyAlignment="1">
      <alignment horizontal="right" vertical="center"/>
    </xf>
    <xf numFmtId="41" fontId="14" fillId="0" borderId="60" xfId="2181" applyFont="1" applyBorder="1" applyAlignment="1">
      <alignment horizontal="right" vertical="center"/>
    </xf>
    <xf numFmtId="181" fontId="14" fillId="0" borderId="60" xfId="2181" applyNumberFormat="1" applyFont="1" applyBorder="1" applyAlignment="1">
      <alignment horizontal="right" vertical="center"/>
    </xf>
    <xf numFmtId="0" fontId="29" fillId="0" borderId="60" xfId="3" applyFont="1" applyFill="1" applyBorder="1" applyAlignment="1" applyProtection="1">
      <alignment horizontal="left" vertical="center" wrapText="1"/>
      <protection locked="0"/>
    </xf>
    <xf numFmtId="172" fontId="14" fillId="0" borderId="60" xfId="0" applyNumberFormat="1" applyFont="1" applyFill="1" applyBorder="1" applyAlignment="1">
      <alignment horizontal="justify" vertical="center" wrapText="1"/>
    </xf>
    <xf numFmtId="171" fontId="29" fillId="20" borderId="1" xfId="0" applyNumberFormat="1" applyFont="1" applyFill="1" applyBorder="1" applyAlignment="1">
      <alignment horizontal="center" vertical="center" wrapText="1"/>
    </xf>
    <xf numFmtId="14" fontId="29" fillId="4" borderId="71" xfId="0" applyNumberFormat="1" applyFont="1" applyFill="1" applyBorder="1" applyAlignment="1">
      <alignment horizontal="center" vertical="center" wrapText="1"/>
    </xf>
    <xf numFmtId="14" fontId="27" fillId="0" borderId="60" xfId="0" applyNumberFormat="1" applyFont="1" applyBorder="1" applyAlignment="1">
      <alignment vertical="center"/>
    </xf>
    <xf numFmtId="14" fontId="14" fillId="0" borderId="60" xfId="0" applyNumberFormat="1" applyFont="1" applyFill="1" applyBorder="1" applyAlignment="1">
      <alignment horizontal="center" vertical="center"/>
    </xf>
    <xf numFmtId="1" fontId="38" fillId="0" borderId="60" xfId="3" applyNumberFormat="1" applyFont="1" applyFill="1" applyBorder="1" applyAlignment="1">
      <alignment horizontal="center" vertical="center"/>
    </xf>
    <xf numFmtId="14" fontId="29" fillId="0" borderId="71" xfId="11" applyNumberFormat="1" applyFont="1" applyFill="1" applyBorder="1" applyAlignment="1">
      <alignment horizontal="center" vertical="center"/>
    </xf>
    <xf numFmtId="1" fontId="14" fillId="0" borderId="60" xfId="12" applyNumberFormat="1" applyFont="1" applyFill="1" applyBorder="1" applyAlignment="1">
      <alignment horizontal="center" vertical="center" wrapText="1"/>
    </xf>
    <xf numFmtId="0" fontId="38" fillId="4" borderId="0" xfId="0" applyFont="1" applyFill="1" applyAlignment="1">
      <alignment vertical="center" wrapText="1"/>
    </xf>
    <xf numFmtId="0" fontId="29" fillId="0" borderId="60" xfId="3" applyFont="1" applyFill="1" applyBorder="1" applyAlignment="1" applyProtection="1">
      <alignment horizontal="left" vertical="center" wrapText="1"/>
      <protection locked="0"/>
    </xf>
    <xf numFmtId="0" fontId="40" fillId="0" borderId="60" xfId="0" applyFont="1" applyFill="1" applyBorder="1" applyAlignment="1">
      <alignment vertical="center"/>
    </xf>
    <xf numFmtId="0" fontId="8" fillId="0" borderId="60" xfId="11" applyFont="1" applyBorder="1" applyAlignment="1">
      <alignment horizontal="center"/>
    </xf>
    <xf numFmtId="14" fontId="14" fillId="0" borderId="60" xfId="0" applyNumberFormat="1" applyFont="1" applyBorder="1" applyAlignment="1">
      <alignment horizontal="right" vertical="center"/>
    </xf>
    <xf numFmtId="179" fontId="14" fillId="0" borderId="60" xfId="0" applyNumberFormat="1" applyFont="1" applyFill="1" applyBorder="1" applyAlignment="1" applyProtection="1">
      <alignment horizontal="center" vertical="center" wrapText="1"/>
      <protection locked="0"/>
    </xf>
    <xf numFmtId="0" fontId="27" fillId="0" borderId="60" xfId="0" applyFont="1" applyFill="1" applyBorder="1" applyAlignment="1">
      <alignment wrapText="1"/>
    </xf>
    <xf numFmtId="9" fontId="27" fillId="0" borderId="60" xfId="0" applyNumberFormat="1" applyFont="1" applyFill="1" applyBorder="1" applyAlignment="1">
      <alignment wrapText="1"/>
    </xf>
    <xf numFmtId="0" fontId="40" fillId="0" borderId="60" xfId="0" applyFont="1" applyFill="1" applyBorder="1"/>
    <xf numFmtId="10" fontId="39" fillId="4" borderId="60" xfId="0" applyNumberFormat="1" applyFont="1" applyFill="1" applyBorder="1" applyAlignment="1">
      <alignment horizontal="center" vertical="center"/>
    </xf>
    <xf numFmtId="0" fontId="14" fillId="0" borderId="1" xfId="0" applyFont="1" applyFill="1" applyBorder="1" applyAlignment="1">
      <alignment vertical="center" wrapText="1"/>
    </xf>
    <xf numFmtId="9" fontId="27" fillId="0" borderId="60" xfId="12" applyFont="1" applyFill="1" applyBorder="1" applyAlignment="1">
      <alignment vertical="center"/>
    </xf>
    <xf numFmtId="0" fontId="27" fillId="0" borderId="60" xfId="0" applyFont="1" applyFill="1" applyBorder="1" applyAlignment="1">
      <alignment vertical="center" wrapText="1"/>
    </xf>
    <xf numFmtId="0" fontId="29" fillId="0" borderId="60" xfId="0" applyFont="1" applyFill="1" applyBorder="1" applyAlignment="1">
      <alignment horizontal="left" vertical="center" wrapText="1"/>
    </xf>
    <xf numFmtId="172" fontId="14" fillId="0" borderId="60" xfId="0" applyNumberFormat="1" applyFont="1" applyFill="1" applyBorder="1" applyAlignment="1">
      <alignment horizontal="right" vertical="center"/>
    </xf>
    <xf numFmtId="9" fontId="27" fillId="0" borderId="60" xfId="0" applyNumberFormat="1" applyFont="1" applyFill="1" applyBorder="1" applyAlignment="1">
      <alignment vertical="center" wrapText="1"/>
    </xf>
    <xf numFmtId="0" fontId="27" fillId="0" borderId="60" xfId="0" applyFont="1" applyFill="1" applyBorder="1" applyAlignment="1">
      <alignment horizontal="justify" vertical="center" wrapText="1"/>
    </xf>
    <xf numFmtId="9" fontId="27" fillId="0" borderId="60" xfId="0" applyNumberFormat="1" applyFont="1" applyFill="1" applyBorder="1" applyAlignment="1">
      <alignment vertical="center"/>
    </xf>
    <xf numFmtId="10" fontId="39" fillId="0" borderId="60" xfId="0" applyNumberFormat="1" applyFont="1" applyFill="1" applyBorder="1" applyAlignment="1">
      <alignment horizontal="center" vertical="center"/>
    </xf>
    <xf numFmtId="49" fontId="14" fillId="4" borderId="60" xfId="12" applyNumberFormat="1" applyFont="1" applyFill="1" applyBorder="1" applyAlignment="1">
      <alignment horizontal="center" vertical="center" wrapText="1"/>
    </xf>
    <xf numFmtId="171" fontId="14" fillId="17" borderId="60" xfId="0" applyNumberFormat="1" applyFont="1" applyFill="1" applyBorder="1" applyAlignment="1">
      <alignment horizontal="center" vertical="center" wrapText="1"/>
    </xf>
    <xf numFmtId="0" fontId="12" fillId="8" borderId="37"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12" fillId="8" borderId="56" xfId="0" applyFont="1" applyFill="1" applyBorder="1" applyAlignment="1">
      <alignment horizontal="center" vertical="center" wrapText="1"/>
    </xf>
    <xf numFmtId="0" fontId="12" fillId="21" borderId="37" xfId="0" applyFont="1" applyFill="1" applyBorder="1" applyAlignment="1">
      <alignment horizontal="center" vertical="center" wrapText="1"/>
    </xf>
    <xf numFmtId="0" fontId="12" fillId="21" borderId="38" xfId="0" applyFont="1" applyFill="1" applyBorder="1" applyAlignment="1">
      <alignment horizontal="center" vertical="center" wrapText="1"/>
    </xf>
    <xf numFmtId="0" fontId="12" fillId="21" borderId="56"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4" fillId="8" borderId="59"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8" borderId="39" xfId="0" applyFont="1" applyFill="1" applyBorder="1" applyAlignment="1">
      <alignment horizontal="center" vertical="center" wrapText="1"/>
    </xf>
    <xf numFmtId="1" fontId="14" fillId="8" borderId="40" xfId="0" applyNumberFormat="1" applyFont="1" applyFill="1" applyBorder="1" applyAlignment="1">
      <alignment horizontal="center" vertical="center" wrapText="1"/>
    </xf>
    <xf numFmtId="1" fontId="14" fillId="8" borderId="55" xfId="0" applyNumberFormat="1" applyFont="1" applyFill="1" applyBorder="1" applyAlignment="1">
      <alignment horizontal="center" vertical="center" wrapText="1"/>
    </xf>
    <xf numFmtId="1" fontId="14" fillId="7" borderId="40" xfId="0" applyNumberFormat="1" applyFont="1" applyFill="1" applyBorder="1" applyAlignment="1">
      <alignment horizontal="center" vertical="center" wrapText="1"/>
    </xf>
    <xf numFmtId="1" fontId="14" fillId="7" borderId="55" xfId="0" applyNumberFormat="1" applyFont="1" applyFill="1" applyBorder="1" applyAlignment="1">
      <alignment horizontal="center" vertical="center" wrapText="1"/>
    </xf>
    <xf numFmtId="0" fontId="12" fillId="8" borderId="41" xfId="0" applyFont="1" applyFill="1" applyBorder="1" applyAlignment="1">
      <alignment horizontal="center" vertical="center"/>
    </xf>
    <xf numFmtId="0" fontId="12" fillId="8" borderId="46" xfId="0" applyFont="1" applyFill="1" applyBorder="1" applyAlignment="1">
      <alignment horizontal="center" vertical="center"/>
    </xf>
    <xf numFmtId="0" fontId="12" fillId="8" borderId="48" xfId="0" applyFont="1" applyFill="1" applyBorder="1" applyAlignment="1">
      <alignment horizontal="center" vertical="center"/>
    </xf>
    <xf numFmtId="14" fontId="47" fillId="0" borderId="0" xfId="0" applyNumberFormat="1" applyFont="1" applyBorder="1" applyAlignment="1">
      <alignment horizontal="left" vertical="top" wrapText="1"/>
    </xf>
    <xf numFmtId="0" fontId="12" fillId="8" borderId="92" xfId="0" applyFont="1" applyFill="1" applyBorder="1" applyAlignment="1">
      <alignment horizontal="center" vertical="center" wrapText="1"/>
    </xf>
    <xf numFmtId="0" fontId="12" fillId="8" borderId="93" xfId="0" applyFont="1" applyFill="1" applyBorder="1" applyAlignment="1">
      <alignment horizontal="center" vertical="center" wrapText="1"/>
    </xf>
    <xf numFmtId="0" fontId="12" fillId="8" borderId="94" xfId="0" applyFont="1" applyFill="1" applyBorder="1" applyAlignment="1">
      <alignment horizontal="center" vertical="center" wrapText="1"/>
    </xf>
    <xf numFmtId="0" fontId="12" fillId="8" borderId="40" xfId="0" applyFont="1" applyFill="1" applyBorder="1" applyAlignment="1">
      <alignment horizontal="center" vertical="center" wrapText="1"/>
    </xf>
    <xf numFmtId="0" fontId="12" fillId="8" borderId="55" xfId="0" applyFont="1" applyFill="1" applyBorder="1" applyAlignment="1">
      <alignment horizontal="center" vertical="center" wrapText="1"/>
    </xf>
    <xf numFmtId="0" fontId="12" fillId="8" borderId="32" xfId="0" applyFont="1" applyFill="1" applyBorder="1" applyAlignment="1">
      <alignment horizontal="center" vertical="center" wrapText="1"/>
    </xf>
    <xf numFmtId="0" fontId="12" fillId="8" borderId="54" xfId="0" applyFont="1" applyFill="1" applyBorder="1" applyAlignment="1">
      <alignment horizontal="center" vertical="center" wrapText="1"/>
    </xf>
    <xf numFmtId="14" fontId="14" fillId="8" borderId="32" xfId="0" applyNumberFormat="1" applyFont="1" applyFill="1" applyBorder="1" applyAlignment="1">
      <alignment horizontal="center" vertical="center" wrapText="1"/>
    </xf>
    <xf numFmtId="14" fontId="14" fillId="8" borderId="54" xfId="0" applyNumberFormat="1"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4" fillId="8" borderId="54" xfId="0" applyFont="1" applyFill="1" applyBorder="1" applyAlignment="1">
      <alignment horizontal="center" vertical="center" wrapText="1"/>
    </xf>
    <xf numFmtId="14" fontId="14" fillId="8" borderId="36" xfId="0" applyNumberFormat="1" applyFont="1" applyFill="1" applyBorder="1" applyAlignment="1">
      <alignment horizontal="center" vertical="center" wrapText="1"/>
    </xf>
    <xf numFmtId="14" fontId="14" fillId="8" borderId="53" xfId="0" applyNumberFormat="1"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55"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21" borderId="32" xfId="0" applyFont="1" applyFill="1" applyBorder="1" applyAlignment="1">
      <alignment horizontal="center" vertical="center" wrapText="1"/>
    </xf>
    <xf numFmtId="0" fontId="14" fillId="21" borderId="54" xfId="0" applyFont="1" applyFill="1" applyBorder="1" applyAlignment="1">
      <alignment horizontal="center" vertical="center" wrapText="1"/>
    </xf>
    <xf numFmtId="1" fontId="14" fillId="7" borderId="51" xfId="0" applyNumberFormat="1" applyFont="1" applyFill="1" applyBorder="1" applyAlignment="1">
      <alignment horizontal="center" vertical="center" wrapText="1"/>
    </xf>
    <xf numFmtId="1" fontId="14" fillId="7" borderId="58" xfId="0" applyNumberFormat="1" applyFont="1" applyFill="1" applyBorder="1" applyAlignment="1">
      <alignment horizontal="center" vertical="center" wrapText="1"/>
    </xf>
    <xf numFmtId="0" fontId="23" fillId="11" borderId="29"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31" xfId="0" applyFont="1" applyFill="1" applyBorder="1" applyAlignment="1">
      <alignment horizontal="center" vertical="center"/>
    </xf>
    <xf numFmtId="0" fontId="12" fillId="8" borderId="46" xfId="0" applyFont="1" applyFill="1" applyBorder="1" applyAlignment="1">
      <alignment horizontal="center" vertical="center" wrapText="1"/>
    </xf>
    <xf numFmtId="0" fontId="12" fillId="8" borderId="47" xfId="0" applyFont="1" applyFill="1" applyBorder="1" applyAlignment="1">
      <alignment horizontal="center" vertical="center" wrapText="1"/>
    </xf>
    <xf numFmtId="0" fontId="12" fillId="8" borderId="57" xfId="0" applyFont="1" applyFill="1" applyBorder="1" applyAlignment="1">
      <alignment horizontal="center" vertical="center" wrapText="1"/>
    </xf>
    <xf numFmtId="0" fontId="14" fillId="0" borderId="0" xfId="0" applyFont="1" applyBorder="1" applyAlignment="1">
      <alignment horizontal="left" vertical="center" wrapText="1"/>
    </xf>
    <xf numFmtId="0" fontId="14" fillId="8" borderId="33" xfId="0" applyFont="1" applyFill="1" applyBorder="1" applyAlignment="1">
      <alignment horizontal="center" vertical="center" wrapText="1"/>
    </xf>
    <xf numFmtId="0" fontId="14" fillId="8" borderId="52" xfId="0" applyFont="1" applyFill="1" applyBorder="1" applyAlignment="1">
      <alignment horizontal="center" vertical="center" wrapText="1"/>
    </xf>
    <xf numFmtId="0" fontId="19" fillId="10" borderId="49" xfId="0" applyFont="1" applyFill="1" applyBorder="1" applyAlignment="1">
      <alignment horizontal="center" vertical="center"/>
    </xf>
    <xf numFmtId="0" fontId="19" fillId="10" borderId="50" xfId="0" applyFont="1" applyFill="1" applyBorder="1" applyAlignment="1">
      <alignment horizontal="center" vertical="center"/>
    </xf>
    <xf numFmtId="0" fontId="19" fillId="9" borderId="23" xfId="0" applyFont="1" applyFill="1" applyBorder="1" applyAlignment="1">
      <alignment horizontal="center" vertical="center"/>
    </xf>
    <xf numFmtId="0" fontId="63" fillId="9" borderId="23" xfId="0" applyFont="1" applyFill="1" applyBorder="1" applyAlignment="1">
      <alignment horizontal="center" vertical="center"/>
    </xf>
    <xf numFmtId="0" fontId="19" fillId="9" borderId="24" xfId="0" applyFont="1" applyFill="1" applyBorder="1" applyAlignment="1">
      <alignment horizontal="center" vertical="center"/>
    </xf>
    <xf numFmtId="0" fontId="12" fillId="8" borderId="35" xfId="0" applyFont="1" applyFill="1" applyBorder="1" applyAlignment="1">
      <alignment horizontal="center" vertical="center" wrapText="1"/>
    </xf>
    <xf numFmtId="0" fontId="12" fillId="8" borderId="36" xfId="0" applyFont="1" applyFill="1" applyBorder="1" applyAlignment="1">
      <alignment horizontal="center" vertical="center" wrapText="1"/>
    </xf>
    <xf numFmtId="0" fontId="12" fillId="8" borderId="53"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12" fillId="8" borderId="43"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29" fillId="0" borderId="60" xfId="3" applyFont="1" applyFill="1" applyBorder="1" applyAlignment="1" applyProtection="1">
      <alignment horizontal="left" vertical="center" wrapText="1"/>
      <protection locked="0"/>
    </xf>
    <xf numFmtId="0" fontId="14" fillId="8" borderId="20" xfId="0" applyFont="1" applyFill="1" applyBorder="1" applyAlignment="1">
      <alignment horizontal="center" vertical="center"/>
    </xf>
    <xf numFmtId="0" fontId="14" fillId="8" borderId="21" xfId="0" applyFont="1" applyFill="1" applyBorder="1" applyAlignment="1">
      <alignment horizontal="center" vertical="center"/>
    </xf>
    <xf numFmtId="0" fontId="14" fillId="8" borderId="19" xfId="0" applyFont="1" applyFill="1" applyBorder="1" applyAlignment="1">
      <alignment horizontal="center" vertical="center"/>
    </xf>
    <xf numFmtId="0" fontId="22" fillId="13" borderId="28" xfId="0" applyFont="1" applyFill="1" applyBorder="1" applyAlignment="1">
      <alignment horizontal="center" vertical="center" wrapText="1"/>
    </xf>
    <xf numFmtId="0" fontId="22" fillId="13" borderId="27" xfId="0" applyFont="1" applyFill="1" applyBorder="1" applyAlignment="1">
      <alignment horizontal="center" vertical="center"/>
    </xf>
    <xf numFmtId="0" fontId="22" fillId="13" borderId="21" xfId="0" applyFont="1" applyFill="1" applyBorder="1" applyAlignment="1">
      <alignment horizontal="center" vertical="center"/>
    </xf>
    <xf numFmtId="0" fontId="22" fillId="12" borderId="26" xfId="0" applyFont="1" applyFill="1" applyBorder="1" applyAlignment="1">
      <alignment horizontal="center" vertical="center" wrapText="1"/>
    </xf>
    <xf numFmtId="0" fontId="22" fillId="12" borderId="27" xfId="0" applyFont="1" applyFill="1" applyBorder="1" applyAlignment="1">
      <alignment horizontal="center" vertical="center" wrapText="1"/>
    </xf>
    <xf numFmtId="0" fontId="14" fillId="4" borderId="44"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22" xfId="0" applyFont="1" applyFill="1" applyBorder="1" applyAlignment="1">
      <alignment vertical="center" wrapText="1"/>
    </xf>
    <xf numFmtId="0" fontId="14" fillId="4" borderId="13" xfId="0" applyFont="1" applyFill="1" applyBorder="1" applyAlignment="1">
      <alignment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1" xfId="0" applyFont="1" applyBorder="1" applyAlignment="1">
      <alignment horizontal="left" vertical="center" wrapText="1"/>
    </xf>
    <xf numFmtId="0" fontId="8" fillId="0" borderId="76" xfId="3" applyFont="1" applyBorder="1" applyAlignment="1">
      <alignment horizontal="center" vertical="center" wrapText="1"/>
    </xf>
    <xf numFmtId="0" fontId="8" fillId="16" borderId="1" xfId="3" applyFont="1" applyFill="1" applyBorder="1" applyAlignment="1">
      <alignment horizontal="left" vertical="center" wrapText="1"/>
    </xf>
    <xf numFmtId="0" fontId="8" fillId="0" borderId="88" xfId="3" applyFont="1" applyBorder="1" applyAlignment="1">
      <alignment horizontal="center" vertical="center" wrapText="1"/>
    </xf>
    <xf numFmtId="0" fontId="8" fillId="0" borderId="80" xfId="3" applyFont="1" applyBorder="1" applyAlignment="1">
      <alignment horizontal="center" vertical="center" wrapText="1"/>
    </xf>
    <xf numFmtId="0" fontId="8" fillId="16" borderId="12" xfId="3" applyFont="1" applyFill="1" applyBorder="1" applyAlignment="1">
      <alignment horizontal="left" vertical="center" wrapText="1"/>
    </xf>
    <xf numFmtId="0" fontId="8" fillId="16" borderId="5" xfId="3" applyFont="1" applyFill="1" applyBorder="1" applyAlignment="1">
      <alignment horizontal="left" vertical="center" wrapText="1"/>
    </xf>
    <xf numFmtId="0" fontId="8" fillId="16" borderId="12" xfId="3" applyFont="1" applyFill="1" applyBorder="1" applyAlignment="1">
      <alignment horizontal="center" vertical="center" wrapText="1"/>
    </xf>
    <xf numFmtId="0" fontId="8" fillId="16" borderId="5" xfId="3" applyFont="1" applyFill="1" applyBorder="1" applyAlignment="1">
      <alignment horizontal="center" vertical="center" wrapText="1"/>
    </xf>
    <xf numFmtId="0" fontId="8" fillId="16" borderId="1" xfId="3" applyFont="1" applyFill="1" applyBorder="1" applyAlignment="1">
      <alignment vertical="center" wrapText="1"/>
    </xf>
    <xf numFmtId="0" fontId="46" fillId="2" borderId="12" xfId="3" applyFont="1" applyFill="1" applyBorder="1" applyAlignment="1">
      <alignment horizontal="center" vertical="center" wrapText="1"/>
    </xf>
    <xf numFmtId="0" fontId="46" fillId="2" borderId="5" xfId="3" applyFont="1" applyFill="1" applyBorder="1" applyAlignment="1">
      <alignment horizontal="center" vertical="center" wrapText="1"/>
    </xf>
    <xf numFmtId="0" fontId="46" fillId="2" borderId="1" xfId="3" applyFont="1" applyFill="1" applyBorder="1" applyAlignment="1">
      <alignment horizontal="center" vertical="center" wrapText="1"/>
    </xf>
    <xf numFmtId="0" fontId="46" fillId="2" borderId="9" xfId="3" applyFont="1" applyFill="1" applyBorder="1" applyAlignment="1">
      <alignment horizontal="center" vertical="center"/>
    </xf>
    <xf numFmtId="0" fontId="46" fillId="2" borderId="11" xfId="3" applyFont="1" applyFill="1" applyBorder="1" applyAlignment="1">
      <alignment horizontal="center" vertical="center"/>
    </xf>
    <xf numFmtId="0" fontId="46" fillId="2" borderId="10" xfId="3" applyFont="1" applyFill="1" applyBorder="1" applyAlignment="1">
      <alignment horizontal="center" vertical="center"/>
    </xf>
  </cellXfs>
  <cellStyles count="2373">
    <cellStyle name="Hipervínculo 2" xfId="1412" xr:uid="{00000000-0005-0000-0000-000016050000}"/>
    <cellStyle name="Millares" xfId="8" builtinId="3"/>
    <cellStyle name="Millares [0]" xfId="1256" builtinId="6"/>
    <cellStyle name="Millares [0] 2" xfId="14" xr:uid="{00000000-0005-0000-0000-000002000000}"/>
    <cellStyle name="Millares [0] 2 2" xfId="38" xr:uid="{00000000-0005-0000-0000-000003000000}"/>
    <cellStyle name="Millares [0] 2 2 2" xfId="386" xr:uid="{00000000-0005-0000-0000-000004000000}"/>
    <cellStyle name="Millares [0] 2 2 2 2" xfId="1103" xr:uid="{00000000-0005-0000-0000-000005000000}"/>
    <cellStyle name="Millares [0] 2 2 2 2 2" xfId="2181" xr:uid="{00000000-0005-0000-0000-000005000000}"/>
    <cellStyle name="Millares [0] 2 2 2 3" xfId="750" xr:uid="{00000000-0005-0000-0000-000005000000}"/>
    <cellStyle name="Millares [0] 2 2 2 3 2" xfId="1829" xr:uid="{00000000-0005-0000-0000-000005000000}"/>
    <cellStyle name="Millares [0] 2 2 2 4" xfId="1464" xr:uid="{00000000-0005-0000-0000-000004000000}"/>
    <cellStyle name="Millares [0] 2 2 3" xfId="921" xr:uid="{00000000-0005-0000-0000-000004000000}"/>
    <cellStyle name="Millares [0] 2 2 3 2" xfId="1999" xr:uid="{00000000-0005-0000-0000-000004000000}"/>
    <cellStyle name="Millares [0] 2 2 4" xfId="568" xr:uid="{00000000-0005-0000-0000-000004000000}"/>
    <cellStyle name="Millares [0] 2 2 4 2" xfId="1647" xr:uid="{00000000-0005-0000-0000-000004000000}"/>
    <cellStyle name="Millares [0] 2 2 5" xfId="1275" xr:uid="{00000000-0005-0000-0000-000003000000}"/>
    <cellStyle name="Millares [0] 2 3" xfId="316" xr:uid="{00000000-0005-0000-0000-000005000000}"/>
    <cellStyle name="Millares [0] 2 3 2" xfId="1061" xr:uid="{00000000-0005-0000-0000-000006000000}"/>
    <cellStyle name="Millares [0] 2 3 2 2" xfId="2139" xr:uid="{00000000-0005-0000-0000-000006000000}"/>
    <cellStyle name="Millares [0] 2 3 3" xfId="708" xr:uid="{00000000-0005-0000-0000-000006000000}"/>
    <cellStyle name="Millares [0] 2 3 3 2" xfId="1787" xr:uid="{00000000-0005-0000-0000-000006000000}"/>
    <cellStyle name="Millares [0] 2 3 4" xfId="1422" xr:uid="{00000000-0005-0000-0000-000005000000}"/>
    <cellStyle name="Millares [0] 2 4" xfId="370" xr:uid="{00000000-0005-0000-0000-000006000000}"/>
    <cellStyle name="Millares [0] 2 4 2" xfId="1087" xr:uid="{00000000-0005-0000-0000-000007000000}"/>
    <cellStyle name="Millares [0] 2 4 2 2" xfId="2165" xr:uid="{00000000-0005-0000-0000-000007000000}"/>
    <cellStyle name="Millares [0] 2 4 3" xfId="734" xr:uid="{00000000-0005-0000-0000-000007000000}"/>
    <cellStyle name="Millares [0] 2 4 3 2" xfId="1813" xr:uid="{00000000-0005-0000-0000-000007000000}"/>
    <cellStyle name="Millares [0] 2 4 4" xfId="1448" xr:uid="{00000000-0005-0000-0000-000006000000}"/>
    <cellStyle name="Millares [0] 2 5" xfId="540" xr:uid="{00000000-0005-0000-0000-000007000000}"/>
    <cellStyle name="Millares [0] 2 5 2" xfId="1248" xr:uid="{00000000-0005-0000-0000-000008000000}"/>
    <cellStyle name="Millares [0] 2 5 2 2" xfId="2326" xr:uid="{00000000-0005-0000-0000-000008000000}"/>
    <cellStyle name="Millares [0] 2 5 3" xfId="895" xr:uid="{00000000-0005-0000-0000-000008000000}"/>
    <cellStyle name="Millares [0] 2 5 3 2" xfId="1974" xr:uid="{00000000-0005-0000-0000-000008000000}"/>
    <cellStyle name="Millares [0] 2 5 4" xfId="1609" xr:uid="{00000000-0005-0000-0000-000007000000}"/>
    <cellStyle name="Millares [0] 2 6" xfId="905" xr:uid="{00000000-0005-0000-0000-000003000000}"/>
    <cellStyle name="Millares [0] 2 6 2" xfId="1983" xr:uid="{00000000-0005-0000-0000-000003000000}"/>
    <cellStyle name="Millares [0] 2 7" xfId="552" xr:uid="{00000000-0005-0000-0000-000003000000}"/>
    <cellStyle name="Millares [0] 2 7 2" xfId="1631" xr:uid="{00000000-0005-0000-0000-000003000000}"/>
    <cellStyle name="Millares [0] 2 8" xfId="1259" xr:uid="{00000000-0005-0000-0000-000002000000}"/>
    <cellStyle name="Millares [0] 3" xfId="375" xr:uid="{00000000-0005-0000-0000-000008000000}"/>
    <cellStyle name="Millares [0] 3 2" xfId="1092" xr:uid="{00000000-0005-0000-0000-000009000000}"/>
    <cellStyle name="Millares [0] 3 2 2" xfId="2170" xr:uid="{00000000-0005-0000-0000-000009000000}"/>
    <cellStyle name="Millares [0] 3 3" xfId="739" xr:uid="{00000000-0005-0000-0000-000009000000}"/>
    <cellStyle name="Millares [0] 3 3 2" xfId="1818" xr:uid="{00000000-0005-0000-0000-000009000000}"/>
    <cellStyle name="Millares [0] 3 4" xfId="1453" xr:uid="{00000000-0005-0000-0000-000008000000}"/>
    <cellStyle name="Millares [0] 4" xfId="910" xr:uid="{00000000-0005-0000-0000-000056020000}"/>
    <cellStyle name="Millares [0] 4 2" xfId="1988" xr:uid="{00000000-0005-0000-0000-000056020000}"/>
    <cellStyle name="Millares 10" xfId="41" xr:uid="{00000000-0005-0000-0000-000009000000}"/>
    <cellStyle name="Millares 10 2" xfId="388" xr:uid="{00000000-0005-0000-0000-00000A000000}"/>
    <cellStyle name="Millares 10 2 2" xfId="1105" xr:uid="{00000000-0005-0000-0000-00000B000000}"/>
    <cellStyle name="Millares 10 2 2 2" xfId="2183" xr:uid="{00000000-0005-0000-0000-00000B000000}"/>
    <cellStyle name="Millares 10 2 3" xfId="752" xr:uid="{00000000-0005-0000-0000-00000B000000}"/>
    <cellStyle name="Millares 10 2 3 2" xfId="1831" xr:uid="{00000000-0005-0000-0000-00000B000000}"/>
    <cellStyle name="Millares 10 2 4" xfId="1466" xr:uid="{00000000-0005-0000-0000-00000A000000}"/>
    <cellStyle name="Millares 10 3" xfId="923" xr:uid="{00000000-0005-0000-0000-00000A000000}"/>
    <cellStyle name="Millares 10 3 2" xfId="2001" xr:uid="{00000000-0005-0000-0000-00000A000000}"/>
    <cellStyle name="Millares 10 4" xfId="570" xr:uid="{00000000-0005-0000-0000-00000A000000}"/>
    <cellStyle name="Millares 10 4 2" xfId="1649" xr:uid="{00000000-0005-0000-0000-00000A000000}"/>
    <cellStyle name="Millares 10 5" xfId="1277" xr:uid="{00000000-0005-0000-0000-000009000000}"/>
    <cellStyle name="Millares 100" xfId="219" xr:uid="{00000000-0005-0000-0000-00000B000000}"/>
    <cellStyle name="Millares 100 2" xfId="481" xr:uid="{00000000-0005-0000-0000-00000C000000}"/>
    <cellStyle name="Millares 100 2 2" xfId="1196" xr:uid="{00000000-0005-0000-0000-00000D000000}"/>
    <cellStyle name="Millares 100 2 2 2" xfId="2274" xr:uid="{00000000-0005-0000-0000-00000D000000}"/>
    <cellStyle name="Millares 100 2 3" xfId="843" xr:uid="{00000000-0005-0000-0000-00000D000000}"/>
    <cellStyle name="Millares 100 2 3 2" xfId="1922" xr:uid="{00000000-0005-0000-0000-00000D000000}"/>
    <cellStyle name="Millares 100 2 4" xfId="1557" xr:uid="{00000000-0005-0000-0000-00000C000000}"/>
    <cellStyle name="Millares 100 3" xfId="1012" xr:uid="{00000000-0005-0000-0000-00000C000000}"/>
    <cellStyle name="Millares 100 3 2" xfId="2090" xr:uid="{00000000-0005-0000-0000-00000C000000}"/>
    <cellStyle name="Millares 100 4" xfId="659" xr:uid="{00000000-0005-0000-0000-00000C000000}"/>
    <cellStyle name="Millares 100 4 2" xfId="1738" xr:uid="{00000000-0005-0000-0000-00000C000000}"/>
    <cellStyle name="Millares 100 5" xfId="1369" xr:uid="{00000000-0005-0000-0000-00000B000000}"/>
    <cellStyle name="Millares 101" xfId="211" xr:uid="{00000000-0005-0000-0000-00000D000000}"/>
    <cellStyle name="Millares 101 2" xfId="477" xr:uid="{00000000-0005-0000-0000-00000E000000}"/>
    <cellStyle name="Millares 101 2 2" xfId="1192" xr:uid="{00000000-0005-0000-0000-00000F000000}"/>
    <cellStyle name="Millares 101 2 2 2" xfId="2270" xr:uid="{00000000-0005-0000-0000-00000F000000}"/>
    <cellStyle name="Millares 101 2 3" xfId="839" xr:uid="{00000000-0005-0000-0000-00000F000000}"/>
    <cellStyle name="Millares 101 2 3 2" xfId="1918" xr:uid="{00000000-0005-0000-0000-00000F000000}"/>
    <cellStyle name="Millares 101 2 4" xfId="1553" xr:uid="{00000000-0005-0000-0000-00000E000000}"/>
    <cellStyle name="Millares 101 3" xfId="1008" xr:uid="{00000000-0005-0000-0000-00000E000000}"/>
    <cellStyle name="Millares 101 3 2" xfId="2086" xr:uid="{00000000-0005-0000-0000-00000E000000}"/>
    <cellStyle name="Millares 101 4" xfId="655" xr:uid="{00000000-0005-0000-0000-00000E000000}"/>
    <cellStyle name="Millares 101 4 2" xfId="1734" xr:uid="{00000000-0005-0000-0000-00000E000000}"/>
    <cellStyle name="Millares 101 5" xfId="1365" xr:uid="{00000000-0005-0000-0000-00000D000000}"/>
    <cellStyle name="Millares 102" xfId="222" xr:uid="{00000000-0005-0000-0000-00000F000000}"/>
    <cellStyle name="Millares 102 2" xfId="484" xr:uid="{00000000-0005-0000-0000-000010000000}"/>
    <cellStyle name="Millares 102 2 2" xfId="1199" xr:uid="{00000000-0005-0000-0000-000011000000}"/>
    <cellStyle name="Millares 102 2 2 2" xfId="2277" xr:uid="{00000000-0005-0000-0000-000011000000}"/>
    <cellStyle name="Millares 102 2 3" xfId="846" xr:uid="{00000000-0005-0000-0000-000011000000}"/>
    <cellStyle name="Millares 102 2 3 2" xfId="1925" xr:uid="{00000000-0005-0000-0000-000011000000}"/>
    <cellStyle name="Millares 102 2 4" xfId="1560" xr:uid="{00000000-0005-0000-0000-000010000000}"/>
    <cellStyle name="Millares 102 3" xfId="1014" xr:uid="{00000000-0005-0000-0000-000010000000}"/>
    <cellStyle name="Millares 102 3 2" xfId="2092" xr:uid="{00000000-0005-0000-0000-000010000000}"/>
    <cellStyle name="Millares 102 4" xfId="661" xr:uid="{00000000-0005-0000-0000-000010000000}"/>
    <cellStyle name="Millares 102 4 2" xfId="1740" xr:uid="{00000000-0005-0000-0000-000010000000}"/>
    <cellStyle name="Millares 102 5" xfId="1371" xr:uid="{00000000-0005-0000-0000-00000F000000}"/>
    <cellStyle name="Millares 103" xfId="218" xr:uid="{00000000-0005-0000-0000-000011000000}"/>
    <cellStyle name="Millares 103 2" xfId="480" xr:uid="{00000000-0005-0000-0000-000012000000}"/>
    <cellStyle name="Millares 103 2 2" xfId="1195" xr:uid="{00000000-0005-0000-0000-000013000000}"/>
    <cellStyle name="Millares 103 2 2 2" xfId="2273" xr:uid="{00000000-0005-0000-0000-000013000000}"/>
    <cellStyle name="Millares 103 2 3" xfId="842" xr:uid="{00000000-0005-0000-0000-000013000000}"/>
    <cellStyle name="Millares 103 2 3 2" xfId="1921" xr:uid="{00000000-0005-0000-0000-000013000000}"/>
    <cellStyle name="Millares 103 2 4" xfId="1556" xr:uid="{00000000-0005-0000-0000-000012000000}"/>
    <cellStyle name="Millares 103 3" xfId="1011" xr:uid="{00000000-0005-0000-0000-000012000000}"/>
    <cellStyle name="Millares 103 3 2" xfId="2089" xr:uid="{00000000-0005-0000-0000-000012000000}"/>
    <cellStyle name="Millares 103 4" xfId="658" xr:uid="{00000000-0005-0000-0000-000012000000}"/>
    <cellStyle name="Millares 103 4 2" xfId="1737" xr:uid="{00000000-0005-0000-0000-000012000000}"/>
    <cellStyle name="Millares 103 5" xfId="1368" xr:uid="{00000000-0005-0000-0000-000011000000}"/>
    <cellStyle name="Millares 104" xfId="223" xr:uid="{00000000-0005-0000-0000-000013000000}"/>
    <cellStyle name="Millares 104 2" xfId="485" xr:uid="{00000000-0005-0000-0000-000014000000}"/>
    <cellStyle name="Millares 104 2 2" xfId="1200" xr:uid="{00000000-0005-0000-0000-000015000000}"/>
    <cellStyle name="Millares 104 2 2 2" xfId="2278" xr:uid="{00000000-0005-0000-0000-000015000000}"/>
    <cellStyle name="Millares 104 2 3" xfId="847" xr:uid="{00000000-0005-0000-0000-000015000000}"/>
    <cellStyle name="Millares 104 2 3 2" xfId="1926" xr:uid="{00000000-0005-0000-0000-000015000000}"/>
    <cellStyle name="Millares 104 2 4" xfId="1561" xr:uid="{00000000-0005-0000-0000-000014000000}"/>
    <cellStyle name="Millares 104 3" xfId="1015" xr:uid="{00000000-0005-0000-0000-000014000000}"/>
    <cellStyle name="Millares 104 3 2" xfId="2093" xr:uid="{00000000-0005-0000-0000-000014000000}"/>
    <cellStyle name="Millares 104 4" xfId="662" xr:uid="{00000000-0005-0000-0000-000014000000}"/>
    <cellStyle name="Millares 104 4 2" xfId="1741" xr:uid="{00000000-0005-0000-0000-000014000000}"/>
    <cellStyle name="Millares 104 5" xfId="1372" xr:uid="{00000000-0005-0000-0000-000013000000}"/>
    <cellStyle name="Millares 105" xfId="225" xr:uid="{00000000-0005-0000-0000-000015000000}"/>
    <cellStyle name="Millares 105 2" xfId="486" xr:uid="{00000000-0005-0000-0000-000016000000}"/>
    <cellStyle name="Millares 105 2 2" xfId="1201" xr:uid="{00000000-0005-0000-0000-000017000000}"/>
    <cellStyle name="Millares 105 2 2 2" xfId="2279" xr:uid="{00000000-0005-0000-0000-000017000000}"/>
    <cellStyle name="Millares 105 2 3" xfId="848" xr:uid="{00000000-0005-0000-0000-000017000000}"/>
    <cellStyle name="Millares 105 2 3 2" xfId="1927" xr:uid="{00000000-0005-0000-0000-000017000000}"/>
    <cellStyle name="Millares 105 2 4" xfId="1562" xr:uid="{00000000-0005-0000-0000-000016000000}"/>
    <cellStyle name="Millares 105 3" xfId="1016" xr:uid="{00000000-0005-0000-0000-000016000000}"/>
    <cellStyle name="Millares 105 3 2" xfId="2094" xr:uid="{00000000-0005-0000-0000-000016000000}"/>
    <cellStyle name="Millares 105 4" xfId="663" xr:uid="{00000000-0005-0000-0000-000016000000}"/>
    <cellStyle name="Millares 105 4 2" xfId="1742" xr:uid="{00000000-0005-0000-0000-000016000000}"/>
    <cellStyle name="Millares 105 5" xfId="1373" xr:uid="{00000000-0005-0000-0000-000015000000}"/>
    <cellStyle name="Millares 106" xfId="227" xr:uid="{00000000-0005-0000-0000-000017000000}"/>
    <cellStyle name="Millares 106 2" xfId="487" xr:uid="{00000000-0005-0000-0000-000018000000}"/>
    <cellStyle name="Millares 106 2 2" xfId="1202" xr:uid="{00000000-0005-0000-0000-000019000000}"/>
    <cellStyle name="Millares 106 2 2 2" xfId="2280" xr:uid="{00000000-0005-0000-0000-000019000000}"/>
    <cellStyle name="Millares 106 2 3" xfId="849" xr:uid="{00000000-0005-0000-0000-000019000000}"/>
    <cellStyle name="Millares 106 2 3 2" xfId="1928" xr:uid="{00000000-0005-0000-0000-000019000000}"/>
    <cellStyle name="Millares 106 2 4" xfId="1563" xr:uid="{00000000-0005-0000-0000-000018000000}"/>
    <cellStyle name="Millares 106 3" xfId="1017" xr:uid="{00000000-0005-0000-0000-000018000000}"/>
    <cellStyle name="Millares 106 3 2" xfId="2095" xr:uid="{00000000-0005-0000-0000-000018000000}"/>
    <cellStyle name="Millares 106 4" xfId="664" xr:uid="{00000000-0005-0000-0000-000018000000}"/>
    <cellStyle name="Millares 106 4 2" xfId="1743" xr:uid="{00000000-0005-0000-0000-000018000000}"/>
    <cellStyle name="Millares 106 5" xfId="1374" xr:uid="{00000000-0005-0000-0000-000017000000}"/>
    <cellStyle name="Millares 107" xfId="229" xr:uid="{00000000-0005-0000-0000-000019000000}"/>
    <cellStyle name="Millares 107 2" xfId="488" xr:uid="{00000000-0005-0000-0000-00001A000000}"/>
    <cellStyle name="Millares 107 2 2" xfId="1203" xr:uid="{00000000-0005-0000-0000-00001B000000}"/>
    <cellStyle name="Millares 107 2 2 2" xfId="2281" xr:uid="{00000000-0005-0000-0000-00001B000000}"/>
    <cellStyle name="Millares 107 2 3" xfId="850" xr:uid="{00000000-0005-0000-0000-00001B000000}"/>
    <cellStyle name="Millares 107 2 3 2" xfId="1929" xr:uid="{00000000-0005-0000-0000-00001B000000}"/>
    <cellStyle name="Millares 107 2 4" xfId="1564" xr:uid="{00000000-0005-0000-0000-00001A000000}"/>
    <cellStyle name="Millares 107 3" xfId="1018" xr:uid="{00000000-0005-0000-0000-00001A000000}"/>
    <cellStyle name="Millares 107 3 2" xfId="2096" xr:uid="{00000000-0005-0000-0000-00001A000000}"/>
    <cellStyle name="Millares 107 4" xfId="665" xr:uid="{00000000-0005-0000-0000-00001A000000}"/>
    <cellStyle name="Millares 107 4 2" xfId="1744" xr:uid="{00000000-0005-0000-0000-00001A000000}"/>
    <cellStyle name="Millares 107 5" xfId="1375" xr:uid="{00000000-0005-0000-0000-000019000000}"/>
    <cellStyle name="Millares 108" xfId="231" xr:uid="{00000000-0005-0000-0000-00001B000000}"/>
    <cellStyle name="Millares 108 2" xfId="489" xr:uid="{00000000-0005-0000-0000-00001C000000}"/>
    <cellStyle name="Millares 108 2 2" xfId="1204" xr:uid="{00000000-0005-0000-0000-00001D000000}"/>
    <cellStyle name="Millares 108 2 2 2" xfId="2282" xr:uid="{00000000-0005-0000-0000-00001D000000}"/>
    <cellStyle name="Millares 108 2 3" xfId="851" xr:uid="{00000000-0005-0000-0000-00001D000000}"/>
    <cellStyle name="Millares 108 2 3 2" xfId="1930" xr:uid="{00000000-0005-0000-0000-00001D000000}"/>
    <cellStyle name="Millares 108 2 4" xfId="1565" xr:uid="{00000000-0005-0000-0000-00001C000000}"/>
    <cellStyle name="Millares 108 3" xfId="1019" xr:uid="{00000000-0005-0000-0000-00001C000000}"/>
    <cellStyle name="Millares 108 3 2" xfId="2097" xr:uid="{00000000-0005-0000-0000-00001C000000}"/>
    <cellStyle name="Millares 108 4" xfId="666" xr:uid="{00000000-0005-0000-0000-00001C000000}"/>
    <cellStyle name="Millares 108 4 2" xfId="1745" xr:uid="{00000000-0005-0000-0000-00001C000000}"/>
    <cellStyle name="Millares 108 5" xfId="1376" xr:uid="{00000000-0005-0000-0000-00001B000000}"/>
    <cellStyle name="Millares 109" xfId="233" xr:uid="{00000000-0005-0000-0000-00001D000000}"/>
    <cellStyle name="Millares 109 2" xfId="490" xr:uid="{00000000-0005-0000-0000-00001E000000}"/>
    <cellStyle name="Millares 109 2 2" xfId="1205" xr:uid="{00000000-0005-0000-0000-00001F000000}"/>
    <cellStyle name="Millares 109 2 2 2" xfId="2283" xr:uid="{00000000-0005-0000-0000-00001F000000}"/>
    <cellStyle name="Millares 109 2 3" xfId="852" xr:uid="{00000000-0005-0000-0000-00001F000000}"/>
    <cellStyle name="Millares 109 2 3 2" xfId="1931" xr:uid="{00000000-0005-0000-0000-00001F000000}"/>
    <cellStyle name="Millares 109 2 4" xfId="1566" xr:uid="{00000000-0005-0000-0000-00001E000000}"/>
    <cellStyle name="Millares 109 3" xfId="1020" xr:uid="{00000000-0005-0000-0000-00001E000000}"/>
    <cellStyle name="Millares 109 3 2" xfId="2098" xr:uid="{00000000-0005-0000-0000-00001E000000}"/>
    <cellStyle name="Millares 109 4" xfId="667" xr:uid="{00000000-0005-0000-0000-00001E000000}"/>
    <cellStyle name="Millares 109 4 2" xfId="1746" xr:uid="{00000000-0005-0000-0000-00001E000000}"/>
    <cellStyle name="Millares 109 5" xfId="1377" xr:uid="{00000000-0005-0000-0000-00001D000000}"/>
    <cellStyle name="Millares 11" xfId="48" xr:uid="{00000000-0005-0000-0000-00001F000000}"/>
    <cellStyle name="Millares 11 2" xfId="394" xr:uid="{00000000-0005-0000-0000-000020000000}"/>
    <cellStyle name="Millares 11 2 2" xfId="1111" xr:uid="{00000000-0005-0000-0000-000021000000}"/>
    <cellStyle name="Millares 11 2 2 2" xfId="2189" xr:uid="{00000000-0005-0000-0000-000021000000}"/>
    <cellStyle name="Millares 11 2 3" xfId="758" xr:uid="{00000000-0005-0000-0000-000021000000}"/>
    <cellStyle name="Millares 11 2 3 2" xfId="1837" xr:uid="{00000000-0005-0000-0000-000021000000}"/>
    <cellStyle name="Millares 11 2 4" xfId="1472" xr:uid="{00000000-0005-0000-0000-000020000000}"/>
    <cellStyle name="Millares 11 3" xfId="929" xr:uid="{00000000-0005-0000-0000-000020000000}"/>
    <cellStyle name="Millares 11 3 2" xfId="2007" xr:uid="{00000000-0005-0000-0000-000020000000}"/>
    <cellStyle name="Millares 11 4" xfId="576" xr:uid="{00000000-0005-0000-0000-000020000000}"/>
    <cellStyle name="Millares 11 4 2" xfId="1655" xr:uid="{00000000-0005-0000-0000-000020000000}"/>
    <cellStyle name="Millares 11 5" xfId="1283" xr:uid="{00000000-0005-0000-0000-00001F000000}"/>
    <cellStyle name="Millares 110" xfId="235" xr:uid="{00000000-0005-0000-0000-000021000000}"/>
    <cellStyle name="Millares 110 2" xfId="491" xr:uid="{00000000-0005-0000-0000-000022000000}"/>
    <cellStyle name="Millares 110 2 2" xfId="1206" xr:uid="{00000000-0005-0000-0000-000023000000}"/>
    <cellStyle name="Millares 110 2 2 2" xfId="2284" xr:uid="{00000000-0005-0000-0000-000023000000}"/>
    <cellStyle name="Millares 110 2 3" xfId="853" xr:uid="{00000000-0005-0000-0000-000023000000}"/>
    <cellStyle name="Millares 110 2 3 2" xfId="1932" xr:uid="{00000000-0005-0000-0000-000023000000}"/>
    <cellStyle name="Millares 110 2 4" xfId="1567" xr:uid="{00000000-0005-0000-0000-000022000000}"/>
    <cellStyle name="Millares 110 3" xfId="1021" xr:uid="{00000000-0005-0000-0000-000022000000}"/>
    <cellStyle name="Millares 110 3 2" xfId="2099" xr:uid="{00000000-0005-0000-0000-000022000000}"/>
    <cellStyle name="Millares 110 4" xfId="668" xr:uid="{00000000-0005-0000-0000-000022000000}"/>
    <cellStyle name="Millares 110 4 2" xfId="1747" xr:uid="{00000000-0005-0000-0000-000022000000}"/>
    <cellStyle name="Millares 110 5" xfId="1378" xr:uid="{00000000-0005-0000-0000-000021000000}"/>
    <cellStyle name="Millares 111" xfId="237" xr:uid="{00000000-0005-0000-0000-000023000000}"/>
    <cellStyle name="Millares 111 2" xfId="492" xr:uid="{00000000-0005-0000-0000-000024000000}"/>
    <cellStyle name="Millares 111 2 2" xfId="1207" xr:uid="{00000000-0005-0000-0000-000025000000}"/>
    <cellStyle name="Millares 111 2 2 2" xfId="2285" xr:uid="{00000000-0005-0000-0000-000025000000}"/>
    <cellStyle name="Millares 111 2 3" xfId="854" xr:uid="{00000000-0005-0000-0000-000025000000}"/>
    <cellStyle name="Millares 111 2 3 2" xfId="1933" xr:uid="{00000000-0005-0000-0000-000025000000}"/>
    <cellStyle name="Millares 111 2 4" xfId="1568" xr:uid="{00000000-0005-0000-0000-000024000000}"/>
    <cellStyle name="Millares 111 3" xfId="1022" xr:uid="{00000000-0005-0000-0000-000024000000}"/>
    <cellStyle name="Millares 111 3 2" xfId="2100" xr:uid="{00000000-0005-0000-0000-000024000000}"/>
    <cellStyle name="Millares 111 4" xfId="669" xr:uid="{00000000-0005-0000-0000-000024000000}"/>
    <cellStyle name="Millares 111 4 2" xfId="1748" xr:uid="{00000000-0005-0000-0000-000024000000}"/>
    <cellStyle name="Millares 111 5" xfId="1379" xr:uid="{00000000-0005-0000-0000-000023000000}"/>
    <cellStyle name="Millares 112" xfId="239" xr:uid="{00000000-0005-0000-0000-000025000000}"/>
    <cellStyle name="Millares 112 2" xfId="493" xr:uid="{00000000-0005-0000-0000-000026000000}"/>
    <cellStyle name="Millares 112 2 2" xfId="1208" xr:uid="{00000000-0005-0000-0000-000027000000}"/>
    <cellStyle name="Millares 112 2 2 2" xfId="2286" xr:uid="{00000000-0005-0000-0000-000027000000}"/>
    <cellStyle name="Millares 112 2 3" xfId="855" xr:uid="{00000000-0005-0000-0000-000027000000}"/>
    <cellStyle name="Millares 112 2 3 2" xfId="1934" xr:uid="{00000000-0005-0000-0000-000027000000}"/>
    <cellStyle name="Millares 112 2 4" xfId="1569" xr:uid="{00000000-0005-0000-0000-000026000000}"/>
    <cellStyle name="Millares 112 3" xfId="1023" xr:uid="{00000000-0005-0000-0000-000026000000}"/>
    <cellStyle name="Millares 112 3 2" xfId="2101" xr:uid="{00000000-0005-0000-0000-000026000000}"/>
    <cellStyle name="Millares 112 4" xfId="670" xr:uid="{00000000-0005-0000-0000-000026000000}"/>
    <cellStyle name="Millares 112 4 2" xfId="1749" xr:uid="{00000000-0005-0000-0000-000026000000}"/>
    <cellStyle name="Millares 112 5" xfId="1380" xr:uid="{00000000-0005-0000-0000-000025000000}"/>
    <cellStyle name="Millares 113" xfId="241" xr:uid="{00000000-0005-0000-0000-000027000000}"/>
    <cellStyle name="Millares 113 2" xfId="494" xr:uid="{00000000-0005-0000-0000-000028000000}"/>
    <cellStyle name="Millares 113 2 2" xfId="1209" xr:uid="{00000000-0005-0000-0000-000029000000}"/>
    <cellStyle name="Millares 113 2 2 2" xfId="2287" xr:uid="{00000000-0005-0000-0000-000029000000}"/>
    <cellStyle name="Millares 113 2 3" xfId="856" xr:uid="{00000000-0005-0000-0000-000029000000}"/>
    <cellStyle name="Millares 113 2 3 2" xfId="1935" xr:uid="{00000000-0005-0000-0000-000029000000}"/>
    <cellStyle name="Millares 113 2 4" xfId="1570" xr:uid="{00000000-0005-0000-0000-000028000000}"/>
    <cellStyle name="Millares 113 3" xfId="1024" xr:uid="{00000000-0005-0000-0000-000028000000}"/>
    <cellStyle name="Millares 113 3 2" xfId="2102" xr:uid="{00000000-0005-0000-0000-000028000000}"/>
    <cellStyle name="Millares 113 4" xfId="671" xr:uid="{00000000-0005-0000-0000-000028000000}"/>
    <cellStyle name="Millares 113 4 2" xfId="1750" xr:uid="{00000000-0005-0000-0000-000028000000}"/>
    <cellStyle name="Millares 113 5" xfId="1381" xr:uid="{00000000-0005-0000-0000-000027000000}"/>
    <cellStyle name="Millares 114" xfId="243" xr:uid="{00000000-0005-0000-0000-000029000000}"/>
    <cellStyle name="Millares 114 2" xfId="495" xr:uid="{00000000-0005-0000-0000-00002A000000}"/>
    <cellStyle name="Millares 114 2 2" xfId="1210" xr:uid="{00000000-0005-0000-0000-00002B000000}"/>
    <cellStyle name="Millares 114 2 2 2" xfId="2288" xr:uid="{00000000-0005-0000-0000-00002B000000}"/>
    <cellStyle name="Millares 114 2 3" xfId="857" xr:uid="{00000000-0005-0000-0000-00002B000000}"/>
    <cellStyle name="Millares 114 2 3 2" xfId="1936" xr:uid="{00000000-0005-0000-0000-00002B000000}"/>
    <cellStyle name="Millares 114 2 4" xfId="1571" xr:uid="{00000000-0005-0000-0000-00002A000000}"/>
    <cellStyle name="Millares 114 3" xfId="1025" xr:uid="{00000000-0005-0000-0000-00002A000000}"/>
    <cellStyle name="Millares 114 3 2" xfId="2103" xr:uid="{00000000-0005-0000-0000-00002A000000}"/>
    <cellStyle name="Millares 114 4" xfId="672" xr:uid="{00000000-0005-0000-0000-00002A000000}"/>
    <cellStyle name="Millares 114 4 2" xfId="1751" xr:uid="{00000000-0005-0000-0000-00002A000000}"/>
    <cellStyle name="Millares 114 5" xfId="1383" xr:uid="{00000000-0005-0000-0000-000029000000}"/>
    <cellStyle name="Millares 115" xfId="245" xr:uid="{00000000-0005-0000-0000-00002B000000}"/>
    <cellStyle name="Millares 115 2" xfId="496" xr:uid="{00000000-0005-0000-0000-00002C000000}"/>
    <cellStyle name="Millares 115 2 2" xfId="1211" xr:uid="{00000000-0005-0000-0000-00002D000000}"/>
    <cellStyle name="Millares 115 2 2 2" xfId="2289" xr:uid="{00000000-0005-0000-0000-00002D000000}"/>
    <cellStyle name="Millares 115 2 3" xfId="858" xr:uid="{00000000-0005-0000-0000-00002D000000}"/>
    <cellStyle name="Millares 115 2 3 2" xfId="1937" xr:uid="{00000000-0005-0000-0000-00002D000000}"/>
    <cellStyle name="Millares 115 2 4" xfId="1572" xr:uid="{00000000-0005-0000-0000-00002C000000}"/>
    <cellStyle name="Millares 115 3" xfId="1026" xr:uid="{00000000-0005-0000-0000-00002C000000}"/>
    <cellStyle name="Millares 115 3 2" xfId="2104" xr:uid="{00000000-0005-0000-0000-00002C000000}"/>
    <cellStyle name="Millares 115 4" xfId="673" xr:uid="{00000000-0005-0000-0000-00002C000000}"/>
    <cellStyle name="Millares 115 4 2" xfId="1752" xr:uid="{00000000-0005-0000-0000-00002C000000}"/>
    <cellStyle name="Millares 115 5" xfId="1384" xr:uid="{00000000-0005-0000-0000-00002B000000}"/>
    <cellStyle name="Millares 116" xfId="247" xr:uid="{00000000-0005-0000-0000-00002D000000}"/>
    <cellStyle name="Millares 116 2" xfId="497" xr:uid="{00000000-0005-0000-0000-00002E000000}"/>
    <cellStyle name="Millares 116 2 2" xfId="1212" xr:uid="{00000000-0005-0000-0000-00002F000000}"/>
    <cellStyle name="Millares 116 2 2 2" xfId="2290" xr:uid="{00000000-0005-0000-0000-00002F000000}"/>
    <cellStyle name="Millares 116 2 3" xfId="859" xr:uid="{00000000-0005-0000-0000-00002F000000}"/>
    <cellStyle name="Millares 116 2 3 2" xfId="1938" xr:uid="{00000000-0005-0000-0000-00002F000000}"/>
    <cellStyle name="Millares 116 2 4" xfId="1573" xr:uid="{00000000-0005-0000-0000-00002E000000}"/>
    <cellStyle name="Millares 116 3" xfId="1027" xr:uid="{00000000-0005-0000-0000-00002E000000}"/>
    <cellStyle name="Millares 116 3 2" xfId="2105" xr:uid="{00000000-0005-0000-0000-00002E000000}"/>
    <cellStyle name="Millares 116 4" xfId="674" xr:uid="{00000000-0005-0000-0000-00002E000000}"/>
    <cellStyle name="Millares 116 4 2" xfId="1753" xr:uid="{00000000-0005-0000-0000-00002E000000}"/>
    <cellStyle name="Millares 116 5" xfId="1385" xr:uid="{00000000-0005-0000-0000-00002D000000}"/>
    <cellStyle name="Millares 117" xfId="249" xr:uid="{00000000-0005-0000-0000-00002F000000}"/>
    <cellStyle name="Millares 117 2" xfId="498" xr:uid="{00000000-0005-0000-0000-000030000000}"/>
    <cellStyle name="Millares 117 2 2" xfId="1213" xr:uid="{00000000-0005-0000-0000-000031000000}"/>
    <cellStyle name="Millares 117 2 2 2" xfId="2291" xr:uid="{00000000-0005-0000-0000-000031000000}"/>
    <cellStyle name="Millares 117 2 3" xfId="860" xr:uid="{00000000-0005-0000-0000-000031000000}"/>
    <cellStyle name="Millares 117 2 3 2" xfId="1939" xr:uid="{00000000-0005-0000-0000-000031000000}"/>
    <cellStyle name="Millares 117 2 4" xfId="1574" xr:uid="{00000000-0005-0000-0000-000030000000}"/>
    <cellStyle name="Millares 117 3" xfId="1028" xr:uid="{00000000-0005-0000-0000-000030000000}"/>
    <cellStyle name="Millares 117 3 2" xfId="2106" xr:uid="{00000000-0005-0000-0000-000030000000}"/>
    <cellStyle name="Millares 117 4" xfId="675" xr:uid="{00000000-0005-0000-0000-000030000000}"/>
    <cellStyle name="Millares 117 4 2" xfId="1754" xr:uid="{00000000-0005-0000-0000-000030000000}"/>
    <cellStyle name="Millares 117 5" xfId="1386" xr:uid="{00000000-0005-0000-0000-00002F000000}"/>
    <cellStyle name="Millares 118" xfId="251" xr:uid="{00000000-0005-0000-0000-000031000000}"/>
    <cellStyle name="Millares 118 2" xfId="499" xr:uid="{00000000-0005-0000-0000-000032000000}"/>
    <cellStyle name="Millares 118 2 2" xfId="1214" xr:uid="{00000000-0005-0000-0000-000033000000}"/>
    <cellStyle name="Millares 118 2 2 2" xfId="2292" xr:uid="{00000000-0005-0000-0000-000033000000}"/>
    <cellStyle name="Millares 118 2 3" xfId="861" xr:uid="{00000000-0005-0000-0000-000033000000}"/>
    <cellStyle name="Millares 118 2 3 2" xfId="1940" xr:uid="{00000000-0005-0000-0000-000033000000}"/>
    <cellStyle name="Millares 118 2 4" xfId="1575" xr:uid="{00000000-0005-0000-0000-000032000000}"/>
    <cellStyle name="Millares 118 3" xfId="1029" xr:uid="{00000000-0005-0000-0000-000032000000}"/>
    <cellStyle name="Millares 118 3 2" xfId="2107" xr:uid="{00000000-0005-0000-0000-000032000000}"/>
    <cellStyle name="Millares 118 4" xfId="676" xr:uid="{00000000-0005-0000-0000-000032000000}"/>
    <cellStyle name="Millares 118 4 2" xfId="1755" xr:uid="{00000000-0005-0000-0000-000032000000}"/>
    <cellStyle name="Millares 118 5" xfId="1387" xr:uid="{00000000-0005-0000-0000-000031000000}"/>
    <cellStyle name="Millares 119" xfId="253" xr:uid="{00000000-0005-0000-0000-000033000000}"/>
    <cellStyle name="Millares 119 2" xfId="500" xr:uid="{00000000-0005-0000-0000-000034000000}"/>
    <cellStyle name="Millares 119 2 2" xfId="1215" xr:uid="{00000000-0005-0000-0000-000035000000}"/>
    <cellStyle name="Millares 119 2 2 2" xfId="2293" xr:uid="{00000000-0005-0000-0000-000035000000}"/>
    <cellStyle name="Millares 119 2 3" xfId="862" xr:uid="{00000000-0005-0000-0000-000035000000}"/>
    <cellStyle name="Millares 119 2 3 2" xfId="1941" xr:uid="{00000000-0005-0000-0000-000035000000}"/>
    <cellStyle name="Millares 119 2 4" xfId="1576" xr:uid="{00000000-0005-0000-0000-000034000000}"/>
    <cellStyle name="Millares 119 3" xfId="1030" xr:uid="{00000000-0005-0000-0000-000034000000}"/>
    <cellStyle name="Millares 119 3 2" xfId="2108" xr:uid="{00000000-0005-0000-0000-000034000000}"/>
    <cellStyle name="Millares 119 4" xfId="677" xr:uid="{00000000-0005-0000-0000-000034000000}"/>
    <cellStyle name="Millares 119 4 2" xfId="1756" xr:uid="{00000000-0005-0000-0000-000034000000}"/>
    <cellStyle name="Millares 119 5" xfId="1388" xr:uid="{00000000-0005-0000-0000-000033000000}"/>
    <cellStyle name="Millares 12" xfId="24" xr:uid="{00000000-0005-0000-0000-000035000000}"/>
    <cellStyle name="Millares 12 2" xfId="377" xr:uid="{00000000-0005-0000-0000-000036000000}"/>
    <cellStyle name="Millares 12 2 2" xfId="1094" xr:uid="{00000000-0005-0000-0000-000037000000}"/>
    <cellStyle name="Millares 12 2 2 2" xfId="2172" xr:uid="{00000000-0005-0000-0000-000037000000}"/>
    <cellStyle name="Millares 12 2 3" xfId="741" xr:uid="{00000000-0005-0000-0000-000037000000}"/>
    <cellStyle name="Millares 12 2 3 2" xfId="1820" xr:uid="{00000000-0005-0000-0000-000037000000}"/>
    <cellStyle name="Millares 12 2 4" xfId="1455" xr:uid="{00000000-0005-0000-0000-000036000000}"/>
    <cellStyle name="Millares 12 3" xfId="912" xr:uid="{00000000-0005-0000-0000-000036000000}"/>
    <cellStyle name="Millares 12 3 2" xfId="1990" xr:uid="{00000000-0005-0000-0000-000036000000}"/>
    <cellStyle name="Millares 12 4" xfId="559" xr:uid="{00000000-0005-0000-0000-000036000000}"/>
    <cellStyle name="Millares 12 4 2" xfId="1638" xr:uid="{00000000-0005-0000-0000-000036000000}"/>
    <cellStyle name="Millares 12 5" xfId="1266" xr:uid="{00000000-0005-0000-0000-000035000000}"/>
    <cellStyle name="Millares 120" xfId="255" xr:uid="{00000000-0005-0000-0000-000037000000}"/>
    <cellStyle name="Millares 120 2" xfId="501" xr:uid="{00000000-0005-0000-0000-000038000000}"/>
    <cellStyle name="Millares 120 2 2" xfId="1216" xr:uid="{00000000-0005-0000-0000-000039000000}"/>
    <cellStyle name="Millares 120 2 2 2" xfId="2294" xr:uid="{00000000-0005-0000-0000-000039000000}"/>
    <cellStyle name="Millares 120 2 3" xfId="863" xr:uid="{00000000-0005-0000-0000-000039000000}"/>
    <cellStyle name="Millares 120 2 3 2" xfId="1942" xr:uid="{00000000-0005-0000-0000-000039000000}"/>
    <cellStyle name="Millares 120 2 4" xfId="1577" xr:uid="{00000000-0005-0000-0000-000038000000}"/>
    <cellStyle name="Millares 120 3" xfId="1031" xr:uid="{00000000-0005-0000-0000-000038000000}"/>
    <cellStyle name="Millares 120 3 2" xfId="2109" xr:uid="{00000000-0005-0000-0000-000038000000}"/>
    <cellStyle name="Millares 120 4" xfId="678" xr:uid="{00000000-0005-0000-0000-000038000000}"/>
    <cellStyle name="Millares 120 4 2" xfId="1757" xr:uid="{00000000-0005-0000-0000-000038000000}"/>
    <cellStyle name="Millares 120 5" xfId="1389" xr:uid="{00000000-0005-0000-0000-000037000000}"/>
    <cellStyle name="Millares 121" xfId="257" xr:uid="{00000000-0005-0000-0000-000039000000}"/>
    <cellStyle name="Millares 121 2" xfId="502" xr:uid="{00000000-0005-0000-0000-00003A000000}"/>
    <cellStyle name="Millares 121 2 2" xfId="1217" xr:uid="{00000000-0005-0000-0000-00003B000000}"/>
    <cellStyle name="Millares 121 2 2 2" xfId="2295" xr:uid="{00000000-0005-0000-0000-00003B000000}"/>
    <cellStyle name="Millares 121 2 3" xfId="864" xr:uid="{00000000-0005-0000-0000-00003B000000}"/>
    <cellStyle name="Millares 121 2 3 2" xfId="1943" xr:uid="{00000000-0005-0000-0000-00003B000000}"/>
    <cellStyle name="Millares 121 2 4" xfId="1578" xr:uid="{00000000-0005-0000-0000-00003A000000}"/>
    <cellStyle name="Millares 121 3" xfId="1032" xr:uid="{00000000-0005-0000-0000-00003A000000}"/>
    <cellStyle name="Millares 121 3 2" xfId="2110" xr:uid="{00000000-0005-0000-0000-00003A000000}"/>
    <cellStyle name="Millares 121 4" xfId="679" xr:uid="{00000000-0005-0000-0000-00003A000000}"/>
    <cellStyle name="Millares 121 4 2" xfId="1758" xr:uid="{00000000-0005-0000-0000-00003A000000}"/>
    <cellStyle name="Millares 121 5" xfId="1390" xr:uid="{00000000-0005-0000-0000-000039000000}"/>
    <cellStyle name="Millares 122" xfId="259" xr:uid="{00000000-0005-0000-0000-00003B000000}"/>
    <cellStyle name="Millares 122 2" xfId="503" xr:uid="{00000000-0005-0000-0000-00003C000000}"/>
    <cellStyle name="Millares 122 2 2" xfId="1218" xr:uid="{00000000-0005-0000-0000-00003D000000}"/>
    <cellStyle name="Millares 122 2 2 2" xfId="2296" xr:uid="{00000000-0005-0000-0000-00003D000000}"/>
    <cellStyle name="Millares 122 2 3" xfId="865" xr:uid="{00000000-0005-0000-0000-00003D000000}"/>
    <cellStyle name="Millares 122 2 3 2" xfId="1944" xr:uid="{00000000-0005-0000-0000-00003D000000}"/>
    <cellStyle name="Millares 122 2 4" xfId="1579" xr:uid="{00000000-0005-0000-0000-00003C000000}"/>
    <cellStyle name="Millares 122 3" xfId="1033" xr:uid="{00000000-0005-0000-0000-00003C000000}"/>
    <cellStyle name="Millares 122 3 2" xfId="2111" xr:uid="{00000000-0005-0000-0000-00003C000000}"/>
    <cellStyle name="Millares 122 4" xfId="680" xr:uid="{00000000-0005-0000-0000-00003C000000}"/>
    <cellStyle name="Millares 122 4 2" xfId="1759" xr:uid="{00000000-0005-0000-0000-00003C000000}"/>
    <cellStyle name="Millares 122 5" xfId="1391" xr:uid="{00000000-0005-0000-0000-00003B000000}"/>
    <cellStyle name="Millares 123" xfId="261" xr:uid="{00000000-0005-0000-0000-00003D000000}"/>
    <cellStyle name="Millares 123 2" xfId="504" xr:uid="{00000000-0005-0000-0000-00003E000000}"/>
    <cellStyle name="Millares 123 2 2" xfId="1219" xr:uid="{00000000-0005-0000-0000-00003F000000}"/>
    <cellStyle name="Millares 123 2 2 2" xfId="2297" xr:uid="{00000000-0005-0000-0000-00003F000000}"/>
    <cellStyle name="Millares 123 2 3" xfId="866" xr:uid="{00000000-0005-0000-0000-00003F000000}"/>
    <cellStyle name="Millares 123 2 3 2" xfId="1945" xr:uid="{00000000-0005-0000-0000-00003F000000}"/>
    <cellStyle name="Millares 123 2 4" xfId="1580" xr:uid="{00000000-0005-0000-0000-00003E000000}"/>
    <cellStyle name="Millares 123 3" xfId="1034" xr:uid="{00000000-0005-0000-0000-00003E000000}"/>
    <cellStyle name="Millares 123 3 2" xfId="2112" xr:uid="{00000000-0005-0000-0000-00003E000000}"/>
    <cellStyle name="Millares 123 4" xfId="681" xr:uid="{00000000-0005-0000-0000-00003E000000}"/>
    <cellStyle name="Millares 123 4 2" xfId="1760" xr:uid="{00000000-0005-0000-0000-00003E000000}"/>
    <cellStyle name="Millares 123 5" xfId="1393" xr:uid="{00000000-0005-0000-0000-00003D000000}"/>
    <cellStyle name="Millares 124" xfId="263" xr:uid="{00000000-0005-0000-0000-00003F000000}"/>
    <cellStyle name="Millares 124 2" xfId="505" xr:uid="{00000000-0005-0000-0000-000040000000}"/>
    <cellStyle name="Millares 124 2 2" xfId="1220" xr:uid="{00000000-0005-0000-0000-000041000000}"/>
    <cellStyle name="Millares 124 2 2 2" xfId="2298" xr:uid="{00000000-0005-0000-0000-000041000000}"/>
    <cellStyle name="Millares 124 2 3" xfId="867" xr:uid="{00000000-0005-0000-0000-000041000000}"/>
    <cellStyle name="Millares 124 2 3 2" xfId="1946" xr:uid="{00000000-0005-0000-0000-000041000000}"/>
    <cellStyle name="Millares 124 2 4" xfId="1581" xr:uid="{00000000-0005-0000-0000-000040000000}"/>
    <cellStyle name="Millares 124 3" xfId="1035" xr:uid="{00000000-0005-0000-0000-000040000000}"/>
    <cellStyle name="Millares 124 3 2" xfId="2113" xr:uid="{00000000-0005-0000-0000-000040000000}"/>
    <cellStyle name="Millares 124 4" xfId="682" xr:uid="{00000000-0005-0000-0000-000040000000}"/>
    <cellStyle name="Millares 124 4 2" xfId="1761" xr:uid="{00000000-0005-0000-0000-000040000000}"/>
    <cellStyle name="Millares 124 5" xfId="1394" xr:uid="{00000000-0005-0000-0000-00003F000000}"/>
    <cellStyle name="Millares 125" xfId="265" xr:uid="{00000000-0005-0000-0000-000041000000}"/>
    <cellStyle name="Millares 125 2" xfId="506" xr:uid="{00000000-0005-0000-0000-000042000000}"/>
    <cellStyle name="Millares 125 2 2" xfId="1221" xr:uid="{00000000-0005-0000-0000-000043000000}"/>
    <cellStyle name="Millares 125 2 2 2" xfId="2299" xr:uid="{00000000-0005-0000-0000-000043000000}"/>
    <cellStyle name="Millares 125 2 3" xfId="868" xr:uid="{00000000-0005-0000-0000-000043000000}"/>
    <cellStyle name="Millares 125 2 3 2" xfId="1947" xr:uid="{00000000-0005-0000-0000-000043000000}"/>
    <cellStyle name="Millares 125 2 4" xfId="1582" xr:uid="{00000000-0005-0000-0000-000042000000}"/>
    <cellStyle name="Millares 125 3" xfId="1036" xr:uid="{00000000-0005-0000-0000-000042000000}"/>
    <cellStyle name="Millares 125 3 2" xfId="2114" xr:uid="{00000000-0005-0000-0000-000042000000}"/>
    <cellStyle name="Millares 125 4" xfId="683" xr:uid="{00000000-0005-0000-0000-000042000000}"/>
    <cellStyle name="Millares 125 4 2" xfId="1762" xr:uid="{00000000-0005-0000-0000-000042000000}"/>
    <cellStyle name="Millares 125 5" xfId="1395" xr:uid="{00000000-0005-0000-0000-000041000000}"/>
    <cellStyle name="Millares 126" xfId="267" xr:uid="{00000000-0005-0000-0000-000043000000}"/>
    <cellStyle name="Millares 126 2" xfId="507" xr:uid="{00000000-0005-0000-0000-000044000000}"/>
    <cellStyle name="Millares 126 2 2" xfId="1222" xr:uid="{00000000-0005-0000-0000-000045000000}"/>
    <cellStyle name="Millares 126 2 2 2" xfId="2300" xr:uid="{00000000-0005-0000-0000-000045000000}"/>
    <cellStyle name="Millares 126 2 3" xfId="869" xr:uid="{00000000-0005-0000-0000-000045000000}"/>
    <cellStyle name="Millares 126 2 3 2" xfId="1948" xr:uid="{00000000-0005-0000-0000-000045000000}"/>
    <cellStyle name="Millares 126 2 4" xfId="1583" xr:uid="{00000000-0005-0000-0000-000044000000}"/>
    <cellStyle name="Millares 126 3" xfId="1037" xr:uid="{00000000-0005-0000-0000-000044000000}"/>
    <cellStyle name="Millares 126 3 2" xfId="2115" xr:uid="{00000000-0005-0000-0000-000044000000}"/>
    <cellStyle name="Millares 126 4" xfId="684" xr:uid="{00000000-0005-0000-0000-000044000000}"/>
    <cellStyle name="Millares 126 4 2" xfId="1763" xr:uid="{00000000-0005-0000-0000-000044000000}"/>
    <cellStyle name="Millares 126 5" xfId="1396" xr:uid="{00000000-0005-0000-0000-000043000000}"/>
    <cellStyle name="Millares 127" xfId="269" xr:uid="{00000000-0005-0000-0000-000045000000}"/>
    <cellStyle name="Millares 127 2" xfId="508" xr:uid="{00000000-0005-0000-0000-000046000000}"/>
    <cellStyle name="Millares 127 2 2" xfId="1223" xr:uid="{00000000-0005-0000-0000-000047000000}"/>
    <cellStyle name="Millares 127 2 2 2" xfId="2301" xr:uid="{00000000-0005-0000-0000-000047000000}"/>
    <cellStyle name="Millares 127 2 3" xfId="870" xr:uid="{00000000-0005-0000-0000-000047000000}"/>
    <cellStyle name="Millares 127 2 3 2" xfId="1949" xr:uid="{00000000-0005-0000-0000-000047000000}"/>
    <cellStyle name="Millares 127 2 4" xfId="1584" xr:uid="{00000000-0005-0000-0000-000046000000}"/>
    <cellStyle name="Millares 127 3" xfId="1038" xr:uid="{00000000-0005-0000-0000-000046000000}"/>
    <cellStyle name="Millares 127 3 2" xfId="2116" xr:uid="{00000000-0005-0000-0000-000046000000}"/>
    <cellStyle name="Millares 127 4" xfId="685" xr:uid="{00000000-0005-0000-0000-000046000000}"/>
    <cellStyle name="Millares 127 4 2" xfId="1764" xr:uid="{00000000-0005-0000-0000-000046000000}"/>
    <cellStyle name="Millares 127 5" xfId="1397" xr:uid="{00000000-0005-0000-0000-000045000000}"/>
    <cellStyle name="Millares 128" xfId="271" xr:uid="{00000000-0005-0000-0000-000047000000}"/>
    <cellStyle name="Millares 128 2" xfId="509" xr:uid="{00000000-0005-0000-0000-000048000000}"/>
    <cellStyle name="Millares 128 2 2" xfId="1224" xr:uid="{00000000-0005-0000-0000-000049000000}"/>
    <cellStyle name="Millares 128 2 2 2" xfId="2302" xr:uid="{00000000-0005-0000-0000-000049000000}"/>
    <cellStyle name="Millares 128 2 3" xfId="871" xr:uid="{00000000-0005-0000-0000-000049000000}"/>
    <cellStyle name="Millares 128 2 3 2" xfId="1950" xr:uid="{00000000-0005-0000-0000-000049000000}"/>
    <cellStyle name="Millares 128 2 4" xfId="1585" xr:uid="{00000000-0005-0000-0000-000048000000}"/>
    <cellStyle name="Millares 128 3" xfId="1039" xr:uid="{00000000-0005-0000-0000-000048000000}"/>
    <cellStyle name="Millares 128 3 2" xfId="2117" xr:uid="{00000000-0005-0000-0000-000048000000}"/>
    <cellStyle name="Millares 128 4" xfId="686" xr:uid="{00000000-0005-0000-0000-000048000000}"/>
    <cellStyle name="Millares 128 4 2" xfId="1765" xr:uid="{00000000-0005-0000-0000-000048000000}"/>
    <cellStyle name="Millares 128 5" xfId="1398" xr:uid="{00000000-0005-0000-0000-000047000000}"/>
    <cellStyle name="Millares 129" xfId="273" xr:uid="{00000000-0005-0000-0000-000049000000}"/>
    <cellStyle name="Millares 129 2" xfId="510" xr:uid="{00000000-0005-0000-0000-00004A000000}"/>
    <cellStyle name="Millares 129 2 2" xfId="1225" xr:uid="{00000000-0005-0000-0000-00004B000000}"/>
    <cellStyle name="Millares 129 2 2 2" xfId="2303" xr:uid="{00000000-0005-0000-0000-00004B000000}"/>
    <cellStyle name="Millares 129 2 3" xfId="872" xr:uid="{00000000-0005-0000-0000-00004B000000}"/>
    <cellStyle name="Millares 129 2 3 2" xfId="1951" xr:uid="{00000000-0005-0000-0000-00004B000000}"/>
    <cellStyle name="Millares 129 2 4" xfId="1586" xr:uid="{00000000-0005-0000-0000-00004A000000}"/>
    <cellStyle name="Millares 129 3" xfId="1040" xr:uid="{00000000-0005-0000-0000-00004A000000}"/>
    <cellStyle name="Millares 129 3 2" xfId="2118" xr:uid="{00000000-0005-0000-0000-00004A000000}"/>
    <cellStyle name="Millares 129 4" xfId="687" xr:uid="{00000000-0005-0000-0000-00004A000000}"/>
    <cellStyle name="Millares 129 4 2" xfId="1766" xr:uid="{00000000-0005-0000-0000-00004A000000}"/>
    <cellStyle name="Millares 129 5" xfId="1399" xr:uid="{00000000-0005-0000-0000-000049000000}"/>
    <cellStyle name="Millares 13" xfId="33" xr:uid="{00000000-0005-0000-0000-00004B000000}"/>
    <cellStyle name="Millares 13 2" xfId="383" xr:uid="{00000000-0005-0000-0000-00004C000000}"/>
    <cellStyle name="Millares 13 2 2" xfId="1100" xr:uid="{00000000-0005-0000-0000-00004D000000}"/>
    <cellStyle name="Millares 13 2 2 2" xfId="2178" xr:uid="{00000000-0005-0000-0000-00004D000000}"/>
    <cellStyle name="Millares 13 2 3" xfId="747" xr:uid="{00000000-0005-0000-0000-00004D000000}"/>
    <cellStyle name="Millares 13 2 3 2" xfId="1826" xr:uid="{00000000-0005-0000-0000-00004D000000}"/>
    <cellStyle name="Millares 13 2 4" xfId="1461" xr:uid="{00000000-0005-0000-0000-00004C000000}"/>
    <cellStyle name="Millares 13 3" xfId="918" xr:uid="{00000000-0005-0000-0000-00004C000000}"/>
    <cellStyle name="Millares 13 3 2" xfId="1996" xr:uid="{00000000-0005-0000-0000-00004C000000}"/>
    <cellStyle name="Millares 13 4" xfId="565" xr:uid="{00000000-0005-0000-0000-00004C000000}"/>
    <cellStyle name="Millares 13 4 2" xfId="1644" xr:uid="{00000000-0005-0000-0000-00004C000000}"/>
    <cellStyle name="Millares 13 5" xfId="1272" xr:uid="{00000000-0005-0000-0000-00004B000000}"/>
    <cellStyle name="Millares 130" xfId="275" xr:uid="{00000000-0005-0000-0000-00004D000000}"/>
    <cellStyle name="Millares 130 2" xfId="511" xr:uid="{00000000-0005-0000-0000-00004E000000}"/>
    <cellStyle name="Millares 130 2 2" xfId="1226" xr:uid="{00000000-0005-0000-0000-00004F000000}"/>
    <cellStyle name="Millares 130 2 2 2" xfId="2304" xr:uid="{00000000-0005-0000-0000-00004F000000}"/>
    <cellStyle name="Millares 130 2 3" xfId="873" xr:uid="{00000000-0005-0000-0000-00004F000000}"/>
    <cellStyle name="Millares 130 2 3 2" xfId="1952" xr:uid="{00000000-0005-0000-0000-00004F000000}"/>
    <cellStyle name="Millares 130 2 4" xfId="1587" xr:uid="{00000000-0005-0000-0000-00004E000000}"/>
    <cellStyle name="Millares 130 3" xfId="1041" xr:uid="{00000000-0005-0000-0000-00004E000000}"/>
    <cellStyle name="Millares 130 3 2" xfId="2119" xr:uid="{00000000-0005-0000-0000-00004E000000}"/>
    <cellStyle name="Millares 130 4" xfId="688" xr:uid="{00000000-0005-0000-0000-00004E000000}"/>
    <cellStyle name="Millares 130 4 2" xfId="1767" xr:uid="{00000000-0005-0000-0000-00004E000000}"/>
    <cellStyle name="Millares 130 5" xfId="1400" xr:uid="{00000000-0005-0000-0000-00004D000000}"/>
    <cellStyle name="Millares 131" xfId="277" xr:uid="{00000000-0005-0000-0000-00004F000000}"/>
    <cellStyle name="Millares 131 2" xfId="512" xr:uid="{00000000-0005-0000-0000-000050000000}"/>
    <cellStyle name="Millares 131 2 2" xfId="1227" xr:uid="{00000000-0005-0000-0000-000051000000}"/>
    <cellStyle name="Millares 131 2 2 2" xfId="2305" xr:uid="{00000000-0005-0000-0000-000051000000}"/>
    <cellStyle name="Millares 131 2 3" xfId="874" xr:uid="{00000000-0005-0000-0000-000051000000}"/>
    <cellStyle name="Millares 131 2 3 2" xfId="1953" xr:uid="{00000000-0005-0000-0000-000051000000}"/>
    <cellStyle name="Millares 131 2 4" xfId="1588" xr:uid="{00000000-0005-0000-0000-000050000000}"/>
    <cellStyle name="Millares 131 3" xfId="1042" xr:uid="{00000000-0005-0000-0000-000050000000}"/>
    <cellStyle name="Millares 131 3 2" xfId="2120" xr:uid="{00000000-0005-0000-0000-000050000000}"/>
    <cellStyle name="Millares 131 4" xfId="689" xr:uid="{00000000-0005-0000-0000-000050000000}"/>
    <cellStyle name="Millares 131 4 2" xfId="1768" xr:uid="{00000000-0005-0000-0000-000050000000}"/>
    <cellStyle name="Millares 131 5" xfId="1401" xr:uid="{00000000-0005-0000-0000-00004F000000}"/>
    <cellStyle name="Millares 132" xfId="279" xr:uid="{00000000-0005-0000-0000-000051000000}"/>
    <cellStyle name="Millares 132 2" xfId="513" xr:uid="{00000000-0005-0000-0000-000052000000}"/>
    <cellStyle name="Millares 132 2 2" xfId="1228" xr:uid="{00000000-0005-0000-0000-000053000000}"/>
    <cellStyle name="Millares 132 2 2 2" xfId="2306" xr:uid="{00000000-0005-0000-0000-000053000000}"/>
    <cellStyle name="Millares 132 2 3" xfId="875" xr:uid="{00000000-0005-0000-0000-000053000000}"/>
    <cellStyle name="Millares 132 2 3 2" xfId="1954" xr:uid="{00000000-0005-0000-0000-000053000000}"/>
    <cellStyle name="Millares 132 2 4" xfId="1589" xr:uid="{00000000-0005-0000-0000-000052000000}"/>
    <cellStyle name="Millares 132 3" xfId="1043" xr:uid="{00000000-0005-0000-0000-000052000000}"/>
    <cellStyle name="Millares 132 3 2" xfId="2121" xr:uid="{00000000-0005-0000-0000-000052000000}"/>
    <cellStyle name="Millares 132 4" xfId="690" xr:uid="{00000000-0005-0000-0000-000052000000}"/>
    <cellStyle name="Millares 132 4 2" xfId="1769" xr:uid="{00000000-0005-0000-0000-000052000000}"/>
    <cellStyle name="Millares 132 5" xfId="1402" xr:uid="{00000000-0005-0000-0000-000051000000}"/>
    <cellStyle name="Millares 133" xfId="281" xr:uid="{00000000-0005-0000-0000-000053000000}"/>
    <cellStyle name="Millares 133 2" xfId="514" xr:uid="{00000000-0005-0000-0000-000054000000}"/>
    <cellStyle name="Millares 133 2 2" xfId="1229" xr:uid="{00000000-0005-0000-0000-000055000000}"/>
    <cellStyle name="Millares 133 2 2 2" xfId="2307" xr:uid="{00000000-0005-0000-0000-000055000000}"/>
    <cellStyle name="Millares 133 2 3" xfId="876" xr:uid="{00000000-0005-0000-0000-000055000000}"/>
    <cellStyle name="Millares 133 2 3 2" xfId="1955" xr:uid="{00000000-0005-0000-0000-000055000000}"/>
    <cellStyle name="Millares 133 2 4" xfId="1590" xr:uid="{00000000-0005-0000-0000-000054000000}"/>
    <cellStyle name="Millares 133 3" xfId="1044" xr:uid="{00000000-0005-0000-0000-000054000000}"/>
    <cellStyle name="Millares 133 3 2" xfId="2122" xr:uid="{00000000-0005-0000-0000-000054000000}"/>
    <cellStyle name="Millares 133 4" xfId="691" xr:uid="{00000000-0005-0000-0000-000054000000}"/>
    <cellStyle name="Millares 133 4 2" xfId="1770" xr:uid="{00000000-0005-0000-0000-000054000000}"/>
    <cellStyle name="Millares 133 5" xfId="1404" xr:uid="{00000000-0005-0000-0000-000053000000}"/>
    <cellStyle name="Millares 134" xfId="283" xr:uid="{00000000-0005-0000-0000-000055000000}"/>
    <cellStyle name="Millares 134 2" xfId="515" xr:uid="{00000000-0005-0000-0000-000056000000}"/>
    <cellStyle name="Millares 134 2 2" xfId="1230" xr:uid="{00000000-0005-0000-0000-000057000000}"/>
    <cellStyle name="Millares 134 2 2 2" xfId="2308" xr:uid="{00000000-0005-0000-0000-000057000000}"/>
    <cellStyle name="Millares 134 2 3" xfId="877" xr:uid="{00000000-0005-0000-0000-000057000000}"/>
    <cellStyle name="Millares 134 2 3 2" xfId="1956" xr:uid="{00000000-0005-0000-0000-000057000000}"/>
    <cellStyle name="Millares 134 2 4" xfId="1591" xr:uid="{00000000-0005-0000-0000-000056000000}"/>
    <cellStyle name="Millares 134 3" xfId="1045" xr:uid="{00000000-0005-0000-0000-000056000000}"/>
    <cellStyle name="Millares 134 3 2" xfId="2123" xr:uid="{00000000-0005-0000-0000-000056000000}"/>
    <cellStyle name="Millares 134 4" xfId="692" xr:uid="{00000000-0005-0000-0000-000056000000}"/>
    <cellStyle name="Millares 134 4 2" xfId="1771" xr:uid="{00000000-0005-0000-0000-000056000000}"/>
    <cellStyle name="Millares 134 5" xfId="1405" xr:uid="{00000000-0005-0000-0000-000055000000}"/>
    <cellStyle name="Millares 135" xfId="285" xr:uid="{00000000-0005-0000-0000-000057000000}"/>
    <cellStyle name="Millares 135 2" xfId="516" xr:uid="{00000000-0005-0000-0000-000058000000}"/>
    <cellStyle name="Millares 135 2 2" xfId="1231" xr:uid="{00000000-0005-0000-0000-000059000000}"/>
    <cellStyle name="Millares 135 2 2 2" xfId="2309" xr:uid="{00000000-0005-0000-0000-000059000000}"/>
    <cellStyle name="Millares 135 2 3" xfId="878" xr:uid="{00000000-0005-0000-0000-000059000000}"/>
    <cellStyle name="Millares 135 2 3 2" xfId="1957" xr:uid="{00000000-0005-0000-0000-000059000000}"/>
    <cellStyle name="Millares 135 2 4" xfId="1592" xr:uid="{00000000-0005-0000-0000-000058000000}"/>
    <cellStyle name="Millares 135 3" xfId="1046" xr:uid="{00000000-0005-0000-0000-000058000000}"/>
    <cellStyle name="Millares 135 3 2" xfId="2124" xr:uid="{00000000-0005-0000-0000-000058000000}"/>
    <cellStyle name="Millares 135 4" xfId="693" xr:uid="{00000000-0005-0000-0000-000058000000}"/>
    <cellStyle name="Millares 135 4 2" xfId="1772" xr:uid="{00000000-0005-0000-0000-000058000000}"/>
    <cellStyle name="Millares 135 5" xfId="1406" xr:uid="{00000000-0005-0000-0000-000057000000}"/>
    <cellStyle name="Millares 136" xfId="287" xr:uid="{00000000-0005-0000-0000-000059000000}"/>
    <cellStyle name="Millares 136 2" xfId="517" xr:uid="{00000000-0005-0000-0000-00005A000000}"/>
    <cellStyle name="Millares 136 2 2" xfId="1232" xr:uid="{00000000-0005-0000-0000-00005B000000}"/>
    <cellStyle name="Millares 136 2 2 2" xfId="2310" xr:uid="{00000000-0005-0000-0000-00005B000000}"/>
    <cellStyle name="Millares 136 2 3" xfId="879" xr:uid="{00000000-0005-0000-0000-00005B000000}"/>
    <cellStyle name="Millares 136 2 3 2" xfId="1958" xr:uid="{00000000-0005-0000-0000-00005B000000}"/>
    <cellStyle name="Millares 136 2 4" xfId="1593" xr:uid="{00000000-0005-0000-0000-00005A000000}"/>
    <cellStyle name="Millares 136 3" xfId="1047" xr:uid="{00000000-0005-0000-0000-00005A000000}"/>
    <cellStyle name="Millares 136 3 2" xfId="2125" xr:uid="{00000000-0005-0000-0000-00005A000000}"/>
    <cellStyle name="Millares 136 4" xfId="694" xr:uid="{00000000-0005-0000-0000-00005A000000}"/>
    <cellStyle name="Millares 136 4 2" xfId="1773" xr:uid="{00000000-0005-0000-0000-00005A000000}"/>
    <cellStyle name="Millares 136 5" xfId="1407" xr:uid="{00000000-0005-0000-0000-000059000000}"/>
    <cellStyle name="Millares 137" xfId="289" xr:uid="{00000000-0005-0000-0000-00005B000000}"/>
    <cellStyle name="Millares 137 2" xfId="518" xr:uid="{00000000-0005-0000-0000-00005C000000}"/>
    <cellStyle name="Millares 137 2 2" xfId="1233" xr:uid="{00000000-0005-0000-0000-00005D000000}"/>
    <cellStyle name="Millares 137 2 2 2" xfId="2311" xr:uid="{00000000-0005-0000-0000-00005D000000}"/>
    <cellStyle name="Millares 137 2 3" xfId="880" xr:uid="{00000000-0005-0000-0000-00005D000000}"/>
    <cellStyle name="Millares 137 2 3 2" xfId="1959" xr:uid="{00000000-0005-0000-0000-00005D000000}"/>
    <cellStyle name="Millares 137 2 4" xfId="1594" xr:uid="{00000000-0005-0000-0000-00005C000000}"/>
    <cellStyle name="Millares 137 3" xfId="1048" xr:uid="{00000000-0005-0000-0000-00005C000000}"/>
    <cellStyle name="Millares 137 3 2" xfId="2126" xr:uid="{00000000-0005-0000-0000-00005C000000}"/>
    <cellStyle name="Millares 137 4" xfId="695" xr:uid="{00000000-0005-0000-0000-00005C000000}"/>
    <cellStyle name="Millares 137 4 2" xfId="1774" xr:uid="{00000000-0005-0000-0000-00005C000000}"/>
    <cellStyle name="Millares 137 5" xfId="1408" xr:uid="{00000000-0005-0000-0000-00005B000000}"/>
    <cellStyle name="Millares 138" xfId="291" xr:uid="{00000000-0005-0000-0000-00005D000000}"/>
    <cellStyle name="Millares 138 2" xfId="519" xr:uid="{00000000-0005-0000-0000-00005E000000}"/>
    <cellStyle name="Millares 138 2 2" xfId="1234" xr:uid="{00000000-0005-0000-0000-00005F000000}"/>
    <cellStyle name="Millares 138 2 2 2" xfId="2312" xr:uid="{00000000-0005-0000-0000-00005F000000}"/>
    <cellStyle name="Millares 138 2 3" xfId="881" xr:uid="{00000000-0005-0000-0000-00005F000000}"/>
    <cellStyle name="Millares 138 2 3 2" xfId="1960" xr:uid="{00000000-0005-0000-0000-00005F000000}"/>
    <cellStyle name="Millares 138 2 4" xfId="1595" xr:uid="{00000000-0005-0000-0000-00005E000000}"/>
    <cellStyle name="Millares 138 3" xfId="1049" xr:uid="{00000000-0005-0000-0000-00005E000000}"/>
    <cellStyle name="Millares 138 3 2" xfId="2127" xr:uid="{00000000-0005-0000-0000-00005E000000}"/>
    <cellStyle name="Millares 138 4" xfId="696" xr:uid="{00000000-0005-0000-0000-00005E000000}"/>
    <cellStyle name="Millares 138 4 2" xfId="1775" xr:uid="{00000000-0005-0000-0000-00005E000000}"/>
    <cellStyle name="Millares 138 5" xfId="1409" xr:uid="{00000000-0005-0000-0000-00005D000000}"/>
    <cellStyle name="Millares 139" xfId="293" xr:uid="{00000000-0005-0000-0000-00005F000000}"/>
    <cellStyle name="Millares 139 2" xfId="520" xr:uid="{00000000-0005-0000-0000-000060000000}"/>
    <cellStyle name="Millares 139 2 2" xfId="1235" xr:uid="{00000000-0005-0000-0000-000061000000}"/>
    <cellStyle name="Millares 139 2 2 2" xfId="2313" xr:uid="{00000000-0005-0000-0000-000061000000}"/>
    <cellStyle name="Millares 139 2 3" xfId="882" xr:uid="{00000000-0005-0000-0000-000061000000}"/>
    <cellStyle name="Millares 139 2 3 2" xfId="1961" xr:uid="{00000000-0005-0000-0000-000061000000}"/>
    <cellStyle name="Millares 139 2 4" xfId="1596" xr:uid="{00000000-0005-0000-0000-000060000000}"/>
    <cellStyle name="Millares 139 3" xfId="1050" xr:uid="{00000000-0005-0000-0000-000060000000}"/>
    <cellStyle name="Millares 139 3 2" xfId="2128" xr:uid="{00000000-0005-0000-0000-000060000000}"/>
    <cellStyle name="Millares 139 4" xfId="697" xr:uid="{00000000-0005-0000-0000-000060000000}"/>
    <cellStyle name="Millares 139 4 2" xfId="1776" xr:uid="{00000000-0005-0000-0000-000060000000}"/>
    <cellStyle name="Millares 139 5" xfId="1410" xr:uid="{00000000-0005-0000-0000-00005F000000}"/>
    <cellStyle name="Millares 14" xfId="37" xr:uid="{00000000-0005-0000-0000-000061000000}"/>
    <cellStyle name="Millares 14 2" xfId="385" xr:uid="{00000000-0005-0000-0000-000062000000}"/>
    <cellStyle name="Millares 14 2 2" xfId="1102" xr:uid="{00000000-0005-0000-0000-000063000000}"/>
    <cellStyle name="Millares 14 2 2 2" xfId="2180" xr:uid="{00000000-0005-0000-0000-000063000000}"/>
    <cellStyle name="Millares 14 2 3" xfId="749" xr:uid="{00000000-0005-0000-0000-000063000000}"/>
    <cellStyle name="Millares 14 2 3 2" xfId="1828" xr:uid="{00000000-0005-0000-0000-000063000000}"/>
    <cellStyle name="Millares 14 2 4" xfId="1463" xr:uid="{00000000-0005-0000-0000-000062000000}"/>
    <cellStyle name="Millares 14 3" xfId="920" xr:uid="{00000000-0005-0000-0000-000062000000}"/>
    <cellStyle name="Millares 14 3 2" xfId="1998" xr:uid="{00000000-0005-0000-0000-000062000000}"/>
    <cellStyle name="Millares 14 4" xfId="567" xr:uid="{00000000-0005-0000-0000-000062000000}"/>
    <cellStyle name="Millares 14 4 2" xfId="1646" xr:uid="{00000000-0005-0000-0000-000062000000}"/>
    <cellStyle name="Millares 14 5" xfId="1274" xr:uid="{00000000-0005-0000-0000-000061000000}"/>
    <cellStyle name="Millares 140" xfId="295" xr:uid="{00000000-0005-0000-0000-000063000000}"/>
    <cellStyle name="Millares 140 2" xfId="521" xr:uid="{00000000-0005-0000-0000-000064000000}"/>
    <cellStyle name="Millares 140 2 2" xfId="1236" xr:uid="{00000000-0005-0000-0000-000065000000}"/>
    <cellStyle name="Millares 140 2 2 2" xfId="2314" xr:uid="{00000000-0005-0000-0000-000065000000}"/>
    <cellStyle name="Millares 140 2 3" xfId="883" xr:uid="{00000000-0005-0000-0000-000065000000}"/>
    <cellStyle name="Millares 140 2 3 2" xfId="1962" xr:uid="{00000000-0005-0000-0000-000065000000}"/>
    <cellStyle name="Millares 140 2 4" xfId="1597" xr:uid="{00000000-0005-0000-0000-000064000000}"/>
    <cellStyle name="Millares 140 3" xfId="1051" xr:uid="{00000000-0005-0000-0000-000064000000}"/>
    <cellStyle name="Millares 140 3 2" xfId="2129" xr:uid="{00000000-0005-0000-0000-000064000000}"/>
    <cellStyle name="Millares 140 4" xfId="698" xr:uid="{00000000-0005-0000-0000-000064000000}"/>
    <cellStyle name="Millares 140 4 2" xfId="1777" xr:uid="{00000000-0005-0000-0000-000064000000}"/>
    <cellStyle name="Millares 140 5" xfId="1411" xr:uid="{00000000-0005-0000-0000-000063000000}"/>
    <cellStyle name="Millares 141" xfId="310" xr:uid="{00000000-0005-0000-0000-000065000000}"/>
    <cellStyle name="Millares 141 2" xfId="1057" xr:uid="{00000000-0005-0000-0000-000066000000}"/>
    <cellStyle name="Millares 141 2 2" xfId="2135" xr:uid="{00000000-0005-0000-0000-000066000000}"/>
    <cellStyle name="Millares 141 3" xfId="704" xr:uid="{00000000-0005-0000-0000-000066000000}"/>
    <cellStyle name="Millares 141 3 2" xfId="1783" xr:uid="{00000000-0005-0000-0000-000066000000}"/>
    <cellStyle name="Millares 141 4" xfId="1418" xr:uid="{00000000-0005-0000-0000-000065000000}"/>
    <cellStyle name="Millares 142" xfId="301" xr:uid="{00000000-0005-0000-0000-000066000000}"/>
    <cellStyle name="Millares 142 2" xfId="1052" xr:uid="{00000000-0005-0000-0000-000067000000}"/>
    <cellStyle name="Millares 142 2 2" xfId="2130" xr:uid="{00000000-0005-0000-0000-000067000000}"/>
    <cellStyle name="Millares 142 3" xfId="699" xr:uid="{00000000-0005-0000-0000-000067000000}"/>
    <cellStyle name="Millares 142 3 2" xfId="1778" xr:uid="{00000000-0005-0000-0000-000067000000}"/>
    <cellStyle name="Millares 142 4" xfId="1413" xr:uid="{00000000-0005-0000-0000-000066000000}"/>
    <cellStyle name="Millares 143" xfId="306" xr:uid="{00000000-0005-0000-0000-000067000000}"/>
    <cellStyle name="Millares 143 2" xfId="1055" xr:uid="{00000000-0005-0000-0000-000068000000}"/>
    <cellStyle name="Millares 143 2 2" xfId="2133" xr:uid="{00000000-0005-0000-0000-000068000000}"/>
    <cellStyle name="Millares 143 3" xfId="702" xr:uid="{00000000-0005-0000-0000-000068000000}"/>
    <cellStyle name="Millares 143 3 2" xfId="1781" xr:uid="{00000000-0005-0000-0000-000068000000}"/>
    <cellStyle name="Millares 143 4" xfId="1416" xr:uid="{00000000-0005-0000-0000-000067000000}"/>
    <cellStyle name="Millares 144" xfId="307" xr:uid="{00000000-0005-0000-0000-000068000000}"/>
    <cellStyle name="Millares 144 2" xfId="1056" xr:uid="{00000000-0005-0000-0000-000069000000}"/>
    <cellStyle name="Millares 144 2 2" xfId="2134" xr:uid="{00000000-0005-0000-0000-000069000000}"/>
    <cellStyle name="Millares 144 3" xfId="703" xr:uid="{00000000-0005-0000-0000-000069000000}"/>
    <cellStyle name="Millares 144 3 2" xfId="1782" xr:uid="{00000000-0005-0000-0000-000069000000}"/>
    <cellStyle name="Millares 144 4" xfId="1417" xr:uid="{00000000-0005-0000-0000-000068000000}"/>
    <cellStyle name="Millares 145" xfId="319" xr:uid="{00000000-0005-0000-0000-000069000000}"/>
    <cellStyle name="Millares 145 2" xfId="1063" xr:uid="{00000000-0005-0000-0000-00006A000000}"/>
    <cellStyle name="Millares 145 2 2" xfId="2141" xr:uid="{00000000-0005-0000-0000-00006A000000}"/>
    <cellStyle name="Millares 145 3" xfId="710" xr:uid="{00000000-0005-0000-0000-00006A000000}"/>
    <cellStyle name="Millares 145 3 2" xfId="1789" xr:uid="{00000000-0005-0000-0000-00006A000000}"/>
    <cellStyle name="Millares 145 4" xfId="1424" xr:uid="{00000000-0005-0000-0000-000069000000}"/>
    <cellStyle name="Millares 146" xfId="325" xr:uid="{00000000-0005-0000-0000-00006A000000}"/>
    <cellStyle name="Millares 146 2" xfId="1068" xr:uid="{00000000-0005-0000-0000-00006B000000}"/>
    <cellStyle name="Millares 146 2 2" xfId="2146" xr:uid="{00000000-0005-0000-0000-00006B000000}"/>
    <cellStyle name="Millares 146 3" xfId="715" xr:uid="{00000000-0005-0000-0000-00006B000000}"/>
    <cellStyle name="Millares 146 3 2" xfId="1794" xr:uid="{00000000-0005-0000-0000-00006B000000}"/>
    <cellStyle name="Millares 146 4" xfId="1429" xr:uid="{00000000-0005-0000-0000-00006A000000}"/>
    <cellStyle name="Millares 147" xfId="324" xr:uid="{00000000-0005-0000-0000-00006B000000}"/>
    <cellStyle name="Millares 147 2" xfId="1067" xr:uid="{00000000-0005-0000-0000-00006C000000}"/>
    <cellStyle name="Millares 147 2 2" xfId="2145" xr:uid="{00000000-0005-0000-0000-00006C000000}"/>
    <cellStyle name="Millares 147 3" xfId="714" xr:uid="{00000000-0005-0000-0000-00006C000000}"/>
    <cellStyle name="Millares 147 3 2" xfId="1793" xr:uid="{00000000-0005-0000-0000-00006C000000}"/>
    <cellStyle name="Millares 147 4" xfId="1428" xr:uid="{00000000-0005-0000-0000-00006B000000}"/>
    <cellStyle name="Millares 148" xfId="327" xr:uid="{00000000-0005-0000-0000-00006C000000}"/>
    <cellStyle name="Millares 148 2" xfId="1070" xr:uid="{00000000-0005-0000-0000-00006D000000}"/>
    <cellStyle name="Millares 148 2 2" xfId="2148" xr:uid="{00000000-0005-0000-0000-00006D000000}"/>
    <cellStyle name="Millares 148 3" xfId="717" xr:uid="{00000000-0005-0000-0000-00006D000000}"/>
    <cellStyle name="Millares 148 3 2" xfId="1796" xr:uid="{00000000-0005-0000-0000-00006D000000}"/>
    <cellStyle name="Millares 148 4" xfId="1431" xr:uid="{00000000-0005-0000-0000-00006C000000}"/>
    <cellStyle name="Millares 149" xfId="302" xr:uid="{00000000-0005-0000-0000-00006D000000}"/>
    <cellStyle name="Millares 149 2" xfId="1053" xr:uid="{00000000-0005-0000-0000-00006E000000}"/>
    <cellStyle name="Millares 149 2 2" xfId="2131" xr:uid="{00000000-0005-0000-0000-00006E000000}"/>
    <cellStyle name="Millares 149 3" xfId="700" xr:uid="{00000000-0005-0000-0000-00006E000000}"/>
    <cellStyle name="Millares 149 3 2" xfId="1779" xr:uid="{00000000-0005-0000-0000-00006E000000}"/>
    <cellStyle name="Millares 149 4" xfId="1414" xr:uid="{00000000-0005-0000-0000-00006D000000}"/>
    <cellStyle name="Millares 15" xfId="49" xr:uid="{00000000-0005-0000-0000-00006E000000}"/>
    <cellStyle name="Millares 15 2" xfId="395" xr:uid="{00000000-0005-0000-0000-00006F000000}"/>
    <cellStyle name="Millares 15 2 2" xfId="1112" xr:uid="{00000000-0005-0000-0000-000070000000}"/>
    <cellStyle name="Millares 15 2 2 2" xfId="2190" xr:uid="{00000000-0005-0000-0000-000070000000}"/>
    <cellStyle name="Millares 15 2 3" xfId="759" xr:uid="{00000000-0005-0000-0000-000070000000}"/>
    <cellStyle name="Millares 15 2 3 2" xfId="1838" xr:uid="{00000000-0005-0000-0000-000070000000}"/>
    <cellStyle name="Millares 15 2 4" xfId="1473" xr:uid="{00000000-0005-0000-0000-00006F000000}"/>
    <cellStyle name="Millares 15 3" xfId="930" xr:uid="{00000000-0005-0000-0000-00006F000000}"/>
    <cellStyle name="Millares 15 3 2" xfId="2008" xr:uid="{00000000-0005-0000-0000-00006F000000}"/>
    <cellStyle name="Millares 15 4" xfId="577" xr:uid="{00000000-0005-0000-0000-00006F000000}"/>
    <cellStyle name="Millares 15 4 2" xfId="1656" xr:uid="{00000000-0005-0000-0000-00006F000000}"/>
    <cellStyle name="Millares 15 5" xfId="1284" xr:uid="{00000000-0005-0000-0000-00006E000000}"/>
    <cellStyle name="Millares 150" xfId="315" xr:uid="{00000000-0005-0000-0000-000070000000}"/>
    <cellStyle name="Millares 150 2" xfId="1060" xr:uid="{00000000-0005-0000-0000-000071000000}"/>
    <cellStyle name="Millares 150 2 2" xfId="2138" xr:uid="{00000000-0005-0000-0000-000071000000}"/>
    <cellStyle name="Millares 150 3" xfId="707" xr:uid="{00000000-0005-0000-0000-000071000000}"/>
    <cellStyle name="Millares 150 3 2" xfId="1786" xr:uid="{00000000-0005-0000-0000-000071000000}"/>
    <cellStyle name="Millares 150 4" xfId="1421" xr:uid="{00000000-0005-0000-0000-000070000000}"/>
    <cellStyle name="Millares 151" xfId="305" xr:uid="{00000000-0005-0000-0000-000071000000}"/>
    <cellStyle name="Millares 151 2" xfId="1054" xr:uid="{00000000-0005-0000-0000-000072000000}"/>
    <cellStyle name="Millares 151 2 2" xfId="2132" xr:uid="{00000000-0005-0000-0000-000072000000}"/>
    <cellStyle name="Millares 151 3" xfId="701" xr:uid="{00000000-0005-0000-0000-000072000000}"/>
    <cellStyle name="Millares 151 3 2" xfId="1780" xr:uid="{00000000-0005-0000-0000-000072000000}"/>
    <cellStyle name="Millares 151 4" xfId="1415" xr:uid="{00000000-0005-0000-0000-000071000000}"/>
    <cellStyle name="Millares 152" xfId="332" xr:uid="{00000000-0005-0000-0000-000072000000}"/>
    <cellStyle name="Millares 152 2" xfId="1071" xr:uid="{00000000-0005-0000-0000-000073000000}"/>
    <cellStyle name="Millares 152 2 2" xfId="2149" xr:uid="{00000000-0005-0000-0000-000073000000}"/>
    <cellStyle name="Millares 152 3" xfId="718" xr:uid="{00000000-0005-0000-0000-000073000000}"/>
    <cellStyle name="Millares 152 3 2" xfId="1797" xr:uid="{00000000-0005-0000-0000-000073000000}"/>
    <cellStyle name="Millares 152 4" xfId="1432" xr:uid="{00000000-0005-0000-0000-000072000000}"/>
    <cellStyle name="Millares 153" xfId="335" xr:uid="{00000000-0005-0000-0000-000073000000}"/>
    <cellStyle name="Millares 153 2" xfId="1073" xr:uid="{00000000-0005-0000-0000-000074000000}"/>
    <cellStyle name="Millares 153 2 2" xfId="2151" xr:uid="{00000000-0005-0000-0000-000074000000}"/>
    <cellStyle name="Millares 153 3" xfId="720" xr:uid="{00000000-0005-0000-0000-000074000000}"/>
    <cellStyle name="Millares 153 3 2" xfId="1799" xr:uid="{00000000-0005-0000-0000-000074000000}"/>
    <cellStyle name="Millares 153 4" xfId="1434" xr:uid="{00000000-0005-0000-0000-000073000000}"/>
    <cellStyle name="Millares 154" xfId="326" xr:uid="{00000000-0005-0000-0000-000074000000}"/>
    <cellStyle name="Millares 154 2" xfId="1069" xr:uid="{00000000-0005-0000-0000-000075000000}"/>
    <cellStyle name="Millares 154 2 2" xfId="2147" xr:uid="{00000000-0005-0000-0000-000075000000}"/>
    <cellStyle name="Millares 154 3" xfId="716" xr:uid="{00000000-0005-0000-0000-000075000000}"/>
    <cellStyle name="Millares 154 3 2" xfId="1795" xr:uid="{00000000-0005-0000-0000-000075000000}"/>
    <cellStyle name="Millares 154 4" xfId="1430" xr:uid="{00000000-0005-0000-0000-000074000000}"/>
    <cellStyle name="Millares 155" xfId="334" xr:uid="{00000000-0005-0000-0000-000075000000}"/>
    <cellStyle name="Millares 155 2" xfId="1072" xr:uid="{00000000-0005-0000-0000-000076000000}"/>
    <cellStyle name="Millares 155 2 2" xfId="2150" xr:uid="{00000000-0005-0000-0000-000076000000}"/>
    <cellStyle name="Millares 155 3" xfId="719" xr:uid="{00000000-0005-0000-0000-000076000000}"/>
    <cellStyle name="Millares 155 3 2" xfId="1798" xr:uid="{00000000-0005-0000-0000-000076000000}"/>
    <cellStyle name="Millares 155 4" xfId="1433" xr:uid="{00000000-0005-0000-0000-000075000000}"/>
    <cellStyle name="Millares 156" xfId="337" xr:uid="{00000000-0005-0000-0000-000076000000}"/>
    <cellStyle name="Millares 156 2" xfId="1074" xr:uid="{00000000-0005-0000-0000-000077000000}"/>
    <cellStyle name="Millares 156 2 2" xfId="2152" xr:uid="{00000000-0005-0000-0000-000077000000}"/>
    <cellStyle name="Millares 156 3" xfId="721" xr:uid="{00000000-0005-0000-0000-000077000000}"/>
    <cellStyle name="Millares 156 3 2" xfId="1800" xr:uid="{00000000-0005-0000-0000-000077000000}"/>
    <cellStyle name="Millares 156 4" xfId="1435" xr:uid="{00000000-0005-0000-0000-000076000000}"/>
    <cellStyle name="Millares 157" xfId="312" xr:uid="{00000000-0005-0000-0000-000077000000}"/>
    <cellStyle name="Millares 157 2" xfId="1059" xr:uid="{00000000-0005-0000-0000-000078000000}"/>
    <cellStyle name="Millares 157 2 2" xfId="2137" xr:uid="{00000000-0005-0000-0000-000078000000}"/>
    <cellStyle name="Millares 157 3" xfId="706" xr:uid="{00000000-0005-0000-0000-000078000000}"/>
    <cellStyle name="Millares 157 3 2" xfId="1785" xr:uid="{00000000-0005-0000-0000-000078000000}"/>
    <cellStyle name="Millares 157 4" xfId="1420" xr:uid="{00000000-0005-0000-0000-000077000000}"/>
    <cellStyle name="Millares 158" xfId="338" xr:uid="{00000000-0005-0000-0000-000078000000}"/>
    <cellStyle name="Millares 158 2" xfId="1075" xr:uid="{00000000-0005-0000-0000-000079000000}"/>
    <cellStyle name="Millares 158 2 2" xfId="2153" xr:uid="{00000000-0005-0000-0000-000079000000}"/>
    <cellStyle name="Millares 158 3" xfId="722" xr:uid="{00000000-0005-0000-0000-000079000000}"/>
    <cellStyle name="Millares 158 3 2" xfId="1801" xr:uid="{00000000-0005-0000-0000-000079000000}"/>
    <cellStyle name="Millares 158 4" xfId="1436" xr:uid="{00000000-0005-0000-0000-000078000000}"/>
    <cellStyle name="Millares 159" xfId="340" xr:uid="{00000000-0005-0000-0000-000079000000}"/>
    <cellStyle name="Millares 159 2" xfId="1076" xr:uid="{00000000-0005-0000-0000-00007A000000}"/>
    <cellStyle name="Millares 159 2 2" xfId="2154" xr:uid="{00000000-0005-0000-0000-00007A000000}"/>
    <cellStyle name="Millares 159 3" xfId="723" xr:uid="{00000000-0005-0000-0000-00007A000000}"/>
    <cellStyle name="Millares 159 3 2" xfId="1802" xr:uid="{00000000-0005-0000-0000-00007A000000}"/>
    <cellStyle name="Millares 159 4" xfId="1437" xr:uid="{00000000-0005-0000-0000-000079000000}"/>
    <cellStyle name="Millares 16" xfId="46" xr:uid="{00000000-0005-0000-0000-00007A000000}"/>
    <cellStyle name="Millares 16 2" xfId="393" xr:uid="{00000000-0005-0000-0000-00007B000000}"/>
    <cellStyle name="Millares 16 2 2" xfId="1110" xr:uid="{00000000-0005-0000-0000-00007C000000}"/>
    <cellStyle name="Millares 16 2 2 2" xfId="2188" xr:uid="{00000000-0005-0000-0000-00007C000000}"/>
    <cellStyle name="Millares 16 2 3" xfId="757" xr:uid="{00000000-0005-0000-0000-00007C000000}"/>
    <cellStyle name="Millares 16 2 3 2" xfId="1836" xr:uid="{00000000-0005-0000-0000-00007C000000}"/>
    <cellStyle name="Millares 16 2 4" xfId="1471" xr:uid="{00000000-0005-0000-0000-00007B000000}"/>
    <cellStyle name="Millares 16 3" xfId="928" xr:uid="{00000000-0005-0000-0000-00007B000000}"/>
    <cellStyle name="Millares 16 3 2" xfId="2006" xr:uid="{00000000-0005-0000-0000-00007B000000}"/>
    <cellStyle name="Millares 16 4" xfId="575" xr:uid="{00000000-0005-0000-0000-00007B000000}"/>
    <cellStyle name="Millares 16 4 2" xfId="1654" xr:uid="{00000000-0005-0000-0000-00007B000000}"/>
    <cellStyle name="Millares 16 5" xfId="1282" xr:uid="{00000000-0005-0000-0000-00007A000000}"/>
    <cellStyle name="Millares 160" xfId="342" xr:uid="{00000000-0005-0000-0000-00007C000000}"/>
    <cellStyle name="Millares 160 2" xfId="1077" xr:uid="{00000000-0005-0000-0000-00007D000000}"/>
    <cellStyle name="Millares 160 2 2" xfId="2155" xr:uid="{00000000-0005-0000-0000-00007D000000}"/>
    <cellStyle name="Millares 160 3" xfId="724" xr:uid="{00000000-0005-0000-0000-00007D000000}"/>
    <cellStyle name="Millares 160 3 2" xfId="1803" xr:uid="{00000000-0005-0000-0000-00007D000000}"/>
    <cellStyle name="Millares 160 4" xfId="1438" xr:uid="{00000000-0005-0000-0000-00007C000000}"/>
    <cellStyle name="Millares 161" xfId="344" xr:uid="{00000000-0005-0000-0000-00007D000000}"/>
    <cellStyle name="Millares 161 2" xfId="1078" xr:uid="{00000000-0005-0000-0000-00007E000000}"/>
    <cellStyle name="Millares 161 2 2" xfId="2156" xr:uid="{00000000-0005-0000-0000-00007E000000}"/>
    <cellStyle name="Millares 161 3" xfId="725" xr:uid="{00000000-0005-0000-0000-00007E000000}"/>
    <cellStyle name="Millares 161 3 2" xfId="1804" xr:uid="{00000000-0005-0000-0000-00007E000000}"/>
    <cellStyle name="Millares 161 4" xfId="1439" xr:uid="{00000000-0005-0000-0000-00007D000000}"/>
    <cellStyle name="Millares 162" xfId="346" xr:uid="{00000000-0005-0000-0000-00007E000000}"/>
    <cellStyle name="Millares 162 2" xfId="1079" xr:uid="{00000000-0005-0000-0000-00007F000000}"/>
    <cellStyle name="Millares 162 2 2" xfId="2157" xr:uid="{00000000-0005-0000-0000-00007F000000}"/>
    <cellStyle name="Millares 162 3" xfId="726" xr:uid="{00000000-0005-0000-0000-00007F000000}"/>
    <cellStyle name="Millares 162 3 2" xfId="1805" xr:uid="{00000000-0005-0000-0000-00007F000000}"/>
    <cellStyle name="Millares 162 4" xfId="1440" xr:uid="{00000000-0005-0000-0000-00007E000000}"/>
    <cellStyle name="Millares 163" xfId="348" xr:uid="{00000000-0005-0000-0000-00007F000000}"/>
    <cellStyle name="Millares 163 2" xfId="1080" xr:uid="{00000000-0005-0000-0000-000080000000}"/>
    <cellStyle name="Millares 163 2 2" xfId="2158" xr:uid="{00000000-0005-0000-0000-000080000000}"/>
    <cellStyle name="Millares 163 3" xfId="727" xr:uid="{00000000-0005-0000-0000-000080000000}"/>
    <cellStyle name="Millares 163 3 2" xfId="1806" xr:uid="{00000000-0005-0000-0000-000080000000}"/>
    <cellStyle name="Millares 163 4" xfId="1441" xr:uid="{00000000-0005-0000-0000-00007F000000}"/>
    <cellStyle name="Millares 164" xfId="367" xr:uid="{00000000-0005-0000-0000-000080000000}"/>
    <cellStyle name="Millares 164 2" xfId="1084" xr:uid="{00000000-0005-0000-0000-000081000000}"/>
    <cellStyle name="Millares 164 2 2" xfId="2162" xr:uid="{00000000-0005-0000-0000-000081000000}"/>
    <cellStyle name="Millares 164 3" xfId="731" xr:uid="{00000000-0005-0000-0000-000081000000}"/>
    <cellStyle name="Millares 164 3 2" xfId="1810" xr:uid="{00000000-0005-0000-0000-000081000000}"/>
    <cellStyle name="Millares 164 4" xfId="1445" xr:uid="{00000000-0005-0000-0000-000080000000}"/>
    <cellStyle name="Millares 165" xfId="369" xr:uid="{00000000-0005-0000-0000-000081000000}"/>
    <cellStyle name="Millares 165 2" xfId="1086" xr:uid="{00000000-0005-0000-0000-000082000000}"/>
    <cellStyle name="Millares 165 2 2" xfId="2164" xr:uid="{00000000-0005-0000-0000-000082000000}"/>
    <cellStyle name="Millares 165 3" xfId="733" xr:uid="{00000000-0005-0000-0000-000082000000}"/>
    <cellStyle name="Millares 165 3 2" xfId="1812" xr:uid="{00000000-0005-0000-0000-000082000000}"/>
    <cellStyle name="Millares 165 4" xfId="1447" xr:uid="{00000000-0005-0000-0000-000081000000}"/>
    <cellStyle name="Millares 166" xfId="350" xr:uid="{00000000-0005-0000-0000-000082000000}"/>
    <cellStyle name="Millares 166 2" xfId="1081" xr:uid="{00000000-0005-0000-0000-000083000000}"/>
    <cellStyle name="Millares 166 2 2" xfId="2159" xr:uid="{00000000-0005-0000-0000-000083000000}"/>
    <cellStyle name="Millares 166 3" xfId="728" xr:uid="{00000000-0005-0000-0000-000083000000}"/>
    <cellStyle name="Millares 166 3 2" xfId="1807" xr:uid="{00000000-0005-0000-0000-000083000000}"/>
    <cellStyle name="Millares 166 4" xfId="1442" xr:uid="{00000000-0005-0000-0000-000082000000}"/>
    <cellStyle name="Millares 167" xfId="311" xr:uid="{00000000-0005-0000-0000-000083000000}"/>
    <cellStyle name="Millares 167 2" xfId="1058" xr:uid="{00000000-0005-0000-0000-000084000000}"/>
    <cellStyle name="Millares 167 2 2" xfId="2136" xr:uid="{00000000-0005-0000-0000-000084000000}"/>
    <cellStyle name="Millares 167 3" xfId="705" xr:uid="{00000000-0005-0000-0000-000084000000}"/>
    <cellStyle name="Millares 167 3 2" xfId="1784" xr:uid="{00000000-0005-0000-0000-000084000000}"/>
    <cellStyle name="Millares 167 4" xfId="1419" xr:uid="{00000000-0005-0000-0000-000083000000}"/>
    <cellStyle name="Millares 168" xfId="483" xr:uid="{00000000-0005-0000-0000-000084000000}"/>
    <cellStyle name="Millares 168 2" xfId="1198" xr:uid="{00000000-0005-0000-0000-000085000000}"/>
    <cellStyle name="Millares 168 2 2" xfId="2276" xr:uid="{00000000-0005-0000-0000-000085000000}"/>
    <cellStyle name="Millares 168 3" xfId="845" xr:uid="{00000000-0005-0000-0000-000085000000}"/>
    <cellStyle name="Millares 168 3 2" xfId="1924" xr:uid="{00000000-0005-0000-0000-000085000000}"/>
    <cellStyle name="Millares 168 4" xfId="1559" xr:uid="{00000000-0005-0000-0000-000084000000}"/>
    <cellStyle name="Millares 169" xfId="527" xr:uid="{00000000-0005-0000-0000-000085000000}"/>
    <cellStyle name="Millares 169 2" xfId="1240" xr:uid="{00000000-0005-0000-0000-000086000000}"/>
    <cellStyle name="Millares 169 2 2" xfId="2318" xr:uid="{00000000-0005-0000-0000-000086000000}"/>
    <cellStyle name="Millares 169 3" xfId="887" xr:uid="{00000000-0005-0000-0000-000086000000}"/>
    <cellStyle name="Millares 169 3 2" xfId="1966" xr:uid="{00000000-0005-0000-0000-000086000000}"/>
    <cellStyle name="Millares 169 4" xfId="1601" xr:uid="{00000000-0005-0000-0000-000085000000}"/>
    <cellStyle name="Millares 17" xfId="21" xr:uid="{00000000-0005-0000-0000-000086000000}"/>
    <cellStyle name="Millares 17 2" xfId="376" xr:uid="{00000000-0005-0000-0000-000087000000}"/>
    <cellStyle name="Millares 17 2 2" xfId="1093" xr:uid="{00000000-0005-0000-0000-000088000000}"/>
    <cellStyle name="Millares 17 2 2 2" xfId="2171" xr:uid="{00000000-0005-0000-0000-000088000000}"/>
    <cellStyle name="Millares 17 2 3" xfId="740" xr:uid="{00000000-0005-0000-0000-000088000000}"/>
    <cellStyle name="Millares 17 2 3 2" xfId="1819" xr:uid="{00000000-0005-0000-0000-000088000000}"/>
    <cellStyle name="Millares 17 2 4" xfId="1454" xr:uid="{00000000-0005-0000-0000-000087000000}"/>
    <cellStyle name="Millares 17 3" xfId="911" xr:uid="{00000000-0005-0000-0000-000087000000}"/>
    <cellStyle name="Millares 17 3 2" xfId="1989" xr:uid="{00000000-0005-0000-0000-000087000000}"/>
    <cellStyle name="Millares 17 4" xfId="558" xr:uid="{00000000-0005-0000-0000-000087000000}"/>
    <cellStyle name="Millares 17 4 2" xfId="1637" xr:uid="{00000000-0005-0000-0000-000087000000}"/>
    <cellStyle name="Millares 17 5" xfId="1265" xr:uid="{00000000-0005-0000-0000-000086000000}"/>
    <cellStyle name="Millares 170" xfId="468" xr:uid="{00000000-0005-0000-0000-000088000000}"/>
    <cellStyle name="Millares 170 2" xfId="1184" xr:uid="{00000000-0005-0000-0000-000089000000}"/>
    <cellStyle name="Millares 170 2 2" xfId="2262" xr:uid="{00000000-0005-0000-0000-000089000000}"/>
    <cellStyle name="Millares 170 3" xfId="831" xr:uid="{00000000-0005-0000-0000-000089000000}"/>
    <cellStyle name="Millares 170 3 2" xfId="1910" xr:uid="{00000000-0005-0000-0000-000089000000}"/>
    <cellStyle name="Millares 170 4" xfId="1545" xr:uid="{00000000-0005-0000-0000-000088000000}"/>
    <cellStyle name="Millares 171" xfId="361" xr:uid="{00000000-0005-0000-0000-000089000000}"/>
    <cellStyle name="Millares 171 2" xfId="1083" xr:uid="{00000000-0005-0000-0000-00008A000000}"/>
    <cellStyle name="Millares 171 2 2" xfId="2161" xr:uid="{00000000-0005-0000-0000-00008A000000}"/>
    <cellStyle name="Millares 171 3" xfId="730" xr:uid="{00000000-0005-0000-0000-00008A000000}"/>
    <cellStyle name="Millares 171 3 2" xfId="1809" xr:uid="{00000000-0005-0000-0000-00008A000000}"/>
    <cellStyle name="Millares 171 4" xfId="1444" xr:uid="{00000000-0005-0000-0000-000089000000}"/>
    <cellStyle name="Millares 172" xfId="525" xr:uid="{00000000-0005-0000-0000-00008A000000}"/>
    <cellStyle name="Millares 172 2" xfId="1239" xr:uid="{00000000-0005-0000-0000-00008B000000}"/>
    <cellStyle name="Millares 172 2 2" xfId="2317" xr:uid="{00000000-0005-0000-0000-00008B000000}"/>
    <cellStyle name="Millares 172 3" xfId="886" xr:uid="{00000000-0005-0000-0000-00008B000000}"/>
    <cellStyle name="Millares 172 3 2" xfId="1965" xr:uid="{00000000-0005-0000-0000-00008B000000}"/>
    <cellStyle name="Millares 172 4" xfId="1600" xr:uid="{00000000-0005-0000-0000-00008A000000}"/>
    <cellStyle name="Millares 173" xfId="451" xr:uid="{00000000-0005-0000-0000-00008B000000}"/>
    <cellStyle name="Millares 173 2" xfId="1167" xr:uid="{00000000-0005-0000-0000-00008C000000}"/>
    <cellStyle name="Millares 173 2 2" xfId="2245" xr:uid="{00000000-0005-0000-0000-00008C000000}"/>
    <cellStyle name="Millares 173 3" xfId="814" xr:uid="{00000000-0005-0000-0000-00008C000000}"/>
    <cellStyle name="Millares 173 3 2" xfId="1893" xr:uid="{00000000-0005-0000-0000-00008C000000}"/>
    <cellStyle name="Millares 173 4" xfId="1528" xr:uid="{00000000-0005-0000-0000-00008B000000}"/>
    <cellStyle name="Millares 174" xfId="360" xr:uid="{00000000-0005-0000-0000-00008C000000}"/>
    <cellStyle name="Millares 174 2" xfId="1082" xr:uid="{00000000-0005-0000-0000-00008D000000}"/>
    <cellStyle name="Millares 174 2 2" xfId="2160" xr:uid="{00000000-0005-0000-0000-00008D000000}"/>
    <cellStyle name="Millares 174 3" xfId="729" xr:uid="{00000000-0005-0000-0000-00008D000000}"/>
    <cellStyle name="Millares 174 3 2" xfId="1808" xr:uid="{00000000-0005-0000-0000-00008D000000}"/>
    <cellStyle name="Millares 174 4" xfId="1443" xr:uid="{00000000-0005-0000-0000-00008C000000}"/>
    <cellStyle name="Millares 175" xfId="528" xr:uid="{00000000-0005-0000-0000-00008D000000}"/>
    <cellStyle name="Millares 175 2" xfId="1241" xr:uid="{00000000-0005-0000-0000-00008E000000}"/>
    <cellStyle name="Millares 175 2 2" xfId="2319" xr:uid="{00000000-0005-0000-0000-00008E000000}"/>
    <cellStyle name="Millares 175 3" xfId="888" xr:uid="{00000000-0005-0000-0000-00008E000000}"/>
    <cellStyle name="Millares 175 3 2" xfId="1967" xr:uid="{00000000-0005-0000-0000-00008E000000}"/>
    <cellStyle name="Millares 175 4" xfId="1602" xr:uid="{00000000-0005-0000-0000-00008D000000}"/>
    <cellStyle name="Millares 176" xfId="524" xr:uid="{00000000-0005-0000-0000-00008E000000}"/>
    <cellStyle name="Millares 176 2" xfId="1238" xr:uid="{00000000-0005-0000-0000-00008F000000}"/>
    <cellStyle name="Millares 176 2 2" xfId="2316" xr:uid="{00000000-0005-0000-0000-00008F000000}"/>
    <cellStyle name="Millares 176 3" xfId="885" xr:uid="{00000000-0005-0000-0000-00008F000000}"/>
    <cellStyle name="Millares 176 3 2" xfId="1964" xr:uid="{00000000-0005-0000-0000-00008F000000}"/>
    <cellStyle name="Millares 176 4" xfId="1599" xr:uid="{00000000-0005-0000-0000-00008E000000}"/>
    <cellStyle name="Millares 177" xfId="531" xr:uid="{00000000-0005-0000-0000-00008F000000}"/>
    <cellStyle name="Millares 177 2" xfId="1242" xr:uid="{00000000-0005-0000-0000-000090000000}"/>
    <cellStyle name="Millares 177 2 2" xfId="2320" xr:uid="{00000000-0005-0000-0000-000090000000}"/>
    <cellStyle name="Millares 177 3" xfId="889" xr:uid="{00000000-0005-0000-0000-000090000000}"/>
    <cellStyle name="Millares 177 3 2" xfId="1968" xr:uid="{00000000-0005-0000-0000-000090000000}"/>
    <cellStyle name="Millares 177 4" xfId="1603" xr:uid="{00000000-0005-0000-0000-00008F000000}"/>
    <cellStyle name="Millares 178" xfId="537" xr:uid="{00000000-0005-0000-0000-000090000000}"/>
    <cellStyle name="Millares 178 2" xfId="1247" xr:uid="{00000000-0005-0000-0000-000091000000}"/>
    <cellStyle name="Millares 178 2 2" xfId="2325" xr:uid="{00000000-0005-0000-0000-000091000000}"/>
    <cellStyle name="Millares 178 3" xfId="894" xr:uid="{00000000-0005-0000-0000-000091000000}"/>
    <cellStyle name="Millares 178 3 2" xfId="1973" xr:uid="{00000000-0005-0000-0000-000091000000}"/>
    <cellStyle name="Millares 178 4" xfId="1608" xr:uid="{00000000-0005-0000-0000-000090000000}"/>
    <cellStyle name="Millares 179" xfId="533" xr:uid="{00000000-0005-0000-0000-000091000000}"/>
    <cellStyle name="Millares 179 2" xfId="1244" xr:uid="{00000000-0005-0000-0000-000092000000}"/>
    <cellStyle name="Millares 179 2 2" xfId="2322" xr:uid="{00000000-0005-0000-0000-000092000000}"/>
    <cellStyle name="Millares 179 3" xfId="891" xr:uid="{00000000-0005-0000-0000-000092000000}"/>
    <cellStyle name="Millares 179 3 2" xfId="1970" xr:uid="{00000000-0005-0000-0000-000092000000}"/>
    <cellStyle name="Millares 179 4" xfId="1605" xr:uid="{00000000-0005-0000-0000-000091000000}"/>
    <cellStyle name="Millares 18" xfId="45" xr:uid="{00000000-0005-0000-0000-000092000000}"/>
    <cellStyle name="Millares 18 2" xfId="392" xr:uid="{00000000-0005-0000-0000-000093000000}"/>
    <cellStyle name="Millares 18 2 2" xfId="1109" xr:uid="{00000000-0005-0000-0000-000094000000}"/>
    <cellStyle name="Millares 18 2 2 2" xfId="2187" xr:uid="{00000000-0005-0000-0000-000094000000}"/>
    <cellStyle name="Millares 18 2 3" xfId="756" xr:uid="{00000000-0005-0000-0000-000094000000}"/>
    <cellStyle name="Millares 18 2 3 2" xfId="1835" xr:uid="{00000000-0005-0000-0000-000094000000}"/>
    <cellStyle name="Millares 18 2 4" xfId="1470" xr:uid="{00000000-0005-0000-0000-000093000000}"/>
    <cellStyle name="Millares 18 3" xfId="927" xr:uid="{00000000-0005-0000-0000-000093000000}"/>
    <cellStyle name="Millares 18 3 2" xfId="2005" xr:uid="{00000000-0005-0000-0000-000093000000}"/>
    <cellStyle name="Millares 18 4" xfId="574" xr:uid="{00000000-0005-0000-0000-000093000000}"/>
    <cellStyle name="Millares 18 4 2" xfId="1653" xr:uid="{00000000-0005-0000-0000-000093000000}"/>
    <cellStyle name="Millares 18 5" xfId="1281" xr:uid="{00000000-0005-0000-0000-000092000000}"/>
    <cellStyle name="Millares 180" xfId="534" xr:uid="{00000000-0005-0000-0000-000094000000}"/>
    <cellStyle name="Millares 180 2" xfId="1245" xr:uid="{00000000-0005-0000-0000-000095000000}"/>
    <cellStyle name="Millares 180 2 2" xfId="2323" xr:uid="{00000000-0005-0000-0000-000095000000}"/>
    <cellStyle name="Millares 180 3" xfId="892" xr:uid="{00000000-0005-0000-0000-000095000000}"/>
    <cellStyle name="Millares 180 3 2" xfId="1971" xr:uid="{00000000-0005-0000-0000-000095000000}"/>
    <cellStyle name="Millares 180 4" xfId="1606" xr:uid="{00000000-0005-0000-0000-000094000000}"/>
    <cellStyle name="Millares 181" xfId="535" xr:uid="{00000000-0005-0000-0000-000095000000}"/>
    <cellStyle name="Millares 181 2" xfId="1246" xr:uid="{00000000-0005-0000-0000-000096000000}"/>
    <cellStyle name="Millares 181 2 2" xfId="2324" xr:uid="{00000000-0005-0000-0000-000096000000}"/>
    <cellStyle name="Millares 181 3" xfId="893" xr:uid="{00000000-0005-0000-0000-000096000000}"/>
    <cellStyle name="Millares 181 3 2" xfId="1972" xr:uid="{00000000-0005-0000-0000-000096000000}"/>
    <cellStyle name="Millares 181 4" xfId="1607" xr:uid="{00000000-0005-0000-0000-000095000000}"/>
    <cellStyle name="Millares 182" xfId="543" xr:uid="{00000000-0005-0000-0000-000096000000}"/>
    <cellStyle name="Millares 182 2" xfId="1250" xr:uid="{00000000-0005-0000-0000-000097000000}"/>
    <cellStyle name="Millares 182 2 2" xfId="2328" xr:uid="{00000000-0005-0000-0000-000097000000}"/>
    <cellStyle name="Millares 182 3" xfId="897" xr:uid="{00000000-0005-0000-0000-000097000000}"/>
    <cellStyle name="Millares 182 3 2" xfId="1976" xr:uid="{00000000-0005-0000-0000-000097000000}"/>
    <cellStyle name="Millares 182 4" xfId="1611" xr:uid="{00000000-0005-0000-0000-000096000000}"/>
    <cellStyle name="Millares 183" xfId="548" xr:uid="{00000000-0005-0000-0000-000097000000}"/>
    <cellStyle name="Millares 183 2" xfId="1254" xr:uid="{00000000-0005-0000-0000-000098000000}"/>
    <cellStyle name="Millares 183 2 2" xfId="2332" xr:uid="{00000000-0005-0000-0000-000098000000}"/>
    <cellStyle name="Millares 183 3" xfId="901" xr:uid="{00000000-0005-0000-0000-000098000000}"/>
    <cellStyle name="Millares 183 3 2" xfId="1980" xr:uid="{00000000-0005-0000-0000-000098000000}"/>
    <cellStyle name="Millares 183 4" xfId="1615" xr:uid="{00000000-0005-0000-0000-000097000000}"/>
    <cellStyle name="Millares 184" xfId="904" xr:uid="{00000000-0005-0000-0000-000055020000}"/>
    <cellStyle name="Millares 184 2" xfId="1982" xr:uid="{00000000-0005-0000-0000-000055020000}"/>
    <cellStyle name="Millares 185" xfId="551" xr:uid="{00000000-0005-0000-0000-000055020000}"/>
    <cellStyle name="Millares 185 2" xfId="1630" xr:uid="{00000000-0005-0000-0000-000055020000}"/>
    <cellStyle name="Millares 186" xfId="554" xr:uid="{00000000-0005-0000-0000-000014050000}"/>
    <cellStyle name="Millares 186 2" xfId="1633" xr:uid="{00000000-0005-0000-0000-000014050000}"/>
    <cellStyle name="Millares 187" xfId="1255" xr:uid="{00000000-0005-0000-0000-000015050000}"/>
    <cellStyle name="Millares 187 2" xfId="2333" xr:uid="{00000000-0005-0000-0000-000015050000}"/>
    <cellStyle name="Millares 188" xfId="1257" xr:uid="{00000000-0005-0000-0000-000017050000}"/>
    <cellStyle name="Millares 189" xfId="1261" xr:uid="{00000000-0005-0000-0000-000076060000}"/>
    <cellStyle name="Millares 19" xfId="51" xr:uid="{00000000-0005-0000-0000-000098000000}"/>
    <cellStyle name="Millares 19 2" xfId="396" xr:uid="{00000000-0005-0000-0000-000099000000}"/>
    <cellStyle name="Millares 19 2 2" xfId="1113" xr:uid="{00000000-0005-0000-0000-00009A000000}"/>
    <cellStyle name="Millares 19 2 2 2" xfId="2191" xr:uid="{00000000-0005-0000-0000-00009A000000}"/>
    <cellStyle name="Millares 19 2 3" xfId="760" xr:uid="{00000000-0005-0000-0000-00009A000000}"/>
    <cellStyle name="Millares 19 2 3 2" xfId="1839" xr:uid="{00000000-0005-0000-0000-00009A000000}"/>
    <cellStyle name="Millares 19 2 4" xfId="1474" xr:uid="{00000000-0005-0000-0000-000099000000}"/>
    <cellStyle name="Millares 19 3" xfId="931" xr:uid="{00000000-0005-0000-0000-000099000000}"/>
    <cellStyle name="Millares 19 3 2" xfId="2009" xr:uid="{00000000-0005-0000-0000-000099000000}"/>
    <cellStyle name="Millares 19 4" xfId="578" xr:uid="{00000000-0005-0000-0000-000099000000}"/>
    <cellStyle name="Millares 19 4 2" xfId="1657" xr:uid="{00000000-0005-0000-0000-000099000000}"/>
    <cellStyle name="Millares 19 5" xfId="1285" xr:uid="{00000000-0005-0000-0000-000098000000}"/>
    <cellStyle name="Millares 190" xfId="1258" xr:uid="{00000000-0005-0000-0000-000077060000}"/>
    <cellStyle name="Millares 191" xfId="1629" xr:uid="{00000000-0005-0000-0000-000078060000}"/>
    <cellStyle name="Millares 192" xfId="1626" xr:uid="{00000000-0005-0000-0000-000079060000}"/>
    <cellStyle name="Millares 193" xfId="1627" xr:uid="{00000000-0005-0000-0000-00003A090000}"/>
    <cellStyle name="Millares 194" xfId="1621" xr:uid="{00000000-0005-0000-0000-00003B090000}"/>
    <cellStyle name="Millares 195" xfId="2349" xr:uid="{00000000-0005-0000-0000-00003C090000}"/>
    <cellStyle name="Millares 196" xfId="2347" xr:uid="{00000000-0005-0000-0000-00003D090000}"/>
    <cellStyle name="Millares 197" xfId="2348" xr:uid="{00000000-0005-0000-0000-00003E090000}"/>
    <cellStyle name="Millares 198" xfId="2358" xr:uid="{00000000-0005-0000-0000-00003F090000}"/>
    <cellStyle name="Millares 199" xfId="2344" xr:uid="{00000000-0005-0000-0000-000040090000}"/>
    <cellStyle name="Millares 2" xfId="1" xr:uid="{00000000-0005-0000-0000-00009A000000}"/>
    <cellStyle name="Millares 2 2" xfId="22" xr:uid="{00000000-0005-0000-0000-00009B000000}"/>
    <cellStyle name="Millares 2 3" xfId="362" xr:uid="{00000000-0005-0000-0000-00009C000000}"/>
    <cellStyle name="Millares 2 4" xfId="550" xr:uid="{00000000-0005-0000-0000-00009D000000}"/>
    <cellStyle name="Millares 2 4 2" xfId="902" xr:uid="{B019051A-13DA-42A7-A0B3-4B1555897F2F}"/>
    <cellStyle name="Millares 2 4 2 2" xfId="1981" xr:uid="{B019051A-13DA-42A7-A0B3-4B1555897F2F}"/>
    <cellStyle name="Millares 2 4 3" xfId="1616" xr:uid="{00000000-0005-0000-0000-00009D000000}"/>
    <cellStyle name="Millares 20" xfId="53" xr:uid="{00000000-0005-0000-0000-00009E000000}"/>
    <cellStyle name="Millares 20 2" xfId="397" xr:uid="{00000000-0005-0000-0000-00009F000000}"/>
    <cellStyle name="Millares 20 2 2" xfId="1114" xr:uid="{00000000-0005-0000-0000-00009F000000}"/>
    <cellStyle name="Millares 20 2 2 2" xfId="2192" xr:uid="{00000000-0005-0000-0000-00009F000000}"/>
    <cellStyle name="Millares 20 2 3" xfId="761" xr:uid="{00000000-0005-0000-0000-00009F000000}"/>
    <cellStyle name="Millares 20 2 3 2" xfId="1840" xr:uid="{00000000-0005-0000-0000-00009F000000}"/>
    <cellStyle name="Millares 20 2 4" xfId="1475" xr:uid="{00000000-0005-0000-0000-00009F000000}"/>
    <cellStyle name="Millares 20 3" xfId="932" xr:uid="{00000000-0005-0000-0000-00009E000000}"/>
    <cellStyle name="Millares 20 3 2" xfId="2010" xr:uid="{00000000-0005-0000-0000-00009E000000}"/>
    <cellStyle name="Millares 20 4" xfId="579" xr:uid="{00000000-0005-0000-0000-00009E000000}"/>
    <cellStyle name="Millares 20 4 2" xfId="1658" xr:uid="{00000000-0005-0000-0000-00009E000000}"/>
    <cellStyle name="Millares 20 5" xfId="1286" xr:uid="{00000000-0005-0000-0000-00009E000000}"/>
    <cellStyle name="Millares 200" xfId="1382" xr:uid="{00000000-0005-0000-0000-000041090000}"/>
    <cellStyle name="Millares 201" xfId="2371" xr:uid="{00000000-0005-0000-0000-000042090000}"/>
    <cellStyle name="Millares 202" xfId="2350" xr:uid="{00000000-0005-0000-0000-000043090000}"/>
    <cellStyle name="Millares 203" xfId="2335" xr:uid="{00000000-0005-0000-0000-000044090000}"/>
    <cellStyle name="Millares 204" xfId="1623" xr:uid="{00000000-0005-0000-0000-000045090000}"/>
    <cellStyle name="Millares 205" xfId="1624" xr:uid="{00000000-0005-0000-0000-000046090000}"/>
    <cellStyle name="Millares 206" xfId="2365" xr:uid="{00000000-0005-0000-0000-000047090000}"/>
    <cellStyle name="Millares 207" xfId="2341" xr:uid="{00000000-0005-0000-0000-000048090000}"/>
    <cellStyle name="Millares 208" xfId="1392" xr:uid="{00000000-0005-0000-0000-000049090000}"/>
    <cellStyle name="Millares 209" xfId="2355" xr:uid="{00000000-0005-0000-0000-00004A090000}"/>
    <cellStyle name="Millares 21" xfId="55" xr:uid="{00000000-0005-0000-0000-0000A0000000}"/>
    <cellStyle name="Millares 21 2" xfId="398" xr:uid="{00000000-0005-0000-0000-0000A1000000}"/>
    <cellStyle name="Millares 21 2 2" xfId="1115" xr:uid="{00000000-0005-0000-0000-0000A1000000}"/>
    <cellStyle name="Millares 21 2 2 2" xfId="2193" xr:uid="{00000000-0005-0000-0000-0000A1000000}"/>
    <cellStyle name="Millares 21 2 3" xfId="762" xr:uid="{00000000-0005-0000-0000-0000A1000000}"/>
    <cellStyle name="Millares 21 2 3 2" xfId="1841" xr:uid="{00000000-0005-0000-0000-0000A1000000}"/>
    <cellStyle name="Millares 21 2 4" xfId="1476" xr:uid="{00000000-0005-0000-0000-0000A1000000}"/>
    <cellStyle name="Millares 21 3" xfId="933" xr:uid="{00000000-0005-0000-0000-0000A0000000}"/>
    <cellStyle name="Millares 21 3 2" xfId="2011" xr:uid="{00000000-0005-0000-0000-0000A0000000}"/>
    <cellStyle name="Millares 21 4" xfId="580" xr:uid="{00000000-0005-0000-0000-0000A0000000}"/>
    <cellStyle name="Millares 21 4 2" xfId="1659" xr:uid="{00000000-0005-0000-0000-0000A0000000}"/>
    <cellStyle name="Millares 21 5" xfId="1287" xr:uid="{00000000-0005-0000-0000-0000A0000000}"/>
    <cellStyle name="Millares 210" xfId="2357" xr:uid="{00000000-0005-0000-0000-00004B090000}"/>
    <cellStyle name="Millares 211" xfId="2363" xr:uid="{00000000-0005-0000-0000-00004C090000}"/>
    <cellStyle name="Millares 212" xfId="2362" xr:uid="{00000000-0005-0000-0000-00004D090000}"/>
    <cellStyle name="Millares 213" xfId="2372" xr:uid="{00000000-0005-0000-0000-00004E090000}"/>
    <cellStyle name="Millares 214" xfId="1617" xr:uid="{00000000-0005-0000-0000-00004F090000}"/>
    <cellStyle name="Millares 215" xfId="2353" xr:uid="{00000000-0005-0000-0000-000050090000}"/>
    <cellStyle name="Millares 216" xfId="2364" xr:uid="{00000000-0005-0000-0000-000051090000}"/>
    <cellStyle name="Millares 217" xfId="2361" xr:uid="{00000000-0005-0000-0000-000052090000}"/>
    <cellStyle name="Millares 218" xfId="2352" xr:uid="{00000000-0005-0000-0000-000053090000}"/>
    <cellStyle name="Millares 219" xfId="2345" xr:uid="{00000000-0005-0000-0000-000054090000}"/>
    <cellStyle name="Millares 22" xfId="57" xr:uid="{00000000-0005-0000-0000-0000A2000000}"/>
    <cellStyle name="Millares 22 2" xfId="399" xr:uid="{00000000-0005-0000-0000-0000A3000000}"/>
    <cellStyle name="Millares 22 2 2" xfId="1116" xr:uid="{00000000-0005-0000-0000-0000A3000000}"/>
    <cellStyle name="Millares 22 2 2 2" xfId="2194" xr:uid="{00000000-0005-0000-0000-0000A3000000}"/>
    <cellStyle name="Millares 22 2 3" xfId="763" xr:uid="{00000000-0005-0000-0000-0000A3000000}"/>
    <cellStyle name="Millares 22 2 3 2" xfId="1842" xr:uid="{00000000-0005-0000-0000-0000A3000000}"/>
    <cellStyle name="Millares 22 2 4" xfId="1477" xr:uid="{00000000-0005-0000-0000-0000A3000000}"/>
    <cellStyle name="Millares 22 3" xfId="934" xr:uid="{00000000-0005-0000-0000-0000A2000000}"/>
    <cellStyle name="Millares 22 3 2" xfId="2012" xr:uid="{00000000-0005-0000-0000-0000A2000000}"/>
    <cellStyle name="Millares 22 4" xfId="581" xr:uid="{00000000-0005-0000-0000-0000A2000000}"/>
    <cellStyle name="Millares 22 4 2" xfId="1660" xr:uid="{00000000-0005-0000-0000-0000A2000000}"/>
    <cellStyle name="Millares 22 5" xfId="1288" xr:uid="{00000000-0005-0000-0000-0000A2000000}"/>
    <cellStyle name="Millares 220" xfId="2368" xr:uid="{00000000-0005-0000-0000-000055090000}"/>
    <cellStyle name="Millares 221" xfId="1618" xr:uid="{00000000-0005-0000-0000-000056090000}"/>
    <cellStyle name="Millares 222" xfId="1622" xr:uid="{00000000-0005-0000-0000-000057090000}"/>
    <cellStyle name="Millares 223" xfId="2369" xr:uid="{00000000-0005-0000-0000-000058090000}"/>
    <cellStyle name="Millares 224" xfId="2351" xr:uid="{00000000-0005-0000-0000-000059090000}"/>
    <cellStyle name="Millares 225" xfId="2346" xr:uid="{00000000-0005-0000-0000-00005A090000}"/>
    <cellStyle name="Millares 226" xfId="2336" xr:uid="{00000000-0005-0000-0000-00005B090000}"/>
    <cellStyle name="Millares 227" xfId="1619" xr:uid="{00000000-0005-0000-0000-00005C090000}"/>
    <cellStyle name="Millares 228" xfId="1327" xr:uid="{00000000-0005-0000-0000-00005D090000}"/>
    <cellStyle name="Millares 229" xfId="1302" xr:uid="{00000000-0005-0000-0000-00005E090000}"/>
    <cellStyle name="Millares 23" xfId="59" xr:uid="{00000000-0005-0000-0000-0000A4000000}"/>
    <cellStyle name="Millares 23 2" xfId="400" xr:uid="{00000000-0005-0000-0000-0000A5000000}"/>
    <cellStyle name="Millares 23 2 2" xfId="1117" xr:uid="{00000000-0005-0000-0000-0000A5000000}"/>
    <cellStyle name="Millares 23 2 2 2" xfId="2195" xr:uid="{00000000-0005-0000-0000-0000A5000000}"/>
    <cellStyle name="Millares 23 2 3" xfId="764" xr:uid="{00000000-0005-0000-0000-0000A5000000}"/>
    <cellStyle name="Millares 23 2 3 2" xfId="1843" xr:uid="{00000000-0005-0000-0000-0000A5000000}"/>
    <cellStyle name="Millares 23 2 4" xfId="1478" xr:uid="{00000000-0005-0000-0000-0000A5000000}"/>
    <cellStyle name="Millares 23 3" xfId="935" xr:uid="{00000000-0005-0000-0000-0000A4000000}"/>
    <cellStyle name="Millares 23 3 2" xfId="2013" xr:uid="{00000000-0005-0000-0000-0000A4000000}"/>
    <cellStyle name="Millares 23 4" xfId="582" xr:uid="{00000000-0005-0000-0000-0000A4000000}"/>
    <cellStyle name="Millares 23 4 2" xfId="1661" xr:uid="{00000000-0005-0000-0000-0000A4000000}"/>
    <cellStyle name="Millares 23 5" xfId="1289" xr:uid="{00000000-0005-0000-0000-0000A4000000}"/>
    <cellStyle name="Millares 230" xfId="1403" xr:uid="{00000000-0005-0000-0000-00005F090000}"/>
    <cellStyle name="Millares 231" xfId="2359" xr:uid="{00000000-0005-0000-0000-000060090000}"/>
    <cellStyle name="Millares 232" xfId="2354" xr:uid="{00000000-0005-0000-0000-000061090000}"/>
    <cellStyle name="Millares 233" xfId="2343" xr:uid="{00000000-0005-0000-0000-000062090000}"/>
    <cellStyle name="Millares 234" xfId="2334" xr:uid="{00000000-0005-0000-0000-000063090000}"/>
    <cellStyle name="Millares 235" xfId="2339" xr:uid="{00000000-0005-0000-0000-000064090000}"/>
    <cellStyle name="Millares 236" xfId="1628" xr:uid="{00000000-0005-0000-0000-000065090000}"/>
    <cellStyle name="Millares 237" xfId="1625" xr:uid="{00000000-0005-0000-0000-000066090000}"/>
    <cellStyle name="Millares 238" xfId="2370" xr:uid="{00000000-0005-0000-0000-000067090000}"/>
    <cellStyle name="Millares 239" xfId="2356" xr:uid="{00000000-0005-0000-0000-000068090000}"/>
    <cellStyle name="Millares 24" xfId="61" xr:uid="{00000000-0005-0000-0000-0000A6000000}"/>
    <cellStyle name="Millares 24 2" xfId="401" xr:uid="{00000000-0005-0000-0000-0000A7000000}"/>
    <cellStyle name="Millares 24 2 2" xfId="1118" xr:uid="{00000000-0005-0000-0000-0000A7000000}"/>
    <cellStyle name="Millares 24 2 2 2" xfId="2196" xr:uid="{00000000-0005-0000-0000-0000A7000000}"/>
    <cellStyle name="Millares 24 2 3" xfId="765" xr:uid="{00000000-0005-0000-0000-0000A7000000}"/>
    <cellStyle name="Millares 24 2 3 2" xfId="1844" xr:uid="{00000000-0005-0000-0000-0000A7000000}"/>
    <cellStyle name="Millares 24 2 4" xfId="1479" xr:uid="{00000000-0005-0000-0000-0000A7000000}"/>
    <cellStyle name="Millares 24 3" xfId="936" xr:uid="{00000000-0005-0000-0000-0000A6000000}"/>
    <cellStyle name="Millares 24 3 2" xfId="2014" xr:uid="{00000000-0005-0000-0000-0000A6000000}"/>
    <cellStyle name="Millares 24 4" xfId="583" xr:uid="{00000000-0005-0000-0000-0000A6000000}"/>
    <cellStyle name="Millares 24 4 2" xfId="1662" xr:uid="{00000000-0005-0000-0000-0000A6000000}"/>
    <cellStyle name="Millares 24 5" xfId="1290" xr:uid="{00000000-0005-0000-0000-0000A6000000}"/>
    <cellStyle name="Millares 240" xfId="2342" xr:uid="{00000000-0005-0000-0000-000069090000}"/>
    <cellStyle name="Millares 241" xfId="1620" xr:uid="{00000000-0005-0000-0000-00006A090000}"/>
    <cellStyle name="Millares 242" xfId="2366" xr:uid="{00000000-0005-0000-0000-00006B090000}"/>
    <cellStyle name="Millares 243" xfId="2360" xr:uid="{00000000-0005-0000-0000-00006C090000}"/>
    <cellStyle name="Millares 244" xfId="2367" xr:uid="{00000000-0005-0000-0000-00006D090000}"/>
    <cellStyle name="Millares 245" xfId="2340" xr:uid="{00000000-0005-0000-0000-00006E090000}"/>
    <cellStyle name="Millares 246" xfId="2337" xr:uid="{00000000-0005-0000-0000-00006F090000}"/>
    <cellStyle name="Millares 247" xfId="2338" xr:uid="{00000000-0005-0000-0000-000070090000}"/>
    <cellStyle name="Millares 248" xfId="1312" xr:uid="{00000000-0005-0000-0000-000071090000}"/>
    <cellStyle name="Millares 25" xfId="63" xr:uid="{00000000-0005-0000-0000-0000A8000000}"/>
    <cellStyle name="Millares 25 2" xfId="402" xr:uid="{00000000-0005-0000-0000-0000A9000000}"/>
    <cellStyle name="Millares 25 2 2" xfId="1119" xr:uid="{00000000-0005-0000-0000-0000A9000000}"/>
    <cellStyle name="Millares 25 2 2 2" xfId="2197" xr:uid="{00000000-0005-0000-0000-0000A9000000}"/>
    <cellStyle name="Millares 25 2 3" xfId="766" xr:uid="{00000000-0005-0000-0000-0000A9000000}"/>
    <cellStyle name="Millares 25 2 3 2" xfId="1845" xr:uid="{00000000-0005-0000-0000-0000A9000000}"/>
    <cellStyle name="Millares 25 2 4" xfId="1480" xr:uid="{00000000-0005-0000-0000-0000A9000000}"/>
    <cellStyle name="Millares 25 3" xfId="937" xr:uid="{00000000-0005-0000-0000-0000A8000000}"/>
    <cellStyle name="Millares 25 3 2" xfId="2015" xr:uid="{00000000-0005-0000-0000-0000A8000000}"/>
    <cellStyle name="Millares 25 4" xfId="584" xr:uid="{00000000-0005-0000-0000-0000A8000000}"/>
    <cellStyle name="Millares 25 4 2" xfId="1663" xr:uid="{00000000-0005-0000-0000-0000A8000000}"/>
    <cellStyle name="Millares 25 5" xfId="1291" xr:uid="{00000000-0005-0000-0000-0000A8000000}"/>
    <cellStyle name="Millares 26" xfId="65" xr:uid="{00000000-0005-0000-0000-0000AA000000}"/>
    <cellStyle name="Millares 26 2" xfId="403" xr:uid="{00000000-0005-0000-0000-0000AB000000}"/>
    <cellStyle name="Millares 26 2 2" xfId="1120" xr:uid="{00000000-0005-0000-0000-0000AB000000}"/>
    <cellStyle name="Millares 26 2 2 2" xfId="2198" xr:uid="{00000000-0005-0000-0000-0000AB000000}"/>
    <cellStyle name="Millares 26 2 3" xfId="767" xr:uid="{00000000-0005-0000-0000-0000AB000000}"/>
    <cellStyle name="Millares 26 2 3 2" xfId="1846" xr:uid="{00000000-0005-0000-0000-0000AB000000}"/>
    <cellStyle name="Millares 26 2 4" xfId="1481" xr:uid="{00000000-0005-0000-0000-0000AB000000}"/>
    <cellStyle name="Millares 26 3" xfId="938" xr:uid="{00000000-0005-0000-0000-0000AA000000}"/>
    <cellStyle name="Millares 26 3 2" xfId="2016" xr:uid="{00000000-0005-0000-0000-0000AA000000}"/>
    <cellStyle name="Millares 26 4" xfId="585" xr:uid="{00000000-0005-0000-0000-0000AA000000}"/>
    <cellStyle name="Millares 26 4 2" xfId="1664" xr:uid="{00000000-0005-0000-0000-0000AA000000}"/>
    <cellStyle name="Millares 26 5" xfId="1292" xr:uid="{00000000-0005-0000-0000-0000AA000000}"/>
    <cellStyle name="Millares 27" xfId="67" xr:uid="{00000000-0005-0000-0000-0000AC000000}"/>
    <cellStyle name="Millares 27 2" xfId="404" xr:uid="{00000000-0005-0000-0000-0000AD000000}"/>
    <cellStyle name="Millares 27 2 2" xfId="1121" xr:uid="{00000000-0005-0000-0000-0000AD000000}"/>
    <cellStyle name="Millares 27 2 2 2" xfId="2199" xr:uid="{00000000-0005-0000-0000-0000AD000000}"/>
    <cellStyle name="Millares 27 2 3" xfId="768" xr:uid="{00000000-0005-0000-0000-0000AD000000}"/>
    <cellStyle name="Millares 27 2 3 2" xfId="1847" xr:uid="{00000000-0005-0000-0000-0000AD000000}"/>
    <cellStyle name="Millares 27 2 4" xfId="1482" xr:uid="{00000000-0005-0000-0000-0000AD000000}"/>
    <cellStyle name="Millares 27 3" xfId="939" xr:uid="{00000000-0005-0000-0000-0000AC000000}"/>
    <cellStyle name="Millares 27 3 2" xfId="2017" xr:uid="{00000000-0005-0000-0000-0000AC000000}"/>
    <cellStyle name="Millares 27 4" xfId="586" xr:uid="{00000000-0005-0000-0000-0000AC000000}"/>
    <cellStyle name="Millares 27 4 2" xfId="1665" xr:uid="{00000000-0005-0000-0000-0000AC000000}"/>
    <cellStyle name="Millares 27 5" xfId="1293" xr:uid="{00000000-0005-0000-0000-0000AC000000}"/>
    <cellStyle name="Millares 28" xfId="69" xr:uid="{00000000-0005-0000-0000-0000AE000000}"/>
    <cellStyle name="Millares 28 2" xfId="405" xr:uid="{00000000-0005-0000-0000-0000AF000000}"/>
    <cellStyle name="Millares 28 2 2" xfId="1122" xr:uid="{00000000-0005-0000-0000-0000AF000000}"/>
    <cellStyle name="Millares 28 2 2 2" xfId="2200" xr:uid="{00000000-0005-0000-0000-0000AF000000}"/>
    <cellStyle name="Millares 28 2 3" xfId="769" xr:uid="{00000000-0005-0000-0000-0000AF000000}"/>
    <cellStyle name="Millares 28 2 3 2" xfId="1848" xr:uid="{00000000-0005-0000-0000-0000AF000000}"/>
    <cellStyle name="Millares 28 2 4" xfId="1483" xr:uid="{00000000-0005-0000-0000-0000AF000000}"/>
    <cellStyle name="Millares 28 3" xfId="940" xr:uid="{00000000-0005-0000-0000-0000AE000000}"/>
    <cellStyle name="Millares 28 3 2" xfId="2018" xr:uid="{00000000-0005-0000-0000-0000AE000000}"/>
    <cellStyle name="Millares 28 4" xfId="587" xr:uid="{00000000-0005-0000-0000-0000AE000000}"/>
    <cellStyle name="Millares 28 4 2" xfId="1666" xr:uid="{00000000-0005-0000-0000-0000AE000000}"/>
    <cellStyle name="Millares 28 5" xfId="1294" xr:uid="{00000000-0005-0000-0000-0000AE000000}"/>
    <cellStyle name="Millares 29" xfId="71" xr:uid="{00000000-0005-0000-0000-0000B0000000}"/>
    <cellStyle name="Millares 29 2" xfId="406" xr:uid="{00000000-0005-0000-0000-0000B1000000}"/>
    <cellStyle name="Millares 29 2 2" xfId="1123" xr:uid="{00000000-0005-0000-0000-0000B1000000}"/>
    <cellStyle name="Millares 29 2 2 2" xfId="2201" xr:uid="{00000000-0005-0000-0000-0000B1000000}"/>
    <cellStyle name="Millares 29 2 3" xfId="770" xr:uid="{00000000-0005-0000-0000-0000B1000000}"/>
    <cellStyle name="Millares 29 2 3 2" xfId="1849" xr:uid="{00000000-0005-0000-0000-0000B1000000}"/>
    <cellStyle name="Millares 29 2 4" xfId="1484" xr:uid="{00000000-0005-0000-0000-0000B1000000}"/>
    <cellStyle name="Millares 29 3" xfId="941" xr:uid="{00000000-0005-0000-0000-0000B0000000}"/>
    <cellStyle name="Millares 29 3 2" xfId="2019" xr:uid="{00000000-0005-0000-0000-0000B0000000}"/>
    <cellStyle name="Millares 29 4" xfId="588" xr:uid="{00000000-0005-0000-0000-0000B0000000}"/>
    <cellStyle name="Millares 29 4 2" xfId="1667" xr:uid="{00000000-0005-0000-0000-0000B0000000}"/>
    <cellStyle name="Millares 29 5" xfId="1295" xr:uid="{00000000-0005-0000-0000-0000B0000000}"/>
    <cellStyle name="Millares 3" xfId="16" xr:uid="{00000000-0005-0000-0000-0000B2000000}"/>
    <cellStyle name="Millares 3 2" xfId="40" xr:uid="{00000000-0005-0000-0000-0000B3000000}"/>
    <cellStyle name="Millares 3 2 2" xfId="387" xr:uid="{00000000-0005-0000-0000-0000B4000000}"/>
    <cellStyle name="Millares 3 2 2 2" xfId="1104" xr:uid="{00000000-0005-0000-0000-0000B4000000}"/>
    <cellStyle name="Millares 3 2 2 2 2" xfId="2182" xr:uid="{00000000-0005-0000-0000-0000B4000000}"/>
    <cellStyle name="Millares 3 2 2 3" xfId="751" xr:uid="{00000000-0005-0000-0000-0000B4000000}"/>
    <cellStyle name="Millares 3 2 2 3 2" xfId="1830" xr:uid="{00000000-0005-0000-0000-0000B4000000}"/>
    <cellStyle name="Millares 3 2 2 4" xfId="1465" xr:uid="{00000000-0005-0000-0000-0000B4000000}"/>
    <cellStyle name="Millares 3 2 3" xfId="922" xr:uid="{00000000-0005-0000-0000-0000B3000000}"/>
    <cellStyle name="Millares 3 2 3 2" xfId="2000" xr:uid="{00000000-0005-0000-0000-0000B3000000}"/>
    <cellStyle name="Millares 3 2 4" xfId="569" xr:uid="{00000000-0005-0000-0000-0000B3000000}"/>
    <cellStyle name="Millares 3 2 4 2" xfId="1648" xr:uid="{00000000-0005-0000-0000-0000B3000000}"/>
    <cellStyle name="Millares 3 2 5" xfId="1276" xr:uid="{00000000-0005-0000-0000-0000B3000000}"/>
    <cellStyle name="Millares 3 3" xfId="318" xr:uid="{00000000-0005-0000-0000-0000B5000000}"/>
    <cellStyle name="Millares 3 3 2" xfId="523" xr:uid="{00000000-0005-0000-0000-0000B6000000}"/>
    <cellStyle name="Millares 3 3 2 2" xfId="1237" xr:uid="{00000000-0005-0000-0000-0000B6000000}"/>
    <cellStyle name="Millares 3 3 2 2 2" xfId="2315" xr:uid="{00000000-0005-0000-0000-0000B6000000}"/>
    <cellStyle name="Millares 3 3 2 3" xfId="884" xr:uid="{00000000-0005-0000-0000-0000B6000000}"/>
    <cellStyle name="Millares 3 3 2 3 2" xfId="1963" xr:uid="{00000000-0005-0000-0000-0000B6000000}"/>
    <cellStyle name="Millares 3 3 2 4" xfId="1598" xr:uid="{00000000-0005-0000-0000-0000B6000000}"/>
    <cellStyle name="Millares 3 3 3" xfId="1062" xr:uid="{00000000-0005-0000-0000-0000B5000000}"/>
    <cellStyle name="Millares 3 3 3 2" xfId="2140" xr:uid="{00000000-0005-0000-0000-0000B5000000}"/>
    <cellStyle name="Millares 3 3 4" xfId="709" xr:uid="{00000000-0005-0000-0000-0000B5000000}"/>
    <cellStyle name="Millares 3 3 4 2" xfId="1788" xr:uid="{00000000-0005-0000-0000-0000B5000000}"/>
    <cellStyle name="Millares 3 3 5" xfId="1423" xr:uid="{00000000-0005-0000-0000-0000B5000000}"/>
    <cellStyle name="Millares 3 4" xfId="371" xr:uid="{00000000-0005-0000-0000-0000B7000000}"/>
    <cellStyle name="Millares 3 4 2" xfId="1088" xr:uid="{00000000-0005-0000-0000-0000B7000000}"/>
    <cellStyle name="Millares 3 4 2 2" xfId="2166" xr:uid="{00000000-0005-0000-0000-0000B7000000}"/>
    <cellStyle name="Millares 3 4 3" xfId="735" xr:uid="{00000000-0005-0000-0000-0000B7000000}"/>
    <cellStyle name="Millares 3 4 3 2" xfId="1814" xr:uid="{00000000-0005-0000-0000-0000B7000000}"/>
    <cellStyle name="Millares 3 4 4" xfId="1449" xr:uid="{00000000-0005-0000-0000-0000B7000000}"/>
    <cellStyle name="Millares 3 5" xfId="542" xr:uid="{00000000-0005-0000-0000-0000B8000000}"/>
    <cellStyle name="Millares 3 5 2" xfId="1249" xr:uid="{00000000-0005-0000-0000-0000B8000000}"/>
    <cellStyle name="Millares 3 5 2 2" xfId="2327" xr:uid="{00000000-0005-0000-0000-0000B8000000}"/>
    <cellStyle name="Millares 3 5 3" xfId="896" xr:uid="{00000000-0005-0000-0000-0000B8000000}"/>
    <cellStyle name="Millares 3 5 3 2" xfId="1975" xr:uid="{00000000-0005-0000-0000-0000B8000000}"/>
    <cellStyle name="Millares 3 5 4" xfId="1610" xr:uid="{00000000-0005-0000-0000-0000B8000000}"/>
    <cellStyle name="Millares 3 6" xfId="906" xr:uid="{00000000-0005-0000-0000-0000B2000000}"/>
    <cellStyle name="Millares 3 6 2" xfId="1984" xr:uid="{00000000-0005-0000-0000-0000B2000000}"/>
    <cellStyle name="Millares 3 7" xfId="553" xr:uid="{00000000-0005-0000-0000-0000B2000000}"/>
    <cellStyle name="Millares 3 7 2" xfId="1632" xr:uid="{00000000-0005-0000-0000-0000B2000000}"/>
    <cellStyle name="Millares 3 8" xfId="1260" xr:uid="{00000000-0005-0000-0000-0000B2000000}"/>
    <cellStyle name="Millares 30" xfId="73" xr:uid="{00000000-0005-0000-0000-0000B9000000}"/>
    <cellStyle name="Millares 30 2" xfId="407" xr:uid="{00000000-0005-0000-0000-0000BA000000}"/>
    <cellStyle name="Millares 30 2 2" xfId="1124" xr:uid="{00000000-0005-0000-0000-0000BA000000}"/>
    <cellStyle name="Millares 30 2 2 2" xfId="2202" xr:uid="{00000000-0005-0000-0000-0000BA000000}"/>
    <cellStyle name="Millares 30 2 3" xfId="771" xr:uid="{00000000-0005-0000-0000-0000BA000000}"/>
    <cellStyle name="Millares 30 2 3 2" xfId="1850" xr:uid="{00000000-0005-0000-0000-0000BA000000}"/>
    <cellStyle name="Millares 30 2 4" xfId="1485" xr:uid="{00000000-0005-0000-0000-0000BA000000}"/>
    <cellStyle name="Millares 30 3" xfId="942" xr:uid="{00000000-0005-0000-0000-0000B9000000}"/>
    <cellStyle name="Millares 30 3 2" xfId="2020" xr:uid="{00000000-0005-0000-0000-0000B9000000}"/>
    <cellStyle name="Millares 30 4" xfId="589" xr:uid="{00000000-0005-0000-0000-0000B9000000}"/>
    <cellStyle name="Millares 30 4 2" xfId="1668" xr:uid="{00000000-0005-0000-0000-0000B9000000}"/>
    <cellStyle name="Millares 30 5" xfId="1296" xr:uid="{00000000-0005-0000-0000-0000B9000000}"/>
    <cellStyle name="Millares 31" xfId="75" xr:uid="{00000000-0005-0000-0000-0000BB000000}"/>
    <cellStyle name="Millares 31 2" xfId="408" xr:uid="{00000000-0005-0000-0000-0000BC000000}"/>
    <cellStyle name="Millares 31 2 2" xfId="1125" xr:uid="{00000000-0005-0000-0000-0000BC000000}"/>
    <cellStyle name="Millares 31 2 2 2" xfId="2203" xr:uid="{00000000-0005-0000-0000-0000BC000000}"/>
    <cellStyle name="Millares 31 2 3" xfId="772" xr:uid="{00000000-0005-0000-0000-0000BC000000}"/>
    <cellStyle name="Millares 31 2 3 2" xfId="1851" xr:uid="{00000000-0005-0000-0000-0000BC000000}"/>
    <cellStyle name="Millares 31 2 4" xfId="1486" xr:uid="{00000000-0005-0000-0000-0000BC000000}"/>
    <cellStyle name="Millares 31 3" xfId="943" xr:uid="{00000000-0005-0000-0000-0000BB000000}"/>
    <cellStyle name="Millares 31 3 2" xfId="2021" xr:uid="{00000000-0005-0000-0000-0000BB000000}"/>
    <cellStyle name="Millares 31 4" xfId="590" xr:uid="{00000000-0005-0000-0000-0000BB000000}"/>
    <cellStyle name="Millares 31 4 2" xfId="1669" xr:uid="{00000000-0005-0000-0000-0000BB000000}"/>
    <cellStyle name="Millares 31 5" xfId="1297" xr:uid="{00000000-0005-0000-0000-0000BB000000}"/>
    <cellStyle name="Millares 32" xfId="77" xr:uid="{00000000-0005-0000-0000-0000BD000000}"/>
    <cellStyle name="Millares 32 2" xfId="409" xr:uid="{00000000-0005-0000-0000-0000BE000000}"/>
    <cellStyle name="Millares 32 2 2" xfId="1126" xr:uid="{00000000-0005-0000-0000-0000BE000000}"/>
    <cellStyle name="Millares 32 2 2 2" xfId="2204" xr:uid="{00000000-0005-0000-0000-0000BE000000}"/>
    <cellStyle name="Millares 32 2 3" xfId="773" xr:uid="{00000000-0005-0000-0000-0000BE000000}"/>
    <cellStyle name="Millares 32 2 3 2" xfId="1852" xr:uid="{00000000-0005-0000-0000-0000BE000000}"/>
    <cellStyle name="Millares 32 2 4" xfId="1487" xr:uid="{00000000-0005-0000-0000-0000BE000000}"/>
    <cellStyle name="Millares 32 3" xfId="944" xr:uid="{00000000-0005-0000-0000-0000BD000000}"/>
    <cellStyle name="Millares 32 3 2" xfId="2022" xr:uid="{00000000-0005-0000-0000-0000BD000000}"/>
    <cellStyle name="Millares 32 4" xfId="591" xr:uid="{00000000-0005-0000-0000-0000BD000000}"/>
    <cellStyle name="Millares 32 4 2" xfId="1670" xr:uid="{00000000-0005-0000-0000-0000BD000000}"/>
    <cellStyle name="Millares 32 5" xfId="1298" xr:uid="{00000000-0005-0000-0000-0000BD000000}"/>
    <cellStyle name="Millares 33" xfId="79" xr:uid="{00000000-0005-0000-0000-0000BF000000}"/>
    <cellStyle name="Millares 33 2" xfId="410" xr:uid="{00000000-0005-0000-0000-0000C0000000}"/>
    <cellStyle name="Millares 33 2 2" xfId="1127" xr:uid="{00000000-0005-0000-0000-0000C0000000}"/>
    <cellStyle name="Millares 33 2 2 2" xfId="2205" xr:uid="{00000000-0005-0000-0000-0000C0000000}"/>
    <cellStyle name="Millares 33 2 3" xfId="774" xr:uid="{00000000-0005-0000-0000-0000C0000000}"/>
    <cellStyle name="Millares 33 2 3 2" xfId="1853" xr:uid="{00000000-0005-0000-0000-0000C0000000}"/>
    <cellStyle name="Millares 33 2 4" xfId="1488" xr:uid="{00000000-0005-0000-0000-0000C0000000}"/>
    <cellStyle name="Millares 33 3" xfId="945" xr:uid="{00000000-0005-0000-0000-0000BF000000}"/>
    <cellStyle name="Millares 33 3 2" xfId="2023" xr:uid="{00000000-0005-0000-0000-0000BF000000}"/>
    <cellStyle name="Millares 33 4" xfId="592" xr:uid="{00000000-0005-0000-0000-0000BF000000}"/>
    <cellStyle name="Millares 33 4 2" xfId="1671" xr:uid="{00000000-0005-0000-0000-0000BF000000}"/>
    <cellStyle name="Millares 33 5" xfId="1299" xr:uid="{00000000-0005-0000-0000-0000BF000000}"/>
    <cellStyle name="Millares 34" xfId="81" xr:uid="{00000000-0005-0000-0000-0000C1000000}"/>
    <cellStyle name="Millares 34 2" xfId="411" xr:uid="{00000000-0005-0000-0000-0000C2000000}"/>
    <cellStyle name="Millares 34 2 2" xfId="1128" xr:uid="{00000000-0005-0000-0000-0000C2000000}"/>
    <cellStyle name="Millares 34 2 2 2" xfId="2206" xr:uid="{00000000-0005-0000-0000-0000C2000000}"/>
    <cellStyle name="Millares 34 2 3" xfId="775" xr:uid="{00000000-0005-0000-0000-0000C2000000}"/>
    <cellStyle name="Millares 34 2 3 2" xfId="1854" xr:uid="{00000000-0005-0000-0000-0000C2000000}"/>
    <cellStyle name="Millares 34 2 4" xfId="1489" xr:uid="{00000000-0005-0000-0000-0000C2000000}"/>
    <cellStyle name="Millares 34 3" xfId="946" xr:uid="{00000000-0005-0000-0000-0000C1000000}"/>
    <cellStyle name="Millares 34 3 2" xfId="2024" xr:uid="{00000000-0005-0000-0000-0000C1000000}"/>
    <cellStyle name="Millares 34 4" xfId="593" xr:uid="{00000000-0005-0000-0000-0000C1000000}"/>
    <cellStyle name="Millares 34 4 2" xfId="1672" xr:uid="{00000000-0005-0000-0000-0000C1000000}"/>
    <cellStyle name="Millares 34 5" xfId="1300" xr:uid="{00000000-0005-0000-0000-0000C1000000}"/>
    <cellStyle name="Millares 35" xfId="83" xr:uid="{00000000-0005-0000-0000-0000C3000000}"/>
    <cellStyle name="Millares 35 2" xfId="412" xr:uid="{00000000-0005-0000-0000-0000C4000000}"/>
    <cellStyle name="Millares 35 2 2" xfId="1129" xr:uid="{00000000-0005-0000-0000-0000C4000000}"/>
    <cellStyle name="Millares 35 2 2 2" xfId="2207" xr:uid="{00000000-0005-0000-0000-0000C4000000}"/>
    <cellStyle name="Millares 35 2 3" xfId="776" xr:uid="{00000000-0005-0000-0000-0000C4000000}"/>
    <cellStyle name="Millares 35 2 3 2" xfId="1855" xr:uid="{00000000-0005-0000-0000-0000C4000000}"/>
    <cellStyle name="Millares 35 2 4" xfId="1490" xr:uid="{00000000-0005-0000-0000-0000C4000000}"/>
    <cellStyle name="Millares 35 3" xfId="947" xr:uid="{00000000-0005-0000-0000-0000C3000000}"/>
    <cellStyle name="Millares 35 3 2" xfId="2025" xr:uid="{00000000-0005-0000-0000-0000C3000000}"/>
    <cellStyle name="Millares 35 4" xfId="594" xr:uid="{00000000-0005-0000-0000-0000C3000000}"/>
    <cellStyle name="Millares 35 4 2" xfId="1673" xr:uid="{00000000-0005-0000-0000-0000C3000000}"/>
    <cellStyle name="Millares 35 5" xfId="1301" xr:uid="{00000000-0005-0000-0000-0000C3000000}"/>
    <cellStyle name="Millares 36" xfId="85" xr:uid="{00000000-0005-0000-0000-0000C5000000}"/>
    <cellStyle name="Millares 36 2" xfId="413" xr:uid="{00000000-0005-0000-0000-0000C6000000}"/>
    <cellStyle name="Millares 36 2 2" xfId="1130" xr:uid="{00000000-0005-0000-0000-0000C6000000}"/>
    <cellStyle name="Millares 36 2 2 2" xfId="2208" xr:uid="{00000000-0005-0000-0000-0000C6000000}"/>
    <cellStyle name="Millares 36 2 3" xfId="777" xr:uid="{00000000-0005-0000-0000-0000C6000000}"/>
    <cellStyle name="Millares 36 2 3 2" xfId="1856" xr:uid="{00000000-0005-0000-0000-0000C6000000}"/>
    <cellStyle name="Millares 36 2 4" xfId="1491" xr:uid="{00000000-0005-0000-0000-0000C6000000}"/>
    <cellStyle name="Millares 36 3" xfId="948" xr:uid="{00000000-0005-0000-0000-0000C5000000}"/>
    <cellStyle name="Millares 36 3 2" xfId="2026" xr:uid="{00000000-0005-0000-0000-0000C5000000}"/>
    <cellStyle name="Millares 36 4" xfId="595" xr:uid="{00000000-0005-0000-0000-0000C5000000}"/>
    <cellStyle name="Millares 36 4 2" xfId="1674" xr:uid="{00000000-0005-0000-0000-0000C5000000}"/>
    <cellStyle name="Millares 36 5" xfId="1303" xr:uid="{00000000-0005-0000-0000-0000C5000000}"/>
    <cellStyle name="Millares 37" xfId="87" xr:uid="{00000000-0005-0000-0000-0000C7000000}"/>
    <cellStyle name="Millares 37 2" xfId="414" xr:uid="{00000000-0005-0000-0000-0000C8000000}"/>
    <cellStyle name="Millares 37 2 2" xfId="1131" xr:uid="{00000000-0005-0000-0000-0000C8000000}"/>
    <cellStyle name="Millares 37 2 2 2" xfId="2209" xr:uid="{00000000-0005-0000-0000-0000C8000000}"/>
    <cellStyle name="Millares 37 2 3" xfId="778" xr:uid="{00000000-0005-0000-0000-0000C8000000}"/>
    <cellStyle name="Millares 37 2 3 2" xfId="1857" xr:uid="{00000000-0005-0000-0000-0000C8000000}"/>
    <cellStyle name="Millares 37 2 4" xfId="1492" xr:uid="{00000000-0005-0000-0000-0000C8000000}"/>
    <cellStyle name="Millares 37 3" xfId="949" xr:uid="{00000000-0005-0000-0000-0000C7000000}"/>
    <cellStyle name="Millares 37 3 2" xfId="2027" xr:uid="{00000000-0005-0000-0000-0000C7000000}"/>
    <cellStyle name="Millares 37 4" xfId="596" xr:uid="{00000000-0005-0000-0000-0000C7000000}"/>
    <cellStyle name="Millares 37 4 2" xfId="1675" xr:uid="{00000000-0005-0000-0000-0000C7000000}"/>
    <cellStyle name="Millares 37 5" xfId="1304" xr:uid="{00000000-0005-0000-0000-0000C7000000}"/>
    <cellStyle name="Millares 38" xfId="89" xr:uid="{00000000-0005-0000-0000-0000C9000000}"/>
    <cellStyle name="Millares 38 2" xfId="415" xr:uid="{00000000-0005-0000-0000-0000CA000000}"/>
    <cellStyle name="Millares 38 2 2" xfId="1132" xr:uid="{00000000-0005-0000-0000-0000CA000000}"/>
    <cellStyle name="Millares 38 2 2 2" xfId="2210" xr:uid="{00000000-0005-0000-0000-0000CA000000}"/>
    <cellStyle name="Millares 38 2 3" xfId="779" xr:uid="{00000000-0005-0000-0000-0000CA000000}"/>
    <cellStyle name="Millares 38 2 3 2" xfId="1858" xr:uid="{00000000-0005-0000-0000-0000CA000000}"/>
    <cellStyle name="Millares 38 2 4" xfId="1493" xr:uid="{00000000-0005-0000-0000-0000CA000000}"/>
    <cellStyle name="Millares 38 3" xfId="950" xr:uid="{00000000-0005-0000-0000-0000C9000000}"/>
    <cellStyle name="Millares 38 3 2" xfId="2028" xr:uid="{00000000-0005-0000-0000-0000C9000000}"/>
    <cellStyle name="Millares 38 4" xfId="597" xr:uid="{00000000-0005-0000-0000-0000C9000000}"/>
    <cellStyle name="Millares 38 4 2" xfId="1676" xr:uid="{00000000-0005-0000-0000-0000C9000000}"/>
    <cellStyle name="Millares 38 5" xfId="1305" xr:uid="{00000000-0005-0000-0000-0000C9000000}"/>
    <cellStyle name="Millares 39" xfId="91" xr:uid="{00000000-0005-0000-0000-0000CB000000}"/>
    <cellStyle name="Millares 39 2" xfId="416" xr:uid="{00000000-0005-0000-0000-0000CC000000}"/>
    <cellStyle name="Millares 39 2 2" xfId="1133" xr:uid="{00000000-0005-0000-0000-0000CC000000}"/>
    <cellStyle name="Millares 39 2 2 2" xfId="2211" xr:uid="{00000000-0005-0000-0000-0000CC000000}"/>
    <cellStyle name="Millares 39 2 3" xfId="780" xr:uid="{00000000-0005-0000-0000-0000CC000000}"/>
    <cellStyle name="Millares 39 2 3 2" xfId="1859" xr:uid="{00000000-0005-0000-0000-0000CC000000}"/>
    <cellStyle name="Millares 39 2 4" xfId="1494" xr:uid="{00000000-0005-0000-0000-0000CC000000}"/>
    <cellStyle name="Millares 39 3" xfId="951" xr:uid="{00000000-0005-0000-0000-0000CB000000}"/>
    <cellStyle name="Millares 39 3 2" xfId="2029" xr:uid="{00000000-0005-0000-0000-0000CB000000}"/>
    <cellStyle name="Millares 39 4" xfId="598" xr:uid="{00000000-0005-0000-0000-0000CB000000}"/>
    <cellStyle name="Millares 39 4 2" xfId="1677" xr:uid="{00000000-0005-0000-0000-0000CB000000}"/>
    <cellStyle name="Millares 39 5" xfId="1306" xr:uid="{00000000-0005-0000-0000-0000CB000000}"/>
    <cellStyle name="Millares 4" xfId="19" xr:uid="{00000000-0005-0000-0000-0000CD000000}"/>
    <cellStyle name="Millares 4 2" xfId="43" xr:uid="{00000000-0005-0000-0000-0000CE000000}"/>
    <cellStyle name="Millares 4 2 2" xfId="390" xr:uid="{00000000-0005-0000-0000-0000CF000000}"/>
    <cellStyle name="Millares 4 2 2 2" xfId="1107" xr:uid="{00000000-0005-0000-0000-0000CF000000}"/>
    <cellStyle name="Millares 4 2 2 2 2" xfId="2185" xr:uid="{00000000-0005-0000-0000-0000CF000000}"/>
    <cellStyle name="Millares 4 2 2 3" xfId="754" xr:uid="{00000000-0005-0000-0000-0000CF000000}"/>
    <cellStyle name="Millares 4 2 2 3 2" xfId="1833" xr:uid="{00000000-0005-0000-0000-0000CF000000}"/>
    <cellStyle name="Millares 4 2 2 4" xfId="1468" xr:uid="{00000000-0005-0000-0000-0000CF000000}"/>
    <cellStyle name="Millares 4 2 3" xfId="925" xr:uid="{00000000-0005-0000-0000-0000CE000000}"/>
    <cellStyle name="Millares 4 2 3 2" xfId="2003" xr:uid="{00000000-0005-0000-0000-0000CE000000}"/>
    <cellStyle name="Millares 4 2 4" xfId="572" xr:uid="{00000000-0005-0000-0000-0000CE000000}"/>
    <cellStyle name="Millares 4 2 4 2" xfId="1651" xr:uid="{00000000-0005-0000-0000-0000CE000000}"/>
    <cellStyle name="Millares 4 2 5" xfId="1279" xr:uid="{00000000-0005-0000-0000-0000CE000000}"/>
    <cellStyle name="Millares 4 3" xfId="321" xr:uid="{00000000-0005-0000-0000-0000D0000000}"/>
    <cellStyle name="Millares 4 3 2" xfId="1065" xr:uid="{00000000-0005-0000-0000-0000D0000000}"/>
    <cellStyle name="Millares 4 3 2 2" xfId="2143" xr:uid="{00000000-0005-0000-0000-0000D0000000}"/>
    <cellStyle name="Millares 4 3 3" xfId="712" xr:uid="{00000000-0005-0000-0000-0000D0000000}"/>
    <cellStyle name="Millares 4 3 3 2" xfId="1791" xr:uid="{00000000-0005-0000-0000-0000D0000000}"/>
    <cellStyle name="Millares 4 3 4" xfId="1426" xr:uid="{00000000-0005-0000-0000-0000D0000000}"/>
    <cellStyle name="Millares 4 4" xfId="373" xr:uid="{00000000-0005-0000-0000-0000D1000000}"/>
    <cellStyle name="Millares 4 4 2" xfId="1090" xr:uid="{00000000-0005-0000-0000-0000D1000000}"/>
    <cellStyle name="Millares 4 4 2 2" xfId="2168" xr:uid="{00000000-0005-0000-0000-0000D1000000}"/>
    <cellStyle name="Millares 4 4 3" xfId="737" xr:uid="{00000000-0005-0000-0000-0000D1000000}"/>
    <cellStyle name="Millares 4 4 3 2" xfId="1816" xr:uid="{00000000-0005-0000-0000-0000D1000000}"/>
    <cellStyle name="Millares 4 4 4" xfId="1451" xr:uid="{00000000-0005-0000-0000-0000D1000000}"/>
    <cellStyle name="Millares 4 5" xfId="545" xr:uid="{00000000-0005-0000-0000-0000D2000000}"/>
    <cellStyle name="Millares 4 5 2" xfId="1252" xr:uid="{00000000-0005-0000-0000-0000D2000000}"/>
    <cellStyle name="Millares 4 5 2 2" xfId="2330" xr:uid="{00000000-0005-0000-0000-0000D2000000}"/>
    <cellStyle name="Millares 4 5 3" xfId="899" xr:uid="{00000000-0005-0000-0000-0000D2000000}"/>
    <cellStyle name="Millares 4 5 3 2" xfId="1978" xr:uid="{00000000-0005-0000-0000-0000D2000000}"/>
    <cellStyle name="Millares 4 5 4" xfId="1613" xr:uid="{00000000-0005-0000-0000-0000D2000000}"/>
    <cellStyle name="Millares 4 6" xfId="908" xr:uid="{00000000-0005-0000-0000-0000CD000000}"/>
    <cellStyle name="Millares 4 6 2" xfId="1986" xr:uid="{00000000-0005-0000-0000-0000CD000000}"/>
    <cellStyle name="Millares 4 7" xfId="556" xr:uid="{00000000-0005-0000-0000-0000CD000000}"/>
    <cellStyle name="Millares 4 7 2" xfId="1635" xr:uid="{00000000-0005-0000-0000-0000CD000000}"/>
    <cellStyle name="Millares 4 8" xfId="1263" xr:uid="{00000000-0005-0000-0000-0000CD000000}"/>
    <cellStyle name="Millares 40" xfId="93" xr:uid="{00000000-0005-0000-0000-0000D3000000}"/>
    <cellStyle name="Millares 40 2" xfId="417" xr:uid="{00000000-0005-0000-0000-0000D4000000}"/>
    <cellStyle name="Millares 40 2 2" xfId="1134" xr:uid="{00000000-0005-0000-0000-0000D4000000}"/>
    <cellStyle name="Millares 40 2 2 2" xfId="2212" xr:uid="{00000000-0005-0000-0000-0000D4000000}"/>
    <cellStyle name="Millares 40 2 3" xfId="781" xr:uid="{00000000-0005-0000-0000-0000D4000000}"/>
    <cellStyle name="Millares 40 2 3 2" xfId="1860" xr:uid="{00000000-0005-0000-0000-0000D4000000}"/>
    <cellStyle name="Millares 40 2 4" xfId="1495" xr:uid="{00000000-0005-0000-0000-0000D4000000}"/>
    <cellStyle name="Millares 40 3" xfId="952" xr:uid="{00000000-0005-0000-0000-0000D3000000}"/>
    <cellStyle name="Millares 40 3 2" xfId="2030" xr:uid="{00000000-0005-0000-0000-0000D3000000}"/>
    <cellStyle name="Millares 40 4" xfId="599" xr:uid="{00000000-0005-0000-0000-0000D3000000}"/>
    <cellStyle name="Millares 40 4 2" xfId="1678" xr:uid="{00000000-0005-0000-0000-0000D3000000}"/>
    <cellStyle name="Millares 40 5" xfId="1307" xr:uid="{00000000-0005-0000-0000-0000D3000000}"/>
    <cellStyle name="Millares 41" xfId="95" xr:uid="{00000000-0005-0000-0000-0000D5000000}"/>
    <cellStyle name="Millares 41 2" xfId="418" xr:uid="{00000000-0005-0000-0000-0000D6000000}"/>
    <cellStyle name="Millares 41 2 2" xfId="1135" xr:uid="{00000000-0005-0000-0000-0000D6000000}"/>
    <cellStyle name="Millares 41 2 2 2" xfId="2213" xr:uid="{00000000-0005-0000-0000-0000D6000000}"/>
    <cellStyle name="Millares 41 2 3" xfId="782" xr:uid="{00000000-0005-0000-0000-0000D6000000}"/>
    <cellStyle name="Millares 41 2 3 2" xfId="1861" xr:uid="{00000000-0005-0000-0000-0000D6000000}"/>
    <cellStyle name="Millares 41 2 4" xfId="1496" xr:uid="{00000000-0005-0000-0000-0000D6000000}"/>
    <cellStyle name="Millares 41 3" xfId="953" xr:uid="{00000000-0005-0000-0000-0000D5000000}"/>
    <cellStyle name="Millares 41 3 2" xfId="2031" xr:uid="{00000000-0005-0000-0000-0000D5000000}"/>
    <cellStyle name="Millares 41 4" xfId="600" xr:uid="{00000000-0005-0000-0000-0000D5000000}"/>
    <cellStyle name="Millares 41 4 2" xfId="1679" xr:uid="{00000000-0005-0000-0000-0000D5000000}"/>
    <cellStyle name="Millares 41 5" xfId="1308" xr:uid="{00000000-0005-0000-0000-0000D5000000}"/>
    <cellStyle name="Millares 42" xfId="97" xr:uid="{00000000-0005-0000-0000-0000D7000000}"/>
    <cellStyle name="Millares 42 2" xfId="419" xr:uid="{00000000-0005-0000-0000-0000D8000000}"/>
    <cellStyle name="Millares 42 2 2" xfId="1136" xr:uid="{00000000-0005-0000-0000-0000D8000000}"/>
    <cellStyle name="Millares 42 2 2 2" xfId="2214" xr:uid="{00000000-0005-0000-0000-0000D8000000}"/>
    <cellStyle name="Millares 42 2 3" xfId="783" xr:uid="{00000000-0005-0000-0000-0000D8000000}"/>
    <cellStyle name="Millares 42 2 3 2" xfId="1862" xr:uid="{00000000-0005-0000-0000-0000D8000000}"/>
    <cellStyle name="Millares 42 2 4" xfId="1497" xr:uid="{00000000-0005-0000-0000-0000D8000000}"/>
    <cellStyle name="Millares 42 3" xfId="954" xr:uid="{00000000-0005-0000-0000-0000D7000000}"/>
    <cellStyle name="Millares 42 3 2" xfId="2032" xr:uid="{00000000-0005-0000-0000-0000D7000000}"/>
    <cellStyle name="Millares 42 4" xfId="601" xr:uid="{00000000-0005-0000-0000-0000D7000000}"/>
    <cellStyle name="Millares 42 4 2" xfId="1680" xr:uid="{00000000-0005-0000-0000-0000D7000000}"/>
    <cellStyle name="Millares 42 5" xfId="1309" xr:uid="{00000000-0005-0000-0000-0000D7000000}"/>
    <cellStyle name="Millares 43" xfId="99" xr:uid="{00000000-0005-0000-0000-0000D9000000}"/>
    <cellStyle name="Millares 43 2" xfId="420" xr:uid="{00000000-0005-0000-0000-0000DA000000}"/>
    <cellStyle name="Millares 43 2 2" xfId="1137" xr:uid="{00000000-0005-0000-0000-0000DA000000}"/>
    <cellStyle name="Millares 43 2 2 2" xfId="2215" xr:uid="{00000000-0005-0000-0000-0000DA000000}"/>
    <cellStyle name="Millares 43 2 3" xfId="784" xr:uid="{00000000-0005-0000-0000-0000DA000000}"/>
    <cellStyle name="Millares 43 2 3 2" xfId="1863" xr:uid="{00000000-0005-0000-0000-0000DA000000}"/>
    <cellStyle name="Millares 43 2 4" xfId="1498" xr:uid="{00000000-0005-0000-0000-0000DA000000}"/>
    <cellStyle name="Millares 43 3" xfId="955" xr:uid="{00000000-0005-0000-0000-0000D9000000}"/>
    <cellStyle name="Millares 43 3 2" xfId="2033" xr:uid="{00000000-0005-0000-0000-0000D9000000}"/>
    <cellStyle name="Millares 43 4" xfId="602" xr:uid="{00000000-0005-0000-0000-0000D9000000}"/>
    <cellStyle name="Millares 43 4 2" xfId="1681" xr:uid="{00000000-0005-0000-0000-0000D9000000}"/>
    <cellStyle name="Millares 43 5" xfId="1310" xr:uid="{00000000-0005-0000-0000-0000D9000000}"/>
    <cellStyle name="Millares 44" xfId="101" xr:uid="{00000000-0005-0000-0000-0000DB000000}"/>
    <cellStyle name="Millares 44 2" xfId="421" xr:uid="{00000000-0005-0000-0000-0000DC000000}"/>
    <cellStyle name="Millares 44 2 2" xfId="1138" xr:uid="{00000000-0005-0000-0000-0000DC000000}"/>
    <cellStyle name="Millares 44 2 2 2" xfId="2216" xr:uid="{00000000-0005-0000-0000-0000DC000000}"/>
    <cellStyle name="Millares 44 2 3" xfId="785" xr:uid="{00000000-0005-0000-0000-0000DC000000}"/>
    <cellStyle name="Millares 44 2 3 2" xfId="1864" xr:uid="{00000000-0005-0000-0000-0000DC000000}"/>
    <cellStyle name="Millares 44 2 4" xfId="1499" xr:uid="{00000000-0005-0000-0000-0000DC000000}"/>
    <cellStyle name="Millares 44 3" xfId="956" xr:uid="{00000000-0005-0000-0000-0000DB000000}"/>
    <cellStyle name="Millares 44 3 2" xfId="2034" xr:uid="{00000000-0005-0000-0000-0000DB000000}"/>
    <cellStyle name="Millares 44 4" xfId="603" xr:uid="{00000000-0005-0000-0000-0000DB000000}"/>
    <cellStyle name="Millares 44 4 2" xfId="1682" xr:uid="{00000000-0005-0000-0000-0000DB000000}"/>
    <cellStyle name="Millares 44 5" xfId="1311" xr:uid="{00000000-0005-0000-0000-0000DB000000}"/>
    <cellStyle name="Millares 45" xfId="103" xr:uid="{00000000-0005-0000-0000-0000DD000000}"/>
    <cellStyle name="Millares 45 2" xfId="422" xr:uid="{00000000-0005-0000-0000-0000DE000000}"/>
    <cellStyle name="Millares 45 2 2" xfId="1139" xr:uid="{00000000-0005-0000-0000-0000DE000000}"/>
    <cellStyle name="Millares 45 2 2 2" xfId="2217" xr:uid="{00000000-0005-0000-0000-0000DE000000}"/>
    <cellStyle name="Millares 45 2 3" xfId="786" xr:uid="{00000000-0005-0000-0000-0000DE000000}"/>
    <cellStyle name="Millares 45 2 3 2" xfId="1865" xr:uid="{00000000-0005-0000-0000-0000DE000000}"/>
    <cellStyle name="Millares 45 2 4" xfId="1500" xr:uid="{00000000-0005-0000-0000-0000DE000000}"/>
    <cellStyle name="Millares 45 3" xfId="957" xr:uid="{00000000-0005-0000-0000-0000DD000000}"/>
    <cellStyle name="Millares 45 3 2" xfId="2035" xr:uid="{00000000-0005-0000-0000-0000DD000000}"/>
    <cellStyle name="Millares 45 4" xfId="604" xr:uid="{00000000-0005-0000-0000-0000DD000000}"/>
    <cellStyle name="Millares 45 4 2" xfId="1683" xr:uid="{00000000-0005-0000-0000-0000DD000000}"/>
    <cellStyle name="Millares 45 5" xfId="1313" xr:uid="{00000000-0005-0000-0000-0000DD000000}"/>
    <cellStyle name="Millares 46" xfId="105" xr:uid="{00000000-0005-0000-0000-0000DF000000}"/>
    <cellStyle name="Millares 46 2" xfId="423" xr:uid="{00000000-0005-0000-0000-0000E0000000}"/>
    <cellStyle name="Millares 46 2 2" xfId="1140" xr:uid="{00000000-0005-0000-0000-0000E0000000}"/>
    <cellStyle name="Millares 46 2 2 2" xfId="2218" xr:uid="{00000000-0005-0000-0000-0000E0000000}"/>
    <cellStyle name="Millares 46 2 3" xfId="787" xr:uid="{00000000-0005-0000-0000-0000E0000000}"/>
    <cellStyle name="Millares 46 2 3 2" xfId="1866" xr:uid="{00000000-0005-0000-0000-0000E0000000}"/>
    <cellStyle name="Millares 46 2 4" xfId="1501" xr:uid="{00000000-0005-0000-0000-0000E0000000}"/>
    <cellStyle name="Millares 46 3" xfId="958" xr:uid="{00000000-0005-0000-0000-0000DF000000}"/>
    <cellStyle name="Millares 46 3 2" xfId="2036" xr:uid="{00000000-0005-0000-0000-0000DF000000}"/>
    <cellStyle name="Millares 46 4" xfId="605" xr:uid="{00000000-0005-0000-0000-0000DF000000}"/>
    <cellStyle name="Millares 46 4 2" xfId="1684" xr:uid="{00000000-0005-0000-0000-0000DF000000}"/>
    <cellStyle name="Millares 46 5" xfId="1314" xr:uid="{00000000-0005-0000-0000-0000DF000000}"/>
    <cellStyle name="Millares 47" xfId="107" xr:uid="{00000000-0005-0000-0000-0000E1000000}"/>
    <cellStyle name="Millares 47 2" xfId="424" xr:uid="{00000000-0005-0000-0000-0000E2000000}"/>
    <cellStyle name="Millares 47 2 2" xfId="1141" xr:uid="{00000000-0005-0000-0000-0000E2000000}"/>
    <cellStyle name="Millares 47 2 2 2" xfId="2219" xr:uid="{00000000-0005-0000-0000-0000E2000000}"/>
    <cellStyle name="Millares 47 2 3" xfId="788" xr:uid="{00000000-0005-0000-0000-0000E2000000}"/>
    <cellStyle name="Millares 47 2 3 2" xfId="1867" xr:uid="{00000000-0005-0000-0000-0000E2000000}"/>
    <cellStyle name="Millares 47 2 4" xfId="1502" xr:uid="{00000000-0005-0000-0000-0000E2000000}"/>
    <cellStyle name="Millares 47 3" xfId="959" xr:uid="{00000000-0005-0000-0000-0000E1000000}"/>
    <cellStyle name="Millares 47 3 2" xfId="2037" xr:uid="{00000000-0005-0000-0000-0000E1000000}"/>
    <cellStyle name="Millares 47 4" xfId="606" xr:uid="{00000000-0005-0000-0000-0000E1000000}"/>
    <cellStyle name="Millares 47 4 2" xfId="1685" xr:uid="{00000000-0005-0000-0000-0000E1000000}"/>
    <cellStyle name="Millares 47 5" xfId="1315" xr:uid="{00000000-0005-0000-0000-0000E1000000}"/>
    <cellStyle name="Millares 48" xfId="109" xr:uid="{00000000-0005-0000-0000-0000E3000000}"/>
    <cellStyle name="Millares 48 2" xfId="425" xr:uid="{00000000-0005-0000-0000-0000E4000000}"/>
    <cellStyle name="Millares 48 2 2" xfId="1142" xr:uid="{00000000-0005-0000-0000-0000E4000000}"/>
    <cellStyle name="Millares 48 2 2 2" xfId="2220" xr:uid="{00000000-0005-0000-0000-0000E4000000}"/>
    <cellStyle name="Millares 48 2 3" xfId="789" xr:uid="{00000000-0005-0000-0000-0000E4000000}"/>
    <cellStyle name="Millares 48 2 3 2" xfId="1868" xr:uid="{00000000-0005-0000-0000-0000E4000000}"/>
    <cellStyle name="Millares 48 2 4" xfId="1503" xr:uid="{00000000-0005-0000-0000-0000E4000000}"/>
    <cellStyle name="Millares 48 3" xfId="960" xr:uid="{00000000-0005-0000-0000-0000E3000000}"/>
    <cellStyle name="Millares 48 3 2" xfId="2038" xr:uid="{00000000-0005-0000-0000-0000E3000000}"/>
    <cellStyle name="Millares 48 4" xfId="607" xr:uid="{00000000-0005-0000-0000-0000E3000000}"/>
    <cellStyle name="Millares 48 4 2" xfId="1686" xr:uid="{00000000-0005-0000-0000-0000E3000000}"/>
    <cellStyle name="Millares 48 5" xfId="1316" xr:uid="{00000000-0005-0000-0000-0000E3000000}"/>
    <cellStyle name="Millares 49" xfId="111" xr:uid="{00000000-0005-0000-0000-0000E5000000}"/>
    <cellStyle name="Millares 49 2" xfId="426" xr:uid="{00000000-0005-0000-0000-0000E6000000}"/>
    <cellStyle name="Millares 49 2 2" xfId="1143" xr:uid="{00000000-0005-0000-0000-0000E6000000}"/>
    <cellStyle name="Millares 49 2 2 2" xfId="2221" xr:uid="{00000000-0005-0000-0000-0000E6000000}"/>
    <cellStyle name="Millares 49 2 3" xfId="790" xr:uid="{00000000-0005-0000-0000-0000E6000000}"/>
    <cellStyle name="Millares 49 2 3 2" xfId="1869" xr:uid="{00000000-0005-0000-0000-0000E6000000}"/>
    <cellStyle name="Millares 49 2 4" xfId="1504" xr:uid="{00000000-0005-0000-0000-0000E6000000}"/>
    <cellStyle name="Millares 49 3" xfId="961" xr:uid="{00000000-0005-0000-0000-0000E5000000}"/>
    <cellStyle name="Millares 49 3 2" xfId="2039" xr:uid="{00000000-0005-0000-0000-0000E5000000}"/>
    <cellStyle name="Millares 49 4" xfId="608" xr:uid="{00000000-0005-0000-0000-0000E5000000}"/>
    <cellStyle name="Millares 49 4 2" xfId="1687" xr:uid="{00000000-0005-0000-0000-0000E5000000}"/>
    <cellStyle name="Millares 49 5" xfId="1317" xr:uid="{00000000-0005-0000-0000-0000E5000000}"/>
    <cellStyle name="Millares 5" xfId="10" xr:uid="{00000000-0005-0000-0000-0000E7000000}"/>
    <cellStyle name="Millares 5 2" xfId="34" xr:uid="{00000000-0005-0000-0000-0000E8000000}"/>
    <cellStyle name="Millares 5 2 2" xfId="384" xr:uid="{00000000-0005-0000-0000-0000E9000000}"/>
    <cellStyle name="Millares 5 2 2 2" xfId="1101" xr:uid="{00000000-0005-0000-0000-0000E9000000}"/>
    <cellStyle name="Millares 5 2 2 2 2" xfId="2179" xr:uid="{00000000-0005-0000-0000-0000E9000000}"/>
    <cellStyle name="Millares 5 2 2 3" xfId="748" xr:uid="{00000000-0005-0000-0000-0000E9000000}"/>
    <cellStyle name="Millares 5 2 2 3 2" xfId="1827" xr:uid="{00000000-0005-0000-0000-0000E9000000}"/>
    <cellStyle name="Millares 5 2 2 4" xfId="1462" xr:uid="{00000000-0005-0000-0000-0000E9000000}"/>
    <cellStyle name="Millares 5 2 3" xfId="919" xr:uid="{00000000-0005-0000-0000-0000E8000000}"/>
    <cellStyle name="Millares 5 2 3 2" xfId="1997" xr:uid="{00000000-0005-0000-0000-0000E8000000}"/>
    <cellStyle name="Millares 5 2 4" xfId="566" xr:uid="{00000000-0005-0000-0000-0000E8000000}"/>
    <cellStyle name="Millares 5 2 4 2" xfId="1645" xr:uid="{00000000-0005-0000-0000-0000E8000000}"/>
    <cellStyle name="Millares 5 2 5" xfId="1273" xr:uid="{00000000-0005-0000-0000-0000E8000000}"/>
    <cellStyle name="Millares 5 3" xfId="368" xr:uid="{00000000-0005-0000-0000-0000EA000000}"/>
    <cellStyle name="Millares 5 3 2" xfId="1085" xr:uid="{00000000-0005-0000-0000-0000EA000000}"/>
    <cellStyle name="Millares 5 3 2 2" xfId="2163" xr:uid="{00000000-0005-0000-0000-0000EA000000}"/>
    <cellStyle name="Millares 5 3 3" xfId="732" xr:uid="{00000000-0005-0000-0000-0000EA000000}"/>
    <cellStyle name="Millares 5 3 3 2" xfId="1811" xr:uid="{00000000-0005-0000-0000-0000EA000000}"/>
    <cellStyle name="Millares 5 3 4" xfId="1446" xr:uid="{00000000-0005-0000-0000-0000EA000000}"/>
    <cellStyle name="Millares 50" xfId="113" xr:uid="{00000000-0005-0000-0000-0000EB000000}"/>
    <cellStyle name="Millares 50 2" xfId="427" xr:uid="{00000000-0005-0000-0000-0000EC000000}"/>
    <cellStyle name="Millares 50 2 2" xfId="1144" xr:uid="{00000000-0005-0000-0000-0000EC000000}"/>
    <cellStyle name="Millares 50 2 2 2" xfId="2222" xr:uid="{00000000-0005-0000-0000-0000EC000000}"/>
    <cellStyle name="Millares 50 2 3" xfId="791" xr:uid="{00000000-0005-0000-0000-0000EC000000}"/>
    <cellStyle name="Millares 50 2 3 2" xfId="1870" xr:uid="{00000000-0005-0000-0000-0000EC000000}"/>
    <cellStyle name="Millares 50 2 4" xfId="1505" xr:uid="{00000000-0005-0000-0000-0000EC000000}"/>
    <cellStyle name="Millares 50 3" xfId="962" xr:uid="{00000000-0005-0000-0000-0000EB000000}"/>
    <cellStyle name="Millares 50 3 2" xfId="2040" xr:uid="{00000000-0005-0000-0000-0000EB000000}"/>
    <cellStyle name="Millares 50 4" xfId="609" xr:uid="{00000000-0005-0000-0000-0000EB000000}"/>
    <cellStyle name="Millares 50 4 2" xfId="1688" xr:uid="{00000000-0005-0000-0000-0000EB000000}"/>
    <cellStyle name="Millares 50 5" xfId="1318" xr:uid="{00000000-0005-0000-0000-0000EB000000}"/>
    <cellStyle name="Millares 51" xfId="115" xr:uid="{00000000-0005-0000-0000-0000ED000000}"/>
    <cellStyle name="Millares 51 2" xfId="428" xr:uid="{00000000-0005-0000-0000-0000EE000000}"/>
    <cellStyle name="Millares 51 2 2" xfId="1145" xr:uid="{00000000-0005-0000-0000-0000EE000000}"/>
    <cellStyle name="Millares 51 2 2 2" xfId="2223" xr:uid="{00000000-0005-0000-0000-0000EE000000}"/>
    <cellStyle name="Millares 51 2 3" xfId="792" xr:uid="{00000000-0005-0000-0000-0000EE000000}"/>
    <cellStyle name="Millares 51 2 3 2" xfId="1871" xr:uid="{00000000-0005-0000-0000-0000EE000000}"/>
    <cellStyle name="Millares 51 2 4" xfId="1506" xr:uid="{00000000-0005-0000-0000-0000EE000000}"/>
    <cellStyle name="Millares 51 3" xfId="963" xr:uid="{00000000-0005-0000-0000-0000ED000000}"/>
    <cellStyle name="Millares 51 3 2" xfId="2041" xr:uid="{00000000-0005-0000-0000-0000ED000000}"/>
    <cellStyle name="Millares 51 4" xfId="610" xr:uid="{00000000-0005-0000-0000-0000ED000000}"/>
    <cellStyle name="Millares 51 4 2" xfId="1689" xr:uid="{00000000-0005-0000-0000-0000ED000000}"/>
    <cellStyle name="Millares 51 5" xfId="1319" xr:uid="{00000000-0005-0000-0000-0000ED000000}"/>
    <cellStyle name="Millares 52" xfId="117" xr:uid="{00000000-0005-0000-0000-0000EF000000}"/>
    <cellStyle name="Millares 52 2" xfId="429" xr:uid="{00000000-0005-0000-0000-0000F0000000}"/>
    <cellStyle name="Millares 52 2 2" xfId="1146" xr:uid="{00000000-0005-0000-0000-0000F0000000}"/>
    <cellStyle name="Millares 52 2 2 2" xfId="2224" xr:uid="{00000000-0005-0000-0000-0000F0000000}"/>
    <cellStyle name="Millares 52 2 3" xfId="793" xr:uid="{00000000-0005-0000-0000-0000F0000000}"/>
    <cellStyle name="Millares 52 2 3 2" xfId="1872" xr:uid="{00000000-0005-0000-0000-0000F0000000}"/>
    <cellStyle name="Millares 52 2 4" xfId="1507" xr:uid="{00000000-0005-0000-0000-0000F0000000}"/>
    <cellStyle name="Millares 52 3" xfId="964" xr:uid="{00000000-0005-0000-0000-0000EF000000}"/>
    <cellStyle name="Millares 52 3 2" xfId="2042" xr:uid="{00000000-0005-0000-0000-0000EF000000}"/>
    <cellStyle name="Millares 52 4" xfId="611" xr:uid="{00000000-0005-0000-0000-0000EF000000}"/>
    <cellStyle name="Millares 52 4 2" xfId="1690" xr:uid="{00000000-0005-0000-0000-0000EF000000}"/>
    <cellStyle name="Millares 52 5" xfId="1320" xr:uid="{00000000-0005-0000-0000-0000EF000000}"/>
    <cellStyle name="Millares 53" xfId="119" xr:uid="{00000000-0005-0000-0000-0000F1000000}"/>
    <cellStyle name="Millares 53 2" xfId="430" xr:uid="{00000000-0005-0000-0000-0000F2000000}"/>
    <cellStyle name="Millares 53 2 2" xfId="1147" xr:uid="{00000000-0005-0000-0000-0000F2000000}"/>
    <cellStyle name="Millares 53 2 2 2" xfId="2225" xr:uid="{00000000-0005-0000-0000-0000F2000000}"/>
    <cellStyle name="Millares 53 2 3" xfId="794" xr:uid="{00000000-0005-0000-0000-0000F2000000}"/>
    <cellStyle name="Millares 53 2 3 2" xfId="1873" xr:uid="{00000000-0005-0000-0000-0000F2000000}"/>
    <cellStyle name="Millares 53 2 4" xfId="1508" xr:uid="{00000000-0005-0000-0000-0000F2000000}"/>
    <cellStyle name="Millares 53 3" xfId="965" xr:uid="{00000000-0005-0000-0000-0000F1000000}"/>
    <cellStyle name="Millares 53 3 2" xfId="2043" xr:uid="{00000000-0005-0000-0000-0000F1000000}"/>
    <cellStyle name="Millares 53 4" xfId="612" xr:uid="{00000000-0005-0000-0000-0000F1000000}"/>
    <cellStyle name="Millares 53 4 2" xfId="1691" xr:uid="{00000000-0005-0000-0000-0000F1000000}"/>
    <cellStyle name="Millares 53 5" xfId="1321" xr:uid="{00000000-0005-0000-0000-0000F1000000}"/>
    <cellStyle name="Millares 54" xfId="121" xr:uid="{00000000-0005-0000-0000-0000F3000000}"/>
    <cellStyle name="Millares 54 2" xfId="431" xr:uid="{00000000-0005-0000-0000-0000F4000000}"/>
    <cellStyle name="Millares 54 2 2" xfId="1148" xr:uid="{00000000-0005-0000-0000-0000F4000000}"/>
    <cellStyle name="Millares 54 2 2 2" xfId="2226" xr:uid="{00000000-0005-0000-0000-0000F4000000}"/>
    <cellStyle name="Millares 54 2 3" xfId="795" xr:uid="{00000000-0005-0000-0000-0000F4000000}"/>
    <cellStyle name="Millares 54 2 3 2" xfId="1874" xr:uid="{00000000-0005-0000-0000-0000F4000000}"/>
    <cellStyle name="Millares 54 2 4" xfId="1509" xr:uid="{00000000-0005-0000-0000-0000F4000000}"/>
    <cellStyle name="Millares 54 3" xfId="966" xr:uid="{00000000-0005-0000-0000-0000F3000000}"/>
    <cellStyle name="Millares 54 3 2" xfId="2044" xr:uid="{00000000-0005-0000-0000-0000F3000000}"/>
    <cellStyle name="Millares 54 4" xfId="613" xr:uid="{00000000-0005-0000-0000-0000F3000000}"/>
    <cellStyle name="Millares 54 4 2" xfId="1692" xr:uid="{00000000-0005-0000-0000-0000F3000000}"/>
    <cellStyle name="Millares 54 5" xfId="1322" xr:uid="{00000000-0005-0000-0000-0000F3000000}"/>
    <cellStyle name="Millares 55" xfId="123" xr:uid="{00000000-0005-0000-0000-0000F5000000}"/>
    <cellStyle name="Millares 55 2" xfId="432" xr:uid="{00000000-0005-0000-0000-0000F6000000}"/>
    <cellStyle name="Millares 55 2 2" xfId="1149" xr:uid="{00000000-0005-0000-0000-0000F6000000}"/>
    <cellStyle name="Millares 55 2 2 2" xfId="2227" xr:uid="{00000000-0005-0000-0000-0000F6000000}"/>
    <cellStyle name="Millares 55 2 3" xfId="796" xr:uid="{00000000-0005-0000-0000-0000F6000000}"/>
    <cellStyle name="Millares 55 2 3 2" xfId="1875" xr:uid="{00000000-0005-0000-0000-0000F6000000}"/>
    <cellStyle name="Millares 55 2 4" xfId="1510" xr:uid="{00000000-0005-0000-0000-0000F6000000}"/>
    <cellStyle name="Millares 55 3" xfId="967" xr:uid="{00000000-0005-0000-0000-0000F5000000}"/>
    <cellStyle name="Millares 55 3 2" xfId="2045" xr:uid="{00000000-0005-0000-0000-0000F5000000}"/>
    <cellStyle name="Millares 55 4" xfId="614" xr:uid="{00000000-0005-0000-0000-0000F5000000}"/>
    <cellStyle name="Millares 55 4 2" xfId="1693" xr:uid="{00000000-0005-0000-0000-0000F5000000}"/>
    <cellStyle name="Millares 55 5" xfId="1323" xr:uid="{00000000-0005-0000-0000-0000F5000000}"/>
    <cellStyle name="Millares 56" xfId="125" xr:uid="{00000000-0005-0000-0000-0000F7000000}"/>
    <cellStyle name="Millares 56 2" xfId="433" xr:uid="{00000000-0005-0000-0000-0000F8000000}"/>
    <cellStyle name="Millares 56 2 2" xfId="1150" xr:uid="{00000000-0005-0000-0000-0000F8000000}"/>
    <cellStyle name="Millares 56 2 2 2" xfId="2228" xr:uid="{00000000-0005-0000-0000-0000F8000000}"/>
    <cellStyle name="Millares 56 2 3" xfId="797" xr:uid="{00000000-0005-0000-0000-0000F8000000}"/>
    <cellStyle name="Millares 56 2 3 2" xfId="1876" xr:uid="{00000000-0005-0000-0000-0000F8000000}"/>
    <cellStyle name="Millares 56 2 4" xfId="1511" xr:uid="{00000000-0005-0000-0000-0000F8000000}"/>
    <cellStyle name="Millares 56 3" xfId="968" xr:uid="{00000000-0005-0000-0000-0000F7000000}"/>
    <cellStyle name="Millares 56 3 2" xfId="2046" xr:uid="{00000000-0005-0000-0000-0000F7000000}"/>
    <cellStyle name="Millares 56 4" xfId="615" xr:uid="{00000000-0005-0000-0000-0000F7000000}"/>
    <cellStyle name="Millares 56 4 2" xfId="1694" xr:uid="{00000000-0005-0000-0000-0000F7000000}"/>
    <cellStyle name="Millares 56 5" xfId="1324" xr:uid="{00000000-0005-0000-0000-0000F7000000}"/>
    <cellStyle name="Millares 57" xfId="127" xr:uid="{00000000-0005-0000-0000-0000F9000000}"/>
    <cellStyle name="Millares 57 2" xfId="434" xr:uid="{00000000-0005-0000-0000-0000FA000000}"/>
    <cellStyle name="Millares 57 2 2" xfId="1151" xr:uid="{00000000-0005-0000-0000-0000FA000000}"/>
    <cellStyle name="Millares 57 2 2 2" xfId="2229" xr:uid="{00000000-0005-0000-0000-0000FA000000}"/>
    <cellStyle name="Millares 57 2 3" xfId="798" xr:uid="{00000000-0005-0000-0000-0000FA000000}"/>
    <cellStyle name="Millares 57 2 3 2" xfId="1877" xr:uid="{00000000-0005-0000-0000-0000FA000000}"/>
    <cellStyle name="Millares 57 2 4" xfId="1512" xr:uid="{00000000-0005-0000-0000-0000FA000000}"/>
    <cellStyle name="Millares 57 3" xfId="969" xr:uid="{00000000-0005-0000-0000-0000F9000000}"/>
    <cellStyle name="Millares 57 3 2" xfId="2047" xr:uid="{00000000-0005-0000-0000-0000F9000000}"/>
    <cellStyle name="Millares 57 4" xfId="616" xr:uid="{00000000-0005-0000-0000-0000F9000000}"/>
    <cellStyle name="Millares 57 4 2" xfId="1695" xr:uid="{00000000-0005-0000-0000-0000F9000000}"/>
    <cellStyle name="Millares 57 5" xfId="1325" xr:uid="{00000000-0005-0000-0000-0000F9000000}"/>
    <cellStyle name="Millares 58" xfId="129" xr:uid="{00000000-0005-0000-0000-0000FB000000}"/>
    <cellStyle name="Millares 58 2" xfId="435" xr:uid="{00000000-0005-0000-0000-0000FC000000}"/>
    <cellStyle name="Millares 58 2 2" xfId="1152" xr:uid="{00000000-0005-0000-0000-0000FC000000}"/>
    <cellStyle name="Millares 58 2 2 2" xfId="2230" xr:uid="{00000000-0005-0000-0000-0000FC000000}"/>
    <cellStyle name="Millares 58 2 3" xfId="799" xr:uid="{00000000-0005-0000-0000-0000FC000000}"/>
    <cellStyle name="Millares 58 2 3 2" xfId="1878" xr:uid="{00000000-0005-0000-0000-0000FC000000}"/>
    <cellStyle name="Millares 58 2 4" xfId="1513" xr:uid="{00000000-0005-0000-0000-0000FC000000}"/>
    <cellStyle name="Millares 58 3" xfId="970" xr:uid="{00000000-0005-0000-0000-0000FB000000}"/>
    <cellStyle name="Millares 58 3 2" xfId="2048" xr:uid="{00000000-0005-0000-0000-0000FB000000}"/>
    <cellStyle name="Millares 58 4" xfId="617" xr:uid="{00000000-0005-0000-0000-0000FB000000}"/>
    <cellStyle name="Millares 58 4 2" xfId="1696" xr:uid="{00000000-0005-0000-0000-0000FB000000}"/>
    <cellStyle name="Millares 58 5" xfId="1326" xr:uid="{00000000-0005-0000-0000-0000FB000000}"/>
    <cellStyle name="Millares 59" xfId="131" xr:uid="{00000000-0005-0000-0000-0000FD000000}"/>
    <cellStyle name="Millares 59 2" xfId="437" xr:uid="{00000000-0005-0000-0000-0000FE000000}"/>
    <cellStyle name="Millares 59 2 2" xfId="1153" xr:uid="{00000000-0005-0000-0000-0000FE000000}"/>
    <cellStyle name="Millares 59 2 2 2" xfId="2231" xr:uid="{00000000-0005-0000-0000-0000FE000000}"/>
    <cellStyle name="Millares 59 2 3" xfId="800" xr:uid="{00000000-0005-0000-0000-0000FE000000}"/>
    <cellStyle name="Millares 59 2 3 2" xfId="1879" xr:uid="{00000000-0005-0000-0000-0000FE000000}"/>
    <cellStyle name="Millares 59 2 4" xfId="1514" xr:uid="{00000000-0005-0000-0000-0000FE000000}"/>
    <cellStyle name="Millares 59 3" xfId="971" xr:uid="{00000000-0005-0000-0000-0000FD000000}"/>
    <cellStyle name="Millares 59 3 2" xfId="2049" xr:uid="{00000000-0005-0000-0000-0000FD000000}"/>
    <cellStyle name="Millares 59 4" xfId="618" xr:uid="{00000000-0005-0000-0000-0000FD000000}"/>
    <cellStyle name="Millares 59 4 2" xfId="1697" xr:uid="{00000000-0005-0000-0000-0000FD000000}"/>
    <cellStyle name="Millares 59 5" xfId="1328" xr:uid="{00000000-0005-0000-0000-0000FD000000}"/>
    <cellStyle name="Millares 6" xfId="32" xr:uid="{00000000-0005-0000-0000-0000FF000000}"/>
    <cellStyle name="Millares 6 2" xfId="382" xr:uid="{00000000-0005-0000-0000-000000010000}"/>
    <cellStyle name="Millares 6 2 2" xfId="1099" xr:uid="{00000000-0005-0000-0000-000000010000}"/>
    <cellStyle name="Millares 6 2 2 2" xfId="2177" xr:uid="{00000000-0005-0000-0000-000000010000}"/>
    <cellStyle name="Millares 6 2 3" xfId="746" xr:uid="{00000000-0005-0000-0000-000000010000}"/>
    <cellStyle name="Millares 6 2 3 2" xfId="1825" xr:uid="{00000000-0005-0000-0000-000000010000}"/>
    <cellStyle name="Millares 6 2 4" xfId="1460" xr:uid="{00000000-0005-0000-0000-000000010000}"/>
    <cellStyle name="Millares 6 3" xfId="917" xr:uid="{00000000-0005-0000-0000-0000FF000000}"/>
    <cellStyle name="Millares 6 3 2" xfId="1995" xr:uid="{00000000-0005-0000-0000-0000FF000000}"/>
    <cellStyle name="Millares 6 4" xfId="564" xr:uid="{00000000-0005-0000-0000-0000FF000000}"/>
    <cellStyle name="Millares 6 4 2" xfId="1643" xr:uid="{00000000-0005-0000-0000-0000FF000000}"/>
    <cellStyle name="Millares 6 5" xfId="1271" xr:uid="{00000000-0005-0000-0000-0000FF000000}"/>
    <cellStyle name="Millares 60" xfId="133" xr:uid="{00000000-0005-0000-0000-000001010000}"/>
    <cellStyle name="Millares 60 2" xfId="438" xr:uid="{00000000-0005-0000-0000-000002010000}"/>
    <cellStyle name="Millares 60 2 2" xfId="1154" xr:uid="{00000000-0005-0000-0000-000002010000}"/>
    <cellStyle name="Millares 60 2 2 2" xfId="2232" xr:uid="{00000000-0005-0000-0000-000002010000}"/>
    <cellStyle name="Millares 60 2 3" xfId="801" xr:uid="{00000000-0005-0000-0000-000002010000}"/>
    <cellStyle name="Millares 60 2 3 2" xfId="1880" xr:uid="{00000000-0005-0000-0000-000002010000}"/>
    <cellStyle name="Millares 60 2 4" xfId="1515" xr:uid="{00000000-0005-0000-0000-000002010000}"/>
    <cellStyle name="Millares 60 3" xfId="972" xr:uid="{00000000-0005-0000-0000-000001010000}"/>
    <cellStyle name="Millares 60 3 2" xfId="2050" xr:uid="{00000000-0005-0000-0000-000001010000}"/>
    <cellStyle name="Millares 60 4" xfId="619" xr:uid="{00000000-0005-0000-0000-000001010000}"/>
    <cellStyle name="Millares 60 4 2" xfId="1698" xr:uid="{00000000-0005-0000-0000-000001010000}"/>
    <cellStyle name="Millares 60 5" xfId="1329" xr:uid="{00000000-0005-0000-0000-000001010000}"/>
    <cellStyle name="Millares 61" xfId="135" xr:uid="{00000000-0005-0000-0000-000003010000}"/>
    <cellStyle name="Millares 61 2" xfId="439" xr:uid="{00000000-0005-0000-0000-000004010000}"/>
    <cellStyle name="Millares 61 2 2" xfId="1155" xr:uid="{00000000-0005-0000-0000-000004010000}"/>
    <cellStyle name="Millares 61 2 2 2" xfId="2233" xr:uid="{00000000-0005-0000-0000-000004010000}"/>
    <cellStyle name="Millares 61 2 3" xfId="802" xr:uid="{00000000-0005-0000-0000-000004010000}"/>
    <cellStyle name="Millares 61 2 3 2" xfId="1881" xr:uid="{00000000-0005-0000-0000-000004010000}"/>
    <cellStyle name="Millares 61 2 4" xfId="1516" xr:uid="{00000000-0005-0000-0000-000004010000}"/>
    <cellStyle name="Millares 61 3" xfId="973" xr:uid="{00000000-0005-0000-0000-000003010000}"/>
    <cellStyle name="Millares 61 3 2" xfId="2051" xr:uid="{00000000-0005-0000-0000-000003010000}"/>
    <cellStyle name="Millares 61 4" xfId="620" xr:uid="{00000000-0005-0000-0000-000003010000}"/>
    <cellStyle name="Millares 61 4 2" xfId="1699" xr:uid="{00000000-0005-0000-0000-000003010000}"/>
    <cellStyle name="Millares 61 5" xfId="1330" xr:uid="{00000000-0005-0000-0000-000003010000}"/>
    <cellStyle name="Millares 62" xfId="137" xr:uid="{00000000-0005-0000-0000-000005010000}"/>
    <cellStyle name="Millares 62 2" xfId="440" xr:uid="{00000000-0005-0000-0000-000006010000}"/>
    <cellStyle name="Millares 62 2 2" xfId="1156" xr:uid="{00000000-0005-0000-0000-000006010000}"/>
    <cellStyle name="Millares 62 2 2 2" xfId="2234" xr:uid="{00000000-0005-0000-0000-000006010000}"/>
    <cellStyle name="Millares 62 2 3" xfId="803" xr:uid="{00000000-0005-0000-0000-000006010000}"/>
    <cellStyle name="Millares 62 2 3 2" xfId="1882" xr:uid="{00000000-0005-0000-0000-000006010000}"/>
    <cellStyle name="Millares 62 2 4" xfId="1517" xr:uid="{00000000-0005-0000-0000-000006010000}"/>
    <cellStyle name="Millares 62 3" xfId="974" xr:uid="{00000000-0005-0000-0000-000005010000}"/>
    <cellStyle name="Millares 62 3 2" xfId="2052" xr:uid="{00000000-0005-0000-0000-000005010000}"/>
    <cellStyle name="Millares 62 4" xfId="621" xr:uid="{00000000-0005-0000-0000-000005010000}"/>
    <cellStyle name="Millares 62 4 2" xfId="1700" xr:uid="{00000000-0005-0000-0000-000005010000}"/>
    <cellStyle name="Millares 62 5" xfId="1331" xr:uid="{00000000-0005-0000-0000-000005010000}"/>
    <cellStyle name="Millares 63" xfId="139" xr:uid="{00000000-0005-0000-0000-000007010000}"/>
    <cellStyle name="Millares 63 2" xfId="441" xr:uid="{00000000-0005-0000-0000-000008010000}"/>
    <cellStyle name="Millares 63 2 2" xfId="1157" xr:uid="{00000000-0005-0000-0000-000008010000}"/>
    <cellStyle name="Millares 63 2 2 2" xfId="2235" xr:uid="{00000000-0005-0000-0000-000008010000}"/>
    <cellStyle name="Millares 63 2 3" xfId="804" xr:uid="{00000000-0005-0000-0000-000008010000}"/>
    <cellStyle name="Millares 63 2 3 2" xfId="1883" xr:uid="{00000000-0005-0000-0000-000008010000}"/>
    <cellStyle name="Millares 63 2 4" xfId="1518" xr:uid="{00000000-0005-0000-0000-000008010000}"/>
    <cellStyle name="Millares 63 3" xfId="975" xr:uid="{00000000-0005-0000-0000-000007010000}"/>
    <cellStyle name="Millares 63 3 2" xfId="2053" xr:uid="{00000000-0005-0000-0000-000007010000}"/>
    <cellStyle name="Millares 63 4" xfId="622" xr:uid="{00000000-0005-0000-0000-000007010000}"/>
    <cellStyle name="Millares 63 4 2" xfId="1701" xr:uid="{00000000-0005-0000-0000-000007010000}"/>
    <cellStyle name="Millares 63 5" xfId="1332" xr:uid="{00000000-0005-0000-0000-000007010000}"/>
    <cellStyle name="Millares 64" xfId="141" xr:uid="{00000000-0005-0000-0000-000009010000}"/>
    <cellStyle name="Millares 64 2" xfId="442" xr:uid="{00000000-0005-0000-0000-00000A010000}"/>
    <cellStyle name="Millares 64 2 2" xfId="1158" xr:uid="{00000000-0005-0000-0000-00000A010000}"/>
    <cellStyle name="Millares 64 2 2 2" xfId="2236" xr:uid="{00000000-0005-0000-0000-00000A010000}"/>
    <cellStyle name="Millares 64 2 3" xfId="805" xr:uid="{00000000-0005-0000-0000-00000A010000}"/>
    <cellStyle name="Millares 64 2 3 2" xfId="1884" xr:uid="{00000000-0005-0000-0000-00000A010000}"/>
    <cellStyle name="Millares 64 2 4" xfId="1519" xr:uid="{00000000-0005-0000-0000-00000A010000}"/>
    <cellStyle name="Millares 64 3" xfId="976" xr:uid="{00000000-0005-0000-0000-000009010000}"/>
    <cellStyle name="Millares 64 3 2" xfId="2054" xr:uid="{00000000-0005-0000-0000-000009010000}"/>
    <cellStyle name="Millares 64 4" xfId="623" xr:uid="{00000000-0005-0000-0000-000009010000}"/>
    <cellStyle name="Millares 64 4 2" xfId="1702" xr:uid="{00000000-0005-0000-0000-000009010000}"/>
    <cellStyle name="Millares 64 5" xfId="1333" xr:uid="{00000000-0005-0000-0000-000009010000}"/>
    <cellStyle name="Millares 65" xfId="143" xr:uid="{00000000-0005-0000-0000-00000B010000}"/>
    <cellStyle name="Millares 65 2" xfId="443" xr:uid="{00000000-0005-0000-0000-00000C010000}"/>
    <cellStyle name="Millares 65 2 2" xfId="1159" xr:uid="{00000000-0005-0000-0000-00000C010000}"/>
    <cellStyle name="Millares 65 2 2 2" xfId="2237" xr:uid="{00000000-0005-0000-0000-00000C010000}"/>
    <cellStyle name="Millares 65 2 3" xfId="806" xr:uid="{00000000-0005-0000-0000-00000C010000}"/>
    <cellStyle name="Millares 65 2 3 2" xfId="1885" xr:uid="{00000000-0005-0000-0000-00000C010000}"/>
    <cellStyle name="Millares 65 2 4" xfId="1520" xr:uid="{00000000-0005-0000-0000-00000C010000}"/>
    <cellStyle name="Millares 65 3" xfId="977" xr:uid="{00000000-0005-0000-0000-00000B010000}"/>
    <cellStyle name="Millares 65 3 2" xfId="2055" xr:uid="{00000000-0005-0000-0000-00000B010000}"/>
    <cellStyle name="Millares 65 4" xfId="624" xr:uid="{00000000-0005-0000-0000-00000B010000}"/>
    <cellStyle name="Millares 65 4 2" xfId="1703" xr:uid="{00000000-0005-0000-0000-00000B010000}"/>
    <cellStyle name="Millares 65 5" xfId="1334" xr:uid="{00000000-0005-0000-0000-00000B010000}"/>
    <cellStyle name="Millares 66" xfId="145" xr:uid="{00000000-0005-0000-0000-00000D010000}"/>
    <cellStyle name="Millares 66 2" xfId="444" xr:uid="{00000000-0005-0000-0000-00000E010000}"/>
    <cellStyle name="Millares 66 2 2" xfId="1160" xr:uid="{00000000-0005-0000-0000-00000E010000}"/>
    <cellStyle name="Millares 66 2 2 2" xfId="2238" xr:uid="{00000000-0005-0000-0000-00000E010000}"/>
    <cellStyle name="Millares 66 2 3" xfId="807" xr:uid="{00000000-0005-0000-0000-00000E010000}"/>
    <cellStyle name="Millares 66 2 3 2" xfId="1886" xr:uid="{00000000-0005-0000-0000-00000E010000}"/>
    <cellStyle name="Millares 66 2 4" xfId="1521" xr:uid="{00000000-0005-0000-0000-00000E010000}"/>
    <cellStyle name="Millares 66 3" xfId="978" xr:uid="{00000000-0005-0000-0000-00000D010000}"/>
    <cellStyle name="Millares 66 3 2" xfId="2056" xr:uid="{00000000-0005-0000-0000-00000D010000}"/>
    <cellStyle name="Millares 66 4" xfId="625" xr:uid="{00000000-0005-0000-0000-00000D010000}"/>
    <cellStyle name="Millares 66 4 2" xfId="1704" xr:uid="{00000000-0005-0000-0000-00000D010000}"/>
    <cellStyle name="Millares 66 5" xfId="1335" xr:uid="{00000000-0005-0000-0000-00000D010000}"/>
    <cellStyle name="Millares 67" xfId="147" xr:uid="{00000000-0005-0000-0000-00000F010000}"/>
    <cellStyle name="Millares 67 2" xfId="445" xr:uid="{00000000-0005-0000-0000-000010010000}"/>
    <cellStyle name="Millares 67 2 2" xfId="1161" xr:uid="{00000000-0005-0000-0000-000010010000}"/>
    <cellStyle name="Millares 67 2 2 2" xfId="2239" xr:uid="{00000000-0005-0000-0000-000010010000}"/>
    <cellStyle name="Millares 67 2 3" xfId="808" xr:uid="{00000000-0005-0000-0000-000010010000}"/>
    <cellStyle name="Millares 67 2 3 2" xfId="1887" xr:uid="{00000000-0005-0000-0000-000010010000}"/>
    <cellStyle name="Millares 67 2 4" xfId="1522" xr:uid="{00000000-0005-0000-0000-000010010000}"/>
    <cellStyle name="Millares 67 3" xfId="979" xr:uid="{00000000-0005-0000-0000-00000F010000}"/>
    <cellStyle name="Millares 67 3 2" xfId="2057" xr:uid="{00000000-0005-0000-0000-00000F010000}"/>
    <cellStyle name="Millares 67 4" xfId="626" xr:uid="{00000000-0005-0000-0000-00000F010000}"/>
    <cellStyle name="Millares 67 4 2" xfId="1705" xr:uid="{00000000-0005-0000-0000-00000F010000}"/>
    <cellStyle name="Millares 67 5" xfId="1336" xr:uid="{00000000-0005-0000-0000-00000F010000}"/>
    <cellStyle name="Millares 68" xfId="149" xr:uid="{00000000-0005-0000-0000-000011010000}"/>
    <cellStyle name="Millares 68 2" xfId="446" xr:uid="{00000000-0005-0000-0000-000012010000}"/>
    <cellStyle name="Millares 68 2 2" xfId="1162" xr:uid="{00000000-0005-0000-0000-000012010000}"/>
    <cellStyle name="Millares 68 2 2 2" xfId="2240" xr:uid="{00000000-0005-0000-0000-000012010000}"/>
    <cellStyle name="Millares 68 2 3" xfId="809" xr:uid="{00000000-0005-0000-0000-000012010000}"/>
    <cellStyle name="Millares 68 2 3 2" xfId="1888" xr:uid="{00000000-0005-0000-0000-000012010000}"/>
    <cellStyle name="Millares 68 2 4" xfId="1523" xr:uid="{00000000-0005-0000-0000-000012010000}"/>
    <cellStyle name="Millares 68 3" xfId="980" xr:uid="{00000000-0005-0000-0000-000011010000}"/>
    <cellStyle name="Millares 68 3 2" xfId="2058" xr:uid="{00000000-0005-0000-0000-000011010000}"/>
    <cellStyle name="Millares 68 4" xfId="627" xr:uid="{00000000-0005-0000-0000-000011010000}"/>
    <cellStyle name="Millares 68 4 2" xfId="1706" xr:uid="{00000000-0005-0000-0000-000011010000}"/>
    <cellStyle name="Millares 68 5" xfId="1337" xr:uid="{00000000-0005-0000-0000-000011010000}"/>
    <cellStyle name="Millares 69" xfId="151" xr:uid="{00000000-0005-0000-0000-000013010000}"/>
    <cellStyle name="Millares 69 2" xfId="447" xr:uid="{00000000-0005-0000-0000-000014010000}"/>
    <cellStyle name="Millares 69 2 2" xfId="1163" xr:uid="{00000000-0005-0000-0000-000014010000}"/>
    <cellStyle name="Millares 69 2 2 2" xfId="2241" xr:uid="{00000000-0005-0000-0000-000014010000}"/>
    <cellStyle name="Millares 69 2 3" xfId="810" xr:uid="{00000000-0005-0000-0000-000014010000}"/>
    <cellStyle name="Millares 69 2 3 2" xfId="1889" xr:uid="{00000000-0005-0000-0000-000014010000}"/>
    <cellStyle name="Millares 69 2 4" xfId="1524" xr:uid="{00000000-0005-0000-0000-000014010000}"/>
    <cellStyle name="Millares 69 3" xfId="981" xr:uid="{00000000-0005-0000-0000-000013010000}"/>
    <cellStyle name="Millares 69 3 2" xfId="2059" xr:uid="{00000000-0005-0000-0000-000013010000}"/>
    <cellStyle name="Millares 69 4" xfId="628" xr:uid="{00000000-0005-0000-0000-000013010000}"/>
    <cellStyle name="Millares 69 4 2" xfId="1707" xr:uid="{00000000-0005-0000-0000-000013010000}"/>
    <cellStyle name="Millares 69 5" xfId="1338" xr:uid="{00000000-0005-0000-0000-000013010000}"/>
    <cellStyle name="Millares 7" xfId="27" xr:uid="{00000000-0005-0000-0000-000015010000}"/>
    <cellStyle name="Millares 7 2" xfId="379" xr:uid="{00000000-0005-0000-0000-000016010000}"/>
    <cellStyle name="Millares 7 2 2" xfId="1096" xr:uid="{00000000-0005-0000-0000-000016010000}"/>
    <cellStyle name="Millares 7 2 2 2" xfId="2174" xr:uid="{00000000-0005-0000-0000-000016010000}"/>
    <cellStyle name="Millares 7 2 3" xfId="743" xr:uid="{00000000-0005-0000-0000-000016010000}"/>
    <cellStyle name="Millares 7 2 3 2" xfId="1822" xr:uid="{00000000-0005-0000-0000-000016010000}"/>
    <cellStyle name="Millares 7 2 4" xfId="1457" xr:uid="{00000000-0005-0000-0000-000016010000}"/>
    <cellStyle name="Millares 7 3" xfId="914" xr:uid="{00000000-0005-0000-0000-000015010000}"/>
    <cellStyle name="Millares 7 3 2" xfId="1992" xr:uid="{00000000-0005-0000-0000-000015010000}"/>
    <cellStyle name="Millares 7 4" xfId="561" xr:uid="{00000000-0005-0000-0000-000015010000}"/>
    <cellStyle name="Millares 7 4 2" xfId="1640" xr:uid="{00000000-0005-0000-0000-000015010000}"/>
    <cellStyle name="Millares 7 5" xfId="1268" xr:uid="{00000000-0005-0000-0000-000015010000}"/>
    <cellStyle name="Millares 70" xfId="153" xr:uid="{00000000-0005-0000-0000-000017010000}"/>
    <cellStyle name="Millares 70 2" xfId="448" xr:uid="{00000000-0005-0000-0000-000018010000}"/>
    <cellStyle name="Millares 70 2 2" xfId="1164" xr:uid="{00000000-0005-0000-0000-000018010000}"/>
    <cellStyle name="Millares 70 2 2 2" xfId="2242" xr:uid="{00000000-0005-0000-0000-000018010000}"/>
    <cellStyle name="Millares 70 2 3" xfId="811" xr:uid="{00000000-0005-0000-0000-000018010000}"/>
    <cellStyle name="Millares 70 2 3 2" xfId="1890" xr:uid="{00000000-0005-0000-0000-000018010000}"/>
    <cellStyle name="Millares 70 2 4" xfId="1525" xr:uid="{00000000-0005-0000-0000-000018010000}"/>
    <cellStyle name="Millares 70 3" xfId="982" xr:uid="{00000000-0005-0000-0000-000017010000}"/>
    <cellStyle name="Millares 70 3 2" xfId="2060" xr:uid="{00000000-0005-0000-0000-000017010000}"/>
    <cellStyle name="Millares 70 4" xfId="629" xr:uid="{00000000-0005-0000-0000-000017010000}"/>
    <cellStyle name="Millares 70 4 2" xfId="1708" xr:uid="{00000000-0005-0000-0000-000017010000}"/>
    <cellStyle name="Millares 70 5" xfId="1339" xr:uid="{00000000-0005-0000-0000-000017010000}"/>
    <cellStyle name="Millares 71" xfId="155" xr:uid="{00000000-0005-0000-0000-000019010000}"/>
    <cellStyle name="Millares 71 2" xfId="449" xr:uid="{00000000-0005-0000-0000-00001A010000}"/>
    <cellStyle name="Millares 71 2 2" xfId="1165" xr:uid="{00000000-0005-0000-0000-00001A010000}"/>
    <cellStyle name="Millares 71 2 2 2" xfId="2243" xr:uid="{00000000-0005-0000-0000-00001A010000}"/>
    <cellStyle name="Millares 71 2 3" xfId="812" xr:uid="{00000000-0005-0000-0000-00001A010000}"/>
    <cellStyle name="Millares 71 2 3 2" xfId="1891" xr:uid="{00000000-0005-0000-0000-00001A010000}"/>
    <cellStyle name="Millares 71 2 4" xfId="1526" xr:uid="{00000000-0005-0000-0000-00001A010000}"/>
    <cellStyle name="Millares 71 3" xfId="983" xr:uid="{00000000-0005-0000-0000-000019010000}"/>
    <cellStyle name="Millares 71 3 2" xfId="2061" xr:uid="{00000000-0005-0000-0000-000019010000}"/>
    <cellStyle name="Millares 71 4" xfId="630" xr:uid="{00000000-0005-0000-0000-000019010000}"/>
    <cellStyle name="Millares 71 4 2" xfId="1709" xr:uid="{00000000-0005-0000-0000-000019010000}"/>
    <cellStyle name="Millares 71 5" xfId="1340" xr:uid="{00000000-0005-0000-0000-000019010000}"/>
    <cellStyle name="Millares 72" xfId="157" xr:uid="{00000000-0005-0000-0000-00001B010000}"/>
    <cellStyle name="Millares 72 2" xfId="450" xr:uid="{00000000-0005-0000-0000-00001C010000}"/>
    <cellStyle name="Millares 72 2 2" xfId="1166" xr:uid="{00000000-0005-0000-0000-00001C010000}"/>
    <cellStyle name="Millares 72 2 2 2" xfId="2244" xr:uid="{00000000-0005-0000-0000-00001C010000}"/>
    <cellStyle name="Millares 72 2 3" xfId="813" xr:uid="{00000000-0005-0000-0000-00001C010000}"/>
    <cellStyle name="Millares 72 2 3 2" xfId="1892" xr:uid="{00000000-0005-0000-0000-00001C010000}"/>
    <cellStyle name="Millares 72 2 4" xfId="1527" xr:uid="{00000000-0005-0000-0000-00001C010000}"/>
    <cellStyle name="Millares 72 3" xfId="984" xr:uid="{00000000-0005-0000-0000-00001B010000}"/>
    <cellStyle name="Millares 72 3 2" xfId="2062" xr:uid="{00000000-0005-0000-0000-00001B010000}"/>
    <cellStyle name="Millares 72 4" xfId="631" xr:uid="{00000000-0005-0000-0000-00001B010000}"/>
    <cellStyle name="Millares 72 4 2" xfId="1710" xr:uid="{00000000-0005-0000-0000-00001B010000}"/>
    <cellStyle name="Millares 72 5" xfId="1341" xr:uid="{00000000-0005-0000-0000-00001B010000}"/>
    <cellStyle name="Millares 73" xfId="159" xr:uid="{00000000-0005-0000-0000-00001D010000}"/>
    <cellStyle name="Millares 73 2" xfId="452" xr:uid="{00000000-0005-0000-0000-00001E010000}"/>
    <cellStyle name="Millares 73 2 2" xfId="1168" xr:uid="{00000000-0005-0000-0000-00001E010000}"/>
    <cellStyle name="Millares 73 2 2 2" xfId="2246" xr:uid="{00000000-0005-0000-0000-00001E010000}"/>
    <cellStyle name="Millares 73 2 3" xfId="815" xr:uid="{00000000-0005-0000-0000-00001E010000}"/>
    <cellStyle name="Millares 73 2 3 2" xfId="1894" xr:uid="{00000000-0005-0000-0000-00001E010000}"/>
    <cellStyle name="Millares 73 2 4" xfId="1529" xr:uid="{00000000-0005-0000-0000-00001E010000}"/>
    <cellStyle name="Millares 73 3" xfId="985" xr:uid="{00000000-0005-0000-0000-00001D010000}"/>
    <cellStyle name="Millares 73 3 2" xfId="2063" xr:uid="{00000000-0005-0000-0000-00001D010000}"/>
    <cellStyle name="Millares 73 4" xfId="632" xr:uid="{00000000-0005-0000-0000-00001D010000}"/>
    <cellStyle name="Millares 73 4 2" xfId="1711" xr:uid="{00000000-0005-0000-0000-00001D010000}"/>
    <cellStyle name="Millares 73 5" xfId="1342" xr:uid="{00000000-0005-0000-0000-00001D010000}"/>
    <cellStyle name="Millares 74" xfId="161" xr:uid="{00000000-0005-0000-0000-00001F010000}"/>
    <cellStyle name="Millares 74 2" xfId="453" xr:uid="{00000000-0005-0000-0000-000020010000}"/>
    <cellStyle name="Millares 74 2 2" xfId="1169" xr:uid="{00000000-0005-0000-0000-000020010000}"/>
    <cellStyle name="Millares 74 2 2 2" xfId="2247" xr:uid="{00000000-0005-0000-0000-000020010000}"/>
    <cellStyle name="Millares 74 2 3" xfId="816" xr:uid="{00000000-0005-0000-0000-000020010000}"/>
    <cellStyle name="Millares 74 2 3 2" xfId="1895" xr:uid="{00000000-0005-0000-0000-000020010000}"/>
    <cellStyle name="Millares 74 2 4" xfId="1530" xr:uid="{00000000-0005-0000-0000-000020010000}"/>
    <cellStyle name="Millares 74 3" xfId="986" xr:uid="{00000000-0005-0000-0000-00001F010000}"/>
    <cellStyle name="Millares 74 3 2" xfId="2064" xr:uid="{00000000-0005-0000-0000-00001F010000}"/>
    <cellStyle name="Millares 74 4" xfId="633" xr:uid="{00000000-0005-0000-0000-00001F010000}"/>
    <cellStyle name="Millares 74 4 2" xfId="1712" xr:uid="{00000000-0005-0000-0000-00001F010000}"/>
    <cellStyle name="Millares 74 5" xfId="1343" xr:uid="{00000000-0005-0000-0000-00001F010000}"/>
    <cellStyle name="Millares 75" xfId="163" xr:uid="{00000000-0005-0000-0000-000021010000}"/>
    <cellStyle name="Millares 75 2" xfId="454" xr:uid="{00000000-0005-0000-0000-000022010000}"/>
    <cellStyle name="Millares 75 2 2" xfId="1170" xr:uid="{00000000-0005-0000-0000-000022010000}"/>
    <cellStyle name="Millares 75 2 2 2" xfId="2248" xr:uid="{00000000-0005-0000-0000-000022010000}"/>
    <cellStyle name="Millares 75 2 3" xfId="817" xr:uid="{00000000-0005-0000-0000-000022010000}"/>
    <cellStyle name="Millares 75 2 3 2" xfId="1896" xr:uid="{00000000-0005-0000-0000-000022010000}"/>
    <cellStyle name="Millares 75 2 4" xfId="1531" xr:uid="{00000000-0005-0000-0000-000022010000}"/>
    <cellStyle name="Millares 75 3" xfId="987" xr:uid="{00000000-0005-0000-0000-000021010000}"/>
    <cellStyle name="Millares 75 3 2" xfId="2065" xr:uid="{00000000-0005-0000-0000-000021010000}"/>
    <cellStyle name="Millares 75 4" xfId="634" xr:uid="{00000000-0005-0000-0000-000021010000}"/>
    <cellStyle name="Millares 75 4 2" xfId="1713" xr:uid="{00000000-0005-0000-0000-000021010000}"/>
    <cellStyle name="Millares 75 5" xfId="1344" xr:uid="{00000000-0005-0000-0000-000021010000}"/>
    <cellStyle name="Millares 76" xfId="165" xr:uid="{00000000-0005-0000-0000-000023010000}"/>
    <cellStyle name="Millares 76 2" xfId="455" xr:uid="{00000000-0005-0000-0000-000024010000}"/>
    <cellStyle name="Millares 76 2 2" xfId="1171" xr:uid="{00000000-0005-0000-0000-000024010000}"/>
    <cellStyle name="Millares 76 2 2 2" xfId="2249" xr:uid="{00000000-0005-0000-0000-000024010000}"/>
    <cellStyle name="Millares 76 2 3" xfId="818" xr:uid="{00000000-0005-0000-0000-000024010000}"/>
    <cellStyle name="Millares 76 2 3 2" xfId="1897" xr:uid="{00000000-0005-0000-0000-000024010000}"/>
    <cellStyle name="Millares 76 2 4" xfId="1532" xr:uid="{00000000-0005-0000-0000-000024010000}"/>
    <cellStyle name="Millares 76 3" xfId="988" xr:uid="{00000000-0005-0000-0000-000023010000}"/>
    <cellStyle name="Millares 76 3 2" xfId="2066" xr:uid="{00000000-0005-0000-0000-000023010000}"/>
    <cellStyle name="Millares 76 4" xfId="635" xr:uid="{00000000-0005-0000-0000-000023010000}"/>
    <cellStyle name="Millares 76 4 2" xfId="1714" xr:uid="{00000000-0005-0000-0000-000023010000}"/>
    <cellStyle name="Millares 76 5" xfId="1345" xr:uid="{00000000-0005-0000-0000-000023010000}"/>
    <cellStyle name="Millares 77" xfId="167" xr:uid="{00000000-0005-0000-0000-000025010000}"/>
    <cellStyle name="Millares 77 2" xfId="456" xr:uid="{00000000-0005-0000-0000-000026010000}"/>
    <cellStyle name="Millares 77 2 2" xfId="1172" xr:uid="{00000000-0005-0000-0000-000026010000}"/>
    <cellStyle name="Millares 77 2 2 2" xfId="2250" xr:uid="{00000000-0005-0000-0000-000026010000}"/>
    <cellStyle name="Millares 77 2 3" xfId="819" xr:uid="{00000000-0005-0000-0000-000026010000}"/>
    <cellStyle name="Millares 77 2 3 2" xfId="1898" xr:uid="{00000000-0005-0000-0000-000026010000}"/>
    <cellStyle name="Millares 77 2 4" xfId="1533" xr:uid="{00000000-0005-0000-0000-000026010000}"/>
    <cellStyle name="Millares 77 3" xfId="989" xr:uid="{00000000-0005-0000-0000-000025010000}"/>
    <cellStyle name="Millares 77 3 2" xfId="2067" xr:uid="{00000000-0005-0000-0000-000025010000}"/>
    <cellStyle name="Millares 77 4" xfId="636" xr:uid="{00000000-0005-0000-0000-000025010000}"/>
    <cellStyle name="Millares 77 4 2" xfId="1715" xr:uid="{00000000-0005-0000-0000-000025010000}"/>
    <cellStyle name="Millares 77 5" xfId="1346" xr:uid="{00000000-0005-0000-0000-000025010000}"/>
    <cellStyle name="Millares 78" xfId="169" xr:uid="{00000000-0005-0000-0000-000027010000}"/>
    <cellStyle name="Millares 78 2" xfId="457" xr:uid="{00000000-0005-0000-0000-000028010000}"/>
    <cellStyle name="Millares 78 2 2" xfId="1173" xr:uid="{00000000-0005-0000-0000-000028010000}"/>
    <cellStyle name="Millares 78 2 2 2" xfId="2251" xr:uid="{00000000-0005-0000-0000-000028010000}"/>
    <cellStyle name="Millares 78 2 3" xfId="820" xr:uid="{00000000-0005-0000-0000-000028010000}"/>
    <cellStyle name="Millares 78 2 3 2" xfId="1899" xr:uid="{00000000-0005-0000-0000-000028010000}"/>
    <cellStyle name="Millares 78 2 4" xfId="1534" xr:uid="{00000000-0005-0000-0000-000028010000}"/>
    <cellStyle name="Millares 78 3" xfId="990" xr:uid="{00000000-0005-0000-0000-000027010000}"/>
    <cellStyle name="Millares 78 3 2" xfId="2068" xr:uid="{00000000-0005-0000-0000-000027010000}"/>
    <cellStyle name="Millares 78 4" xfId="637" xr:uid="{00000000-0005-0000-0000-000027010000}"/>
    <cellStyle name="Millares 78 4 2" xfId="1716" xr:uid="{00000000-0005-0000-0000-000027010000}"/>
    <cellStyle name="Millares 78 5" xfId="1347" xr:uid="{00000000-0005-0000-0000-000027010000}"/>
    <cellStyle name="Millares 79" xfId="171" xr:uid="{00000000-0005-0000-0000-000029010000}"/>
    <cellStyle name="Millares 79 2" xfId="458" xr:uid="{00000000-0005-0000-0000-00002A010000}"/>
    <cellStyle name="Millares 79 2 2" xfId="1174" xr:uid="{00000000-0005-0000-0000-00002A010000}"/>
    <cellStyle name="Millares 79 2 2 2" xfId="2252" xr:uid="{00000000-0005-0000-0000-00002A010000}"/>
    <cellStyle name="Millares 79 2 3" xfId="821" xr:uid="{00000000-0005-0000-0000-00002A010000}"/>
    <cellStyle name="Millares 79 2 3 2" xfId="1900" xr:uid="{00000000-0005-0000-0000-00002A010000}"/>
    <cellStyle name="Millares 79 2 4" xfId="1535" xr:uid="{00000000-0005-0000-0000-00002A010000}"/>
    <cellStyle name="Millares 79 3" xfId="991" xr:uid="{00000000-0005-0000-0000-000029010000}"/>
    <cellStyle name="Millares 79 3 2" xfId="2069" xr:uid="{00000000-0005-0000-0000-000029010000}"/>
    <cellStyle name="Millares 79 4" xfId="638" xr:uid="{00000000-0005-0000-0000-000029010000}"/>
    <cellStyle name="Millares 79 4 2" xfId="1717" xr:uid="{00000000-0005-0000-0000-000029010000}"/>
    <cellStyle name="Millares 79 5" xfId="1348" xr:uid="{00000000-0005-0000-0000-000029010000}"/>
    <cellStyle name="Millares 8" xfId="26" xr:uid="{00000000-0005-0000-0000-00002B010000}"/>
    <cellStyle name="Millares 8 2" xfId="378" xr:uid="{00000000-0005-0000-0000-00002C010000}"/>
    <cellStyle name="Millares 8 2 2" xfId="1095" xr:uid="{00000000-0005-0000-0000-00002C010000}"/>
    <cellStyle name="Millares 8 2 2 2" xfId="2173" xr:uid="{00000000-0005-0000-0000-00002C010000}"/>
    <cellStyle name="Millares 8 2 3" xfId="742" xr:uid="{00000000-0005-0000-0000-00002C010000}"/>
    <cellStyle name="Millares 8 2 3 2" xfId="1821" xr:uid="{00000000-0005-0000-0000-00002C010000}"/>
    <cellStyle name="Millares 8 2 4" xfId="1456" xr:uid="{00000000-0005-0000-0000-00002C010000}"/>
    <cellStyle name="Millares 8 3" xfId="913" xr:uid="{00000000-0005-0000-0000-00002B010000}"/>
    <cellStyle name="Millares 8 3 2" xfId="1991" xr:uid="{00000000-0005-0000-0000-00002B010000}"/>
    <cellStyle name="Millares 8 4" xfId="560" xr:uid="{00000000-0005-0000-0000-00002B010000}"/>
    <cellStyle name="Millares 8 4 2" xfId="1639" xr:uid="{00000000-0005-0000-0000-00002B010000}"/>
    <cellStyle name="Millares 8 5" xfId="1267" xr:uid="{00000000-0005-0000-0000-00002B010000}"/>
    <cellStyle name="Millares 80" xfId="173" xr:uid="{00000000-0005-0000-0000-00002D010000}"/>
    <cellStyle name="Millares 80 2" xfId="459" xr:uid="{00000000-0005-0000-0000-00002E010000}"/>
    <cellStyle name="Millares 80 2 2" xfId="1175" xr:uid="{00000000-0005-0000-0000-00002E010000}"/>
    <cellStyle name="Millares 80 2 2 2" xfId="2253" xr:uid="{00000000-0005-0000-0000-00002E010000}"/>
    <cellStyle name="Millares 80 2 3" xfId="822" xr:uid="{00000000-0005-0000-0000-00002E010000}"/>
    <cellStyle name="Millares 80 2 3 2" xfId="1901" xr:uid="{00000000-0005-0000-0000-00002E010000}"/>
    <cellStyle name="Millares 80 2 4" xfId="1536" xr:uid="{00000000-0005-0000-0000-00002E010000}"/>
    <cellStyle name="Millares 80 3" xfId="992" xr:uid="{00000000-0005-0000-0000-00002D010000}"/>
    <cellStyle name="Millares 80 3 2" xfId="2070" xr:uid="{00000000-0005-0000-0000-00002D010000}"/>
    <cellStyle name="Millares 80 4" xfId="639" xr:uid="{00000000-0005-0000-0000-00002D010000}"/>
    <cellStyle name="Millares 80 4 2" xfId="1718" xr:uid="{00000000-0005-0000-0000-00002D010000}"/>
    <cellStyle name="Millares 80 5" xfId="1349" xr:uid="{00000000-0005-0000-0000-00002D010000}"/>
    <cellStyle name="Millares 81" xfId="175" xr:uid="{00000000-0005-0000-0000-00002F010000}"/>
    <cellStyle name="Millares 81 2" xfId="460" xr:uid="{00000000-0005-0000-0000-000030010000}"/>
    <cellStyle name="Millares 81 2 2" xfId="1176" xr:uid="{00000000-0005-0000-0000-000030010000}"/>
    <cellStyle name="Millares 81 2 2 2" xfId="2254" xr:uid="{00000000-0005-0000-0000-000030010000}"/>
    <cellStyle name="Millares 81 2 3" xfId="823" xr:uid="{00000000-0005-0000-0000-000030010000}"/>
    <cellStyle name="Millares 81 2 3 2" xfId="1902" xr:uid="{00000000-0005-0000-0000-000030010000}"/>
    <cellStyle name="Millares 81 2 4" xfId="1537" xr:uid="{00000000-0005-0000-0000-000030010000}"/>
    <cellStyle name="Millares 81 3" xfId="993" xr:uid="{00000000-0005-0000-0000-00002F010000}"/>
    <cellStyle name="Millares 81 3 2" xfId="2071" xr:uid="{00000000-0005-0000-0000-00002F010000}"/>
    <cellStyle name="Millares 81 4" xfId="640" xr:uid="{00000000-0005-0000-0000-00002F010000}"/>
    <cellStyle name="Millares 81 4 2" xfId="1719" xr:uid="{00000000-0005-0000-0000-00002F010000}"/>
    <cellStyle name="Millares 81 5" xfId="1350" xr:uid="{00000000-0005-0000-0000-00002F010000}"/>
    <cellStyle name="Millares 82" xfId="177" xr:uid="{00000000-0005-0000-0000-000031010000}"/>
    <cellStyle name="Millares 82 2" xfId="461" xr:uid="{00000000-0005-0000-0000-000032010000}"/>
    <cellStyle name="Millares 82 2 2" xfId="1177" xr:uid="{00000000-0005-0000-0000-000032010000}"/>
    <cellStyle name="Millares 82 2 2 2" xfId="2255" xr:uid="{00000000-0005-0000-0000-000032010000}"/>
    <cellStyle name="Millares 82 2 3" xfId="824" xr:uid="{00000000-0005-0000-0000-000032010000}"/>
    <cellStyle name="Millares 82 2 3 2" xfId="1903" xr:uid="{00000000-0005-0000-0000-000032010000}"/>
    <cellStyle name="Millares 82 2 4" xfId="1538" xr:uid="{00000000-0005-0000-0000-000032010000}"/>
    <cellStyle name="Millares 82 3" xfId="994" xr:uid="{00000000-0005-0000-0000-000031010000}"/>
    <cellStyle name="Millares 82 3 2" xfId="2072" xr:uid="{00000000-0005-0000-0000-000031010000}"/>
    <cellStyle name="Millares 82 4" xfId="641" xr:uid="{00000000-0005-0000-0000-000031010000}"/>
    <cellStyle name="Millares 82 4 2" xfId="1720" xr:uid="{00000000-0005-0000-0000-000031010000}"/>
    <cellStyle name="Millares 82 5" xfId="1351" xr:uid="{00000000-0005-0000-0000-000031010000}"/>
    <cellStyle name="Millares 83" xfId="179" xr:uid="{00000000-0005-0000-0000-000033010000}"/>
    <cellStyle name="Millares 83 2" xfId="462" xr:uid="{00000000-0005-0000-0000-000034010000}"/>
    <cellStyle name="Millares 83 2 2" xfId="1178" xr:uid="{00000000-0005-0000-0000-000034010000}"/>
    <cellStyle name="Millares 83 2 2 2" xfId="2256" xr:uid="{00000000-0005-0000-0000-000034010000}"/>
    <cellStyle name="Millares 83 2 3" xfId="825" xr:uid="{00000000-0005-0000-0000-000034010000}"/>
    <cellStyle name="Millares 83 2 3 2" xfId="1904" xr:uid="{00000000-0005-0000-0000-000034010000}"/>
    <cellStyle name="Millares 83 2 4" xfId="1539" xr:uid="{00000000-0005-0000-0000-000034010000}"/>
    <cellStyle name="Millares 83 3" xfId="995" xr:uid="{00000000-0005-0000-0000-000033010000}"/>
    <cellStyle name="Millares 83 3 2" xfId="2073" xr:uid="{00000000-0005-0000-0000-000033010000}"/>
    <cellStyle name="Millares 83 4" xfId="642" xr:uid="{00000000-0005-0000-0000-000033010000}"/>
    <cellStyle name="Millares 83 4 2" xfId="1721" xr:uid="{00000000-0005-0000-0000-000033010000}"/>
    <cellStyle name="Millares 83 5" xfId="1352" xr:uid="{00000000-0005-0000-0000-000033010000}"/>
    <cellStyle name="Millares 84" xfId="181" xr:uid="{00000000-0005-0000-0000-000035010000}"/>
    <cellStyle name="Millares 84 2" xfId="463" xr:uid="{00000000-0005-0000-0000-000036010000}"/>
    <cellStyle name="Millares 84 2 2" xfId="1179" xr:uid="{00000000-0005-0000-0000-000036010000}"/>
    <cellStyle name="Millares 84 2 2 2" xfId="2257" xr:uid="{00000000-0005-0000-0000-000036010000}"/>
    <cellStyle name="Millares 84 2 3" xfId="826" xr:uid="{00000000-0005-0000-0000-000036010000}"/>
    <cellStyle name="Millares 84 2 3 2" xfId="1905" xr:uid="{00000000-0005-0000-0000-000036010000}"/>
    <cellStyle name="Millares 84 2 4" xfId="1540" xr:uid="{00000000-0005-0000-0000-000036010000}"/>
    <cellStyle name="Millares 84 3" xfId="996" xr:uid="{00000000-0005-0000-0000-000035010000}"/>
    <cellStyle name="Millares 84 3 2" xfId="2074" xr:uid="{00000000-0005-0000-0000-000035010000}"/>
    <cellStyle name="Millares 84 4" xfId="643" xr:uid="{00000000-0005-0000-0000-000035010000}"/>
    <cellStyle name="Millares 84 4 2" xfId="1722" xr:uid="{00000000-0005-0000-0000-000035010000}"/>
    <cellStyle name="Millares 84 5" xfId="1353" xr:uid="{00000000-0005-0000-0000-000035010000}"/>
    <cellStyle name="Millares 85" xfId="183" xr:uid="{00000000-0005-0000-0000-000037010000}"/>
    <cellStyle name="Millares 85 2" xfId="464" xr:uid="{00000000-0005-0000-0000-000038010000}"/>
    <cellStyle name="Millares 85 2 2" xfId="1180" xr:uid="{00000000-0005-0000-0000-000038010000}"/>
    <cellStyle name="Millares 85 2 2 2" xfId="2258" xr:uid="{00000000-0005-0000-0000-000038010000}"/>
    <cellStyle name="Millares 85 2 3" xfId="827" xr:uid="{00000000-0005-0000-0000-000038010000}"/>
    <cellStyle name="Millares 85 2 3 2" xfId="1906" xr:uid="{00000000-0005-0000-0000-000038010000}"/>
    <cellStyle name="Millares 85 2 4" xfId="1541" xr:uid="{00000000-0005-0000-0000-000038010000}"/>
    <cellStyle name="Millares 85 3" xfId="997" xr:uid="{00000000-0005-0000-0000-000037010000}"/>
    <cellStyle name="Millares 85 3 2" xfId="2075" xr:uid="{00000000-0005-0000-0000-000037010000}"/>
    <cellStyle name="Millares 85 4" xfId="644" xr:uid="{00000000-0005-0000-0000-000037010000}"/>
    <cellStyle name="Millares 85 4 2" xfId="1723" xr:uid="{00000000-0005-0000-0000-000037010000}"/>
    <cellStyle name="Millares 85 5" xfId="1354" xr:uid="{00000000-0005-0000-0000-000037010000}"/>
    <cellStyle name="Millares 86" xfId="185" xr:uid="{00000000-0005-0000-0000-000039010000}"/>
    <cellStyle name="Millares 86 2" xfId="465" xr:uid="{00000000-0005-0000-0000-00003A010000}"/>
    <cellStyle name="Millares 86 2 2" xfId="1181" xr:uid="{00000000-0005-0000-0000-00003A010000}"/>
    <cellStyle name="Millares 86 2 2 2" xfId="2259" xr:uid="{00000000-0005-0000-0000-00003A010000}"/>
    <cellStyle name="Millares 86 2 3" xfId="828" xr:uid="{00000000-0005-0000-0000-00003A010000}"/>
    <cellStyle name="Millares 86 2 3 2" xfId="1907" xr:uid="{00000000-0005-0000-0000-00003A010000}"/>
    <cellStyle name="Millares 86 2 4" xfId="1542" xr:uid="{00000000-0005-0000-0000-00003A010000}"/>
    <cellStyle name="Millares 86 3" xfId="998" xr:uid="{00000000-0005-0000-0000-000039010000}"/>
    <cellStyle name="Millares 86 3 2" xfId="2076" xr:uid="{00000000-0005-0000-0000-000039010000}"/>
    <cellStyle name="Millares 86 4" xfId="645" xr:uid="{00000000-0005-0000-0000-000039010000}"/>
    <cellStyle name="Millares 86 4 2" xfId="1724" xr:uid="{00000000-0005-0000-0000-000039010000}"/>
    <cellStyle name="Millares 86 5" xfId="1355" xr:uid="{00000000-0005-0000-0000-000039010000}"/>
    <cellStyle name="Millares 87" xfId="187" xr:uid="{00000000-0005-0000-0000-00003B010000}"/>
    <cellStyle name="Millares 87 2" xfId="466" xr:uid="{00000000-0005-0000-0000-00003C010000}"/>
    <cellStyle name="Millares 87 2 2" xfId="1182" xr:uid="{00000000-0005-0000-0000-00003C010000}"/>
    <cellStyle name="Millares 87 2 2 2" xfId="2260" xr:uid="{00000000-0005-0000-0000-00003C010000}"/>
    <cellStyle name="Millares 87 2 3" xfId="829" xr:uid="{00000000-0005-0000-0000-00003C010000}"/>
    <cellStyle name="Millares 87 2 3 2" xfId="1908" xr:uid="{00000000-0005-0000-0000-00003C010000}"/>
    <cellStyle name="Millares 87 2 4" xfId="1543" xr:uid="{00000000-0005-0000-0000-00003C010000}"/>
    <cellStyle name="Millares 87 3" xfId="999" xr:uid="{00000000-0005-0000-0000-00003B010000}"/>
    <cellStyle name="Millares 87 3 2" xfId="2077" xr:uid="{00000000-0005-0000-0000-00003B010000}"/>
    <cellStyle name="Millares 87 4" xfId="646" xr:uid="{00000000-0005-0000-0000-00003B010000}"/>
    <cellStyle name="Millares 87 4 2" xfId="1725" xr:uid="{00000000-0005-0000-0000-00003B010000}"/>
    <cellStyle name="Millares 87 5" xfId="1356" xr:uid="{00000000-0005-0000-0000-00003B010000}"/>
    <cellStyle name="Millares 88" xfId="189" xr:uid="{00000000-0005-0000-0000-00003D010000}"/>
    <cellStyle name="Millares 88 2" xfId="467" xr:uid="{00000000-0005-0000-0000-00003E010000}"/>
    <cellStyle name="Millares 88 2 2" xfId="1183" xr:uid="{00000000-0005-0000-0000-00003E010000}"/>
    <cellStyle name="Millares 88 2 2 2" xfId="2261" xr:uid="{00000000-0005-0000-0000-00003E010000}"/>
    <cellStyle name="Millares 88 2 3" xfId="830" xr:uid="{00000000-0005-0000-0000-00003E010000}"/>
    <cellStyle name="Millares 88 2 3 2" xfId="1909" xr:uid="{00000000-0005-0000-0000-00003E010000}"/>
    <cellStyle name="Millares 88 2 4" xfId="1544" xr:uid="{00000000-0005-0000-0000-00003E010000}"/>
    <cellStyle name="Millares 88 3" xfId="1000" xr:uid="{00000000-0005-0000-0000-00003D010000}"/>
    <cellStyle name="Millares 88 3 2" xfId="2078" xr:uid="{00000000-0005-0000-0000-00003D010000}"/>
    <cellStyle name="Millares 88 4" xfId="647" xr:uid="{00000000-0005-0000-0000-00003D010000}"/>
    <cellStyle name="Millares 88 4 2" xfId="1726" xr:uid="{00000000-0005-0000-0000-00003D010000}"/>
    <cellStyle name="Millares 88 5" xfId="1357" xr:uid="{00000000-0005-0000-0000-00003D010000}"/>
    <cellStyle name="Millares 89" xfId="191" xr:uid="{00000000-0005-0000-0000-00003F010000}"/>
    <cellStyle name="Millares 89 2" xfId="469" xr:uid="{00000000-0005-0000-0000-000040010000}"/>
    <cellStyle name="Millares 89 2 2" xfId="1185" xr:uid="{00000000-0005-0000-0000-000040010000}"/>
    <cellStyle name="Millares 89 2 2 2" xfId="2263" xr:uid="{00000000-0005-0000-0000-000040010000}"/>
    <cellStyle name="Millares 89 2 3" xfId="832" xr:uid="{00000000-0005-0000-0000-000040010000}"/>
    <cellStyle name="Millares 89 2 3 2" xfId="1911" xr:uid="{00000000-0005-0000-0000-000040010000}"/>
    <cellStyle name="Millares 89 2 4" xfId="1546" xr:uid="{00000000-0005-0000-0000-000040010000}"/>
    <cellStyle name="Millares 89 3" xfId="1001" xr:uid="{00000000-0005-0000-0000-00003F010000}"/>
    <cellStyle name="Millares 89 3 2" xfId="2079" xr:uid="{00000000-0005-0000-0000-00003F010000}"/>
    <cellStyle name="Millares 89 4" xfId="648" xr:uid="{00000000-0005-0000-0000-00003F010000}"/>
    <cellStyle name="Millares 89 4 2" xfId="1727" xr:uid="{00000000-0005-0000-0000-00003F010000}"/>
    <cellStyle name="Millares 89 5" xfId="1358" xr:uid="{00000000-0005-0000-0000-00003F010000}"/>
    <cellStyle name="Millares 9" xfId="29" xr:uid="{00000000-0005-0000-0000-000041010000}"/>
    <cellStyle name="Millares 9 2" xfId="380" xr:uid="{00000000-0005-0000-0000-000042010000}"/>
    <cellStyle name="Millares 9 2 2" xfId="1097" xr:uid="{00000000-0005-0000-0000-000042010000}"/>
    <cellStyle name="Millares 9 2 2 2" xfId="2175" xr:uid="{00000000-0005-0000-0000-000042010000}"/>
    <cellStyle name="Millares 9 2 3" xfId="744" xr:uid="{00000000-0005-0000-0000-000042010000}"/>
    <cellStyle name="Millares 9 2 3 2" xfId="1823" xr:uid="{00000000-0005-0000-0000-000042010000}"/>
    <cellStyle name="Millares 9 2 4" xfId="1458" xr:uid="{00000000-0005-0000-0000-000042010000}"/>
    <cellStyle name="Millares 9 3" xfId="915" xr:uid="{00000000-0005-0000-0000-000041010000}"/>
    <cellStyle name="Millares 9 3 2" xfId="1993" xr:uid="{00000000-0005-0000-0000-000041010000}"/>
    <cellStyle name="Millares 9 4" xfId="562" xr:uid="{00000000-0005-0000-0000-000041010000}"/>
    <cellStyle name="Millares 9 4 2" xfId="1641" xr:uid="{00000000-0005-0000-0000-000041010000}"/>
    <cellStyle name="Millares 9 5" xfId="1269" xr:uid="{00000000-0005-0000-0000-000041010000}"/>
    <cellStyle name="Millares 90" xfId="193" xr:uid="{00000000-0005-0000-0000-000043010000}"/>
    <cellStyle name="Millares 90 2" xfId="470" xr:uid="{00000000-0005-0000-0000-000044010000}"/>
    <cellStyle name="Millares 90 2 2" xfId="1186" xr:uid="{00000000-0005-0000-0000-000044010000}"/>
    <cellStyle name="Millares 90 2 2 2" xfId="2264" xr:uid="{00000000-0005-0000-0000-000044010000}"/>
    <cellStyle name="Millares 90 2 3" xfId="833" xr:uid="{00000000-0005-0000-0000-000044010000}"/>
    <cellStyle name="Millares 90 2 3 2" xfId="1912" xr:uid="{00000000-0005-0000-0000-000044010000}"/>
    <cellStyle name="Millares 90 2 4" xfId="1547" xr:uid="{00000000-0005-0000-0000-000044010000}"/>
    <cellStyle name="Millares 90 3" xfId="1002" xr:uid="{00000000-0005-0000-0000-000043010000}"/>
    <cellStyle name="Millares 90 3 2" xfId="2080" xr:uid="{00000000-0005-0000-0000-000043010000}"/>
    <cellStyle name="Millares 90 4" xfId="649" xr:uid="{00000000-0005-0000-0000-000043010000}"/>
    <cellStyle name="Millares 90 4 2" xfId="1728" xr:uid="{00000000-0005-0000-0000-000043010000}"/>
    <cellStyle name="Millares 90 5" xfId="1359" xr:uid="{00000000-0005-0000-0000-000043010000}"/>
    <cellStyle name="Millares 91" xfId="195" xr:uid="{00000000-0005-0000-0000-000045010000}"/>
    <cellStyle name="Millares 91 2" xfId="471" xr:uid="{00000000-0005-0000-0000-000046010000}"/>
    <cellStyle name="Millares 91 2 2" xfId="1187" xr:uid="{00000000-0005-0000-0000-000046010000}"/>
    <cellStyle name="Millares 91 2 2 2" xfId="2265" xr:uid="{00000000-0005-0000-0000-000046010000}"/>
    <cellStyle name="Millares 91 2 3" xfId="834" xr:uid="{00000000-0005-0000-0000-000046010000}"/>
    <cellStyle name="Millares 91 2 3 2" xfId="1913" xr:uid="{00000000-0005-0000-0000-000046010000}"/>
    <cellStyle name="Millares 91 2 4" xfId="1548" xr:uid="{00000000-0005-0000-0000-000046010000}"/>
    <cellStyle name="Millares 91 3" xfId="1003" xr:uid="{00000000-0005-0000-0000-000045010000}"/>
    <cellStyle name="Millares 91 3 2" xfId="2081" xr:uid="{00000000-0005-0000-0000-000045010000}"/>
    <cellStyle name="Millares 91 4" xfId="650" xr:uid="{00000000-0005-0000-0000-000045010000}"/>
    <cellStyle name="Millares 91 4 2" xfId="1729" xr:uid="{00000000-0005-0000-0000-000045010000}"/>
    <cellStyle name="Millares 91 5" xfId="1360" xr:uid="{00000000-0005-0000-0000-000045010000}"/>
    <cellStyle name="Millares 92" xfId="197" xr:uid="{00000000-0005-0000-0000-000047010000}"/>
    <cellStyle name="Millares 92 2" xfId="472" xr:uid="{00000000-0005-0000-0000-000048010000}"/>
    <cellStyle name="Millares 92 2 2" xfId="1188" xr:uid="{00000000-0005-0000-0000-000048010000}"/>
    <cellStyle name="Millares 92 2 2 2" xfId="2266" xr:uid="{00000000-0005-0000-0000-000048010000}"/>
    <cellStyle name="Millares 92 2 3" xfId="835" xr:uid="{00000000-0005-0000-0000-000048010000}"/>
    <cellStyle name="Millares 92 2 3 2" xfId="1914" xr:uid="{00000000-0005-0000-0000-000048010000}"/>
    <cellStyle name="Millares 92 2 4" xfId="1549" xr:uid="{00000000-0005-0000-0000-000048010000}"/>
    <cellStyle name="Millares 92 3" xfId="1004" xr:uid="{00000000-0005-0000-0000-000047010000}"/>
    <cellStyle name="Millares 92 3 2" xfId="2082" xr:uid="{00000000-0005-0000-0000-000047010000}"/>
    <cellStyle name="Millares 92 4" xfId="651" xr:uid="{00000000-0005-0000-0000-000047010000}"/>
    <cellStyle name="Millares 92 4 2" xfId="1730" xr:uid="{00000000-0005-0000-0000-000047010000}"/>
    <cellStyle name="Millares 92 5" xfId="1361" xr:uid="{00000000-0005-0000-0000-000047010000}"/>
    <cellStyle name="Millares 93" xfId="199" xr:uid="{00000000-0005-0000-0000-000049010000}"/>
    <cellStyle name="Millares 93 2" xfId="473" xr:uid="{00000000-0005-0000-0000-00004A010000}"/>
    <cellStyle name="Millares 93 2 2" xfId="1189" xr:uid="{00000000-0005-0000-0000-00004A010000}"/>
    <cellStyle name="Millares 93 2 2 2" xfId="2267" xr:uid="{00000000-0005-0000-0000-00004A010000}"/>
    <cellStyle name="Millares 93 2 3" xfId="836" xr:uid="{00000000-0005-0000-0000-00004A010000}"/>
    <cellStyle name="Millares 93 2 3 2" xfId="1915" xr:uid="{00000000-0005-0000-0000-00004A010000}"/>
    <cellStyle name="Millares 93 2 4" xfId="1550" xr:uid="{00000000-0005-0000-0000-00004A010000}"/>
    <cellStyle name="Millares 93 3" xfId="1005" xr:uid="{00000000-0005-0000-0000-000049010000}"/>
    <cellStyle name="Millares 93 3 2" xfId="2083" xr:uid="{00000000-0005-0000-0000-000049010000}"/>
    <cellStyle name="Millares 93 4" xfId="652" xr:uid="{00000000-0005-0000-0000-000049010000}"/>
    <cellStyle name="Millares 93 4 2" xfId="1731" xr:uid="{00000000-0005-0000-0000-000049010000}"/>
    <cellStyle name="Millares 93 5" xfId="1362" xr:uid="{00000000-0005-0000-0000-000049010000}"/>
    <cellStyle name="Millares 94" xfId="201" xr:uid="{00000000-0005-0000-0000-00004B010000}"/>
    <cellStyle name="Millares 94 2" xfId="474" xr:uid="{00000000-0005-0000-0000-00004C010000}"/>
    <cellStyle name="Millares 94 2 2" xfId="1190" xr:uid="{00000000-0005-0000-0000-00004C010000}"/>
    <cellStyle name="Millares 94 2 2 2" xfId="2268" xr:uid="{00000000-0005-0000-0000-00004C010000}"/>
    <cellStyle name="Millares 94 2 3" xfId="837" xr:uid="{00000000-0005-0000-0000-00004C010000}"/>
    <cellStyle name="Millares 94 2 3 2" xfId="1916" xr:uid="{00000000-0005-0000-0000-00004C010000}"/>
    <cellStyle name="Millares 94 2 4" xfId="1551" xr:uid="{00000000-0005-0000-0000-00004C010000}"/>
    <cellStyle name="Millares 94 3" xfId="1006" xr:uid="{00000000-0005-0000-0000-00004B010000}"/>
    <cellStyle name="Millares 94 3 2" xfId="2084" xr:uid="{00000000-0005-0000-0000-00004B010000}"/>
    <cellStyle name="Millares 94 4" xfId="653" xr:uid="{00000000-0005-0000-0000-00004B010000}"/>
    <cellStyle name="Millares 94 4 2" xfId="1732" xr:uid="{00000000-0005-0000-0000-00004B010000}"/>
    <cellStyle name="Millares 94 5" xfId="1363" xr:uid="{00000000-0005-0000-0000-00004B010000}"/>
    <cellStyle name="Millares 95" xfId="203" xr:uid="{00000000-0005-0000-0000-00004D010000}"/>
    <cellStyle name="Millares 95 2" xfId="475" xr:uid="{00000000-0005-0000-0000-00004E010000}"/>
    <cellStyle name="Millares 95 2 2" xfId="1191" xr:uid="{00000000-0005-0000-0000-00004E010000}"/>
    <cellStyle name="Millares 95 2 2 2" xfId="2269" xr:uid="{00000000-0005-0000-0000-00004E010000}"/>
    <cellStyle name="Millares 95 2 3" xfId="838" xr:uid="{00000000-0005-0000-0000-00004E010000}"/>
    <cellStyle name="Millares 95 2 3 2" xfId="1917" xr:uid="{00000000-0005-0000-0000-00004E010000}"/>
    <cellStyle name="Millares 95 2 4" xfId="1552" xr:uid="{00000000-0005-0000-0000-00004E010000}"/>
    <cellStyle name="Millares 95 3" xfId="1007" xr:uid="{00000000-0005-0000-0000-00004D010000}"/>
    <cellStyle name="Millares 95 3 2" xfId="2085" xr:uid="{00000000-0005-0000-0000-00004D010000}"/>
    <cellStyle name="Millares 95 4" xfId="654" xr:uid="{00000000-0005-0000-0000-00004D010000}"/>
    <cellStyle name="Millares 95 4 2" xfId="1733" xr:uid="{00000000-0005-0000-0000-00004D010000}"/>
    <cellStyle name="Millares 95 5" xfId="1364" xr:uid="{00000000-0005-0000-0000-00004D010000}"/>
    <cellStyle name="Millares 96" xfId="215" xr:uid="{00000000-0005-0000-0000-00004F010000}"/>
    <cellStyle name="Millares 96 2" xfId="478" xr:uid="{00000000-0005-0000-0000-000050010000}"/>
    <cellStyle name="Millares 96 2 2" xfId="1193" xr:uid="{00000000-0005-0000-0000-000050010000}"/>
    <cellStyle name="Millares 96 2 2 2" xfId="2271" xr:uid="{00000000-0005-0000-0000-000050010000}"/>
    <cellStyle name="Millares 96 2 3" xfId="840" xr:uid="{00000000-0005-0000-0000-000050010000}"/>
    <cellStyle name="Millares 96 2 3 2" xfId="1919" xr:uid="{00000000-0005-0000-0000-000050010000}"/>
    <cellStyle name="Millares 96 2 4" xfId="1554" xr:uid="{00000000-0005-0000-0000-000050010000}"/>
    <cellStyle name="Millares 96 3" xfId="1009" xr:uid="{00000000-0005-0000-0000-00004F010000}"/>
    <cellStyle name="Millares 96 3 2" xfId="2087" xr:uid="{00000000-0005-0000-0000-00004F010000}"/>
    <cellStyle name="Millares 96 4" xfId="656" xr:uid="{00000000-0005-0000-0000-00004F010000}"/>
    <cellStyle name="Millares 96 4 2" xfId="1735" xr:uid="{00000000-0005-0000-0000-00004F010000}"/>
    <cellStyle name="Millares 96 5" xfId="1366" xr:uid="{00000000-0005-0000-0000-00004F010000}"/>
    <cellStyle name="Millares 97" xfId="220" xr:uid="{00000000-0005-0000-0000-000051010000}"/>
    <cellStyle name="Millares 97 2" xfId="482" xr:uid="{00000000-0005-0000-0000-000052010000}"/>
    <cellStyle name="Millares 97 2 2" xfId="1197" xr:uid="{00000000-0005-0000-0000-000052010000}"/>
    <cellStyle name="Millares 97 2 2 2" xfId="2275" xr:uid="{00000000-0005-0000-0000-000052010000}"/>
    <cellStyle name="Millares 97 2 3" xfId="844" xr:uid="{00000000-0005-0000-0000-000052010000}"/>
    <cellStyle name="Millares 97 2 3 2" xfId="1923" xr:uid="{00000000-0005-0000-0000-000052010000}"/>
    <cellStyle name="Millares 97 2 4" xfId="1558" xr:uid="{00000000-0005-0000-0000-000052010000}"/>
    <cellStyle name="Millares 97 3" xfId="1013" xr:uid="{00000000-0005-0000-0000-000051010000}"/>
    <cellStyle name="Millares 97 3 2" xfId="2091" xr:uid="{00000000-0005-0000-0000-000051010000}"/>
    <cellStyle name="Millares 97 4" xfId="660" xr:uid="{00000000-0005-0000-0000-000051010000}"/>
    <cellStyle name="Millares 97 4 2" xfId="1739" xr:uid="{00000000-0005-0000-0000-000051010000}"/>
    <cellStyle name="Millares 97 5" xfId="1370" xr:uid="{00000000-0005-0000-0000-000051010000}"/>
    <cellStyle name="Millares 98" xfId="217" xr:uid="{00000000-0005-0000-0000-000053010000}"/>
    <cellStyle name="Millares 98 2" xfId="479" xr:uid="{00000000-0005-0000-0000-000054010000}"/>
    <cellStyle name="Millares 98 2 2" xfId="1194" xr:uid="{00000000-0005-0000-0000-000054010000}"/>
    <cellStyle name="Millares 98 2 2 2" xfId="2272" xr:uid="{00000000-0005-0000-0000-000054010000}"/>
    <cellStyle name="Millares 98 2 3" xfId="841" xr:uid="{00000000-0005-0000-0000-000054010000}"/>
    <cellStyle name="Millares 98 2 3 2" xfId="1920" xr:uid="{00000000-0005-0000-0000-000054010000}"/>
    <cellStyle name="Millares 98 2 4" xfId="1555" xr:uid="{00000000-0005-0000-0000-000054010000}"/>
    <cellStyle name="Millares 98 3" xfId="1010" xr:uid="{00000000-0005-0000-0000-000053010000}"/>
    <cellStyle name="Millares 98 3 2" xfId="2088" xr:uid="{00000000-0005-0000-0000-000053010000}"/>
    <cellStyle name="Millares 98 4" xfId="657" xr:uid="{00000000-0005-0000-0000-000053010000}"/>
    <cellStyle name="Millares 98 4 2" xfId="1736" xr:uid="{00000000-0005-0000-0000-000053010000}"/>
    <cellStyle name="Millares 98 5" xfId="1367" xr:uid="{00000000-0005-0000-0000-000053010000}"/>
    <cellStyle name="Millares 99" xfId="31" xr:uid="{00000000-0005-0000-0000-000055010000}"/>
    <cellStyle name="Millares 99 2" xfId="381" xr:uid="{00000000-0005-0000-0000-000056010000}"/>
    <cellStyle name="Millares 99 2 2" xfId="1098" xr:uid="{00000000-0005-0000-0000-000056010000}"/>
    <cellStyle name="Millares 99 2 2 2" xfId="2176" xr:uid="{00000000-0005-0000-0000-000056010000}"/>
    <cellStyle name="Millares 99 2 3" xfId="745" xr:uid="{00000000-0005-0000-0000-000056010000}"/>
    <cellStyle name="Millares 99 2 3 2" xfId="1824" xr:uid="{00000000-0005-0000-0000-000056010000}"/>
    <cellStyle name="Millares 99 2 4" xfId="1459" xr:uid="{00000000-0005-0000-0000-000056010000}"/>
    <cellStyle name="Millares 99 3" xfId="916" xr:uid="{00000000-0005-0000-0000-000055010000}"/>
    <cellStyle name="Millares 99 3 2" xfId="1994" xr:uid="{00000000-0005-0000-0000-000055010000}"/>
    <cellStyle name="Millares 99 4" xfId="563" xr:uid="{00000000-0005-0000-0000-000055010000}"/>
    <cellStyle name="Millares 99 4 2" xfId="1642" xr:uid="{00000000-0005-0000-0000-000055010000}"/>
    <cellStyle name="Millares 99 5" xfId="1270" xr:uid="{00000000-0005-0000-0000-000055010000}"/>
    <cellStyle name="Moneda [0] 2" xfId="20" xr:uid="{00000000-0005-0000-0000-000058010000}"/>
    <cellStyle name="Moneda [0] 2 2" xfId="15" xr:uid="{00000000-0005-0000-0000-000059010000}"/>
    <cellStyle name="Moneda [0] 2 3" xfId="44" xr:uid="{00000000-0005-0000-0000-00005A010000}"/>
    <cellStyle name="Moneda [0] 2 3 2" xfId="391" xr:uid="{00000000-0005-0000-0000-00005B010000}"/>
    <cellStyle name="Moneda [0] 2 3 2 2" xfId="1108" xr:uid="{00000000-0005-0000-0000-00005B010000}"/>
    <cellStyle name="Moneda [0] 2 3 2 2 2" xfId="2186" xr:uid="{00000000-0005-0000-0000-00005B010000}"/>
    <cellStyle name="Moneda [0] 2 3 2 3" xfId="755" xr:uid="{00000000-0005-0000-0000-00005B010000}"/>
    <cellStyle name="Moneda [0] 2 3 2 3 2" xfId="1834" xr:uid="{00000000-0005-0000-0000-00005B010000}"/>
    <cellStyle name="Moneda [0] 2 3 2 4" xfId="1469" xr:uid="{00000000-0005-0000-0000-00005A010000}"/>
    <cellStyle name="Moneda [0] 2 3 3" xfId="926" xr:uid="{00000000-0005-0000-0000-00005A010000}"/>
    <cellStyle name="Moneda [0] 2 3 3 2" xfId="2004" xr:uid="{00000000-0005-0000-0000-00005A010000}"/>
    <cellStyle name="Moneda [0] 2 3 4" xfId="573" xr:uid="{00000000-0005-0000-0000-00005A010000}"/>
    <cellStyle name="Moneda [0] 2 3 4 2" xfId="1652" xr:uid="{00000000-0005-0000-0000-00005A010000}"/>
    <cellStyle name="Moneda [0] 2 3 5" xfId="1280" xr:uid="{00000000-0005-0000-0000-000059010000}"/>
    <cellStyle name="Moneda [0] 2 4" xfId="322" xr:uid="{00000000-0005-0000-0000-00005C010000}"/>
    <cellStyle name="Moneda [0] 2 4 2" xfId="1066" xr:uid="{00000000-0005-0000-0000-00005C010000}"/>
    <cellStyle name="Moneda [0] 2 4 2 2" xfId="2144" xr:uid="{00000000-0005-0000-0000-00005C010000}"/>
    <cellStyle name="Moneda [0] 2 4 3" xfId="713" xr:uid="{00000000-0005-0000-0000-00005C010000}"/>
    <cellStyle name="Moneda [0] 2 4 3 2" xfId="1792" xr:uid="{00000000-0005-0000-0000-00005C010000}"/>
    <cellStyle name="Moneda [0] 2 4 4" xfId="1427" xr:uid="{00000000-0005-0000-0000-00005B010000}"/>
    <cellStyle name="Moneda [0] 2 5" xfId="374" xr:uid="{00000000-0005-0000-0000-00005D010000}"/>
    <cellStyle name="Moneda [0] 2 5 2" xfId="1091" xr:uid="{00000000-0005-0000-0000-00005D010000}"/>
    <cellStyle name="Moneda [0] 2 5 2 2" xfId="2169" xr:uid="{00000000-0005-0000-0000-00005D010000}"/>
    <cellStyle name="Moneda [0] 2 5 3" xfId="738" xr:uid="{00000000-0005-0000-0000-00005D010000}"/>
    <cellStyle name="Moneda [0] 2 5 3 2" xfId="1817" xr:uid="{00000000-0005-0000-0000-00005D010000}"/>
    <cellStyle name="Moneda [0] 2 5 4" xfId="1452" xr:uid="{00000000-0005-0000-0000-00005C010000}"/>
    <cellStyle name="Moneda [0] 2 6" xfId="546" xr:uid="{00000000-0005-0000-0000-00005E010000}"/>
    <cellStyle name="Moneda [0] 2 6 2" xfId="1253" xr:uid="{00000000-0005-0000-0000-00005E010000}"/>
    <cellStyle name="Moneda [0] 2 6 2 2" xfId="2331" xr:uid="{00000000-0005-0000-0000-00005E010000}"/>
    <cellStyle name="Moneda [0] 2 6 3" xfId="900" xr:uid="{00000000-0005-0000-0000-00005E010000}"/>
    <cellStyle name="Moneda [0] 2 6 3 2" xfId="1979" xr:uid="{00000000-0005-0000-0000-00005E010000}"/>
    <cellStyle name="Moneda [0] 2 6 4" xfId="1614" xr:uid="{00000000-0005-0000-0000-00005D010000}"/>
    <cellStyle name="Moneda [0] 2 7" xfId="909" xr:uid="{00000000-0005-0000-0000-000058010000}"/>
    <cellStyle name="Moneda [0] 2 7 2" xfId="1987" xr:uid="{00000000-0005-0000-0000-000058010000}"/>
    <cellStyle name="Moneda [0] 2 8" xfId="557" xr:uid="{00000000-0005-0000-0000-000058010000}"/>
    <cellStyle name="Moneda [0] 2 8 2" xfId="1636" xr:uid="{00000000-0005-0000-0000-000058010000}"/>
    <cellStyle name="Moneda [0] 2 9" xfId="1264" xr:uid="{00000000-0005-0000-0000-000057010000}"/>
    <cellStyle name="Moneda [0] 3" xfId="216" xr:uid="{00000000-0005-0000-0000-00005F010000}"/>
    <cellStyle name="Moneda 10" xfId="47" xr:uid="{00000000-0005-0000-0000-000060010000}"/>
    <cellStyle name="Moneda 100" xfId="226" xr:uid="{00000000-0005-0000-0000-000061010000}"/>
    <cellStyle name="Moneda 101" xfId="228" xr:uid="{00000000-0005-0000-0000-000062010000}"/>
    <cellStyle name="Moneda 102" xfId="230" xr:uid="{00000000-0005-0000-0000-000063010000}"/>
    <cellStyle name="Moneda 103" xfId="232" xr:uid="{00000000-0005-0000-0000-000064010000}"/>
    <cellStyle name="Moneda 104" xfId="234" xr:uid="{00000000-0005-0000-0000-000065010000}"/>
    <cellStyle name="Moneda 105" xfId="236" xr:uid="{00000000-0005-0000-0000-000066010000}"/>
    <cellStyle name="Moneda 106" xfId="238" xr:uid="{00000000-0005-0000-0000-000067010000}"/>
    <cellStyle name="Moneda 107" xfId="240" xr:uid="{00000000-0005-0000-0000-000068010000}"/>
    <cellStyle name="Moneda 108" xfId="242" xr:uid="{00000000-0005-0000-0000-000069010000}"/>
    <cellStyle name="Moneda 109" xfId="244" xr:uid="{00000000-0005-0000-0000-00006A010000}"/>
    <cellStyle name="Moneda 11" xfId="50" xr:uid="{00000000-0005-0000-0000-00006B010000}"/>
    <cellStyle name="Moneda 110" xfId="246" xr:uid="{00000000-0005-0000-0000-00006C010000}"/>
    <cellStyle name="Moneda 111" xfId="248" xr:uid="{00000000-0005-0000-0000-00006D010000}"/>
    <cellStyle name="Moneda 112" xfId="250" xr:uid="{00000000-0005-0000-0000-00006E010000}"/>
    <cellStyle name="Moneda 113" xfId="252" xr:uid="{00000000-0005-0000-0000-00006F010000}"/>
    <cellStyle name="Moneda 114" xfId="254" xr:uid="{00000000-0005-0000-0000-000070010000}"/>
    <cellStyle name="Moneda 115" xfId="256" xr:uid="{00000000-0005-0000-0000-000071010000}"/>
    <cellStyle name="Moneda 116" xfId="258" xr:uid="{00000000-0005-0000-0000-000072010000}"/>
    <cellStyle name="Moneda 117" xfId="260" xr:uid="{00000000-0005-0000-0000-000073010000}"/>
    <cellStyle name="Moneda 118" xfId="262" xr:uid="{00000000-0005-0000-0000-000074010000}"/>
    <cellStyle name="Moneda 119" xfId="264" xr:uid="{00000000-0005-0000-0000-000075010000}"/>
    <cellStyle name="Moneda 12" xfId="52" xr:uid="{00000000-0005-0000-0000-000076010000}"/>
    <cellStyle name="Moneda 120" xfId="266" xr:uid="{00000000-0005-0000-0000-000077010000}"/>
    <cellStyle name="Moneda 121" xfId="268" xr:uid="{00000000-0005-0000-0000-000078010000}"/>
    <cellStyle name="Moneda 122" xfId="270" xr:uid="{00000000-0005-0000-0000-000079010000}"/>
    <cellStyle name="Moneda 123" xfId="272" xr:uid="{00000000-0005-0000-0000-00007A010000}"/>
    <cellStyle name="Moneda 124" xfId="274" xr:uid="{00000000-0005-0000-0000-00007B010000}"/>
    <cellStyle name="Moneda 125" xfId="276" xr:uid="{00000000-0005-0000-0000-00007C010000}"/>
    <cellStyle name="Moneda 126" xfId="278" xr:uid="{00000000-0005-0000-0000-00007D010000}"/>
    <cellStyle name="Moneda 127" xfId="280" xr:uid="{00000000-0005-0000-0000-00007E010000}"/>
    <cellStyle name="Moneda 128" xfId="282" xr:uid="{00000000-0005-0000-0000-00007F010000}"/>
    <cellStyle name="Moneda 129" xfId="284" xr:uid="{00000000-0005-0000-0000-000080010000}"/>
    <cellStyle name="Moneda 13" xfId="54" xr:uid="{00000000-0005-0000-0000-000081010000}"/>
    <cellStyle name="Moneda 130" xfId="286" xr:uid="{00000000-0005-0000-0000-000082010000}"/>
    <cellStyle name="Moneda 131" xfId="288" xr:uid="{00000000-0005-0000-0000-000083010000}"/>
    <cellStyle name="Moneda 132" xfId="290" xr:uid="{00000000-0005-0000-0000-000084010000}"/>
    <cellStyle name="Moneda 133" xfId="292" xr:uid="{00000000-0005-0000-0000-000085010000}"/>
    <cellStyle name="Moneda 134" xfId="294" xr:uid="{00000000-0005-0000-0000-000086010000}"/>
    <cellStyle name="Moneda 135" xfId="296" xr:uid="{00000000-0005-0000-0000-000087010000}"/>
    <cellStyle name="Moneda 136" xfId="297" xr:uid="{00000000-0005-0000-0000-000088010000}"/>
    <cellStyle name="Moneda 137" xfId="298" xr:uid="{00000000-0005-0000-0000-000089010000}"/>
    <cellStyle name="Moneda 138" xfId="299" xr:uid="{00000000-0005-0000-0000-00008A010000}"/>
    <cellStyle name="Moneda 139" xfId="300" xr:uid="{00000000-0005-0000-0000-00008B010000}"/>
    <cellStyle name="Moneda 14" xfId="56" xr:uid="{00000000-0005-0000-0000-00008C010000}"/>
    <cellStyle name="Moneda 140" xfId="308" xr:uid="{00000000-0005-0000-0000-00008D010000}"/>
    <cellStyle name="Moneda 141" xfId="313" xr:uid="{00000000-0005-0000-0000-00008E010000}"/>
    <cellStyle name="Moneda 142" xfId="323" xr:uid="{00000000-0005-0000-0000-00008F010000}"/>
    <cellStyle name="Moneda 143" xfId="314" xr:uid="{00000000-0005-0000-0000-000090010000}"/>
    <cellStyle name="Moneda 144" xfId="317" xr:uid="{00000000-0005-0000-0000-000091010000}"/>
    <cellStyle name="Moneda 145" xfId="329" xr:uid="{00000000-0005-0000-0000-000092010000}"/>
    <cellStyle name="Moneda 146" xfId="330" xr:uid="{00000000-0005-0000-0000-000093010000}"/>
    <cellStyle name="Moneda 147" xfId="331" xr:uid="{00000000-0005-0000-0000-000094010000}"/>
    <cellStyle name="Moneda 148" xfId="333" xr:uid="{00000000-0005-0000-0000-000095010000}"/>
    <cellStyle name="Moneda 149" xfId="304" xr:uid="{00000000-0005-0000-0000-000096010000}"/>
    <cellStyle name="Moneda 15" xfId="58" xr:uid="{00000000-0005-0000-0000-000097010000}"/>
    <cellStyle name="Moneda 150" xfId="336" xr:uid="{00000000-0005-0000-0000-000098010000}"/>
    <cellStyle name="Moneda 151" xfId="309" xr:uid="{00000000-0005-0000-0000-000099010000}"/>
    <cellStyle name="Moneda 152" xfId="303" xr:uid="{00000000-0005-0000-0000-00009A010000}"/>
    <cellStyle name="Moneda 153" xfId="339" xr:uid="{00000000-0005-0000-0000-00009B010000}"/>
    <cellStyle name="Moneda 154" xfId="341" xr:uid="{00000000-0005-0000-0000-00009C010000}"/>
    <cellStyle name="Moneda 155" xfId="343" xr:uid="{00000000-0005-0000-0000-00009D010000}"/>
    <cellStyle name="Moneda 156" xfId="345" xr:uid="{00000000-0005-0000-0000-00009E010000}"/>
    <cellStyle name="Moneda 157" xfId="347" xr:uid="{00000000-0005-0000-0000-00009F010000}"/>
    <cellStyle name="Moneda 158" xfId="349" xr:uid="{00000000-0005-0000-0000-0000A0010000}"/>
    <cellStyle name="Moneda 159" xfId="351" xr:uid="{00000000-0005-0000-0000-0000A1010000}"/>
    <cellStyle name="Moneda 16" xfId="60" xr:uid="{00000000-0005-0000-0000-0000A2010000}"/>
    <cellStyle name="Moneda 160" xfId="353" xr:uid="{00000000-0005-0000-0000-0000A3010000}"/>
    <cellStyle name="Moneda 161" xfId="354" xr:uid="{00000000-0005-0000-0000-0000A4010000}"/>
    <cellStyle name="Moneda 162" xfId="356" xr:uid="{00000000-0005-0000-0000-0000A5010000}"/>
    <cellStyle name="Moneda 163" xfId="366" xr:uid="{00000000-0005-0000-0000-0000A6010000}"/>
    <cellStyle name="Moneda 164" xfId="364" xr:uid="{00000000-0005-0000-0000-0000A7010000}"/>
    <cellStyle name="Moneda 165" xfId="358" xr:uid="{00000000-0005-0000-0000-0000A8010000}"/>
    <cellStyle name="Moneda 166" xfId="357" xr:uid="{00000000-0005-0000-0000-0000A9010000}"/>
    <cellStyle name="Moneda 167" xfId="355" xr:uid="{00000000-0005-0000-0000-0000AA010000}"/>
    <cellStyle name="Moneda 168" xfId="352" xr:uid="{00000000-0005-0000-0000-0000AB010000}"/>
    <cellStyle name="Moneda 169" xfId="359" xr:uid="{00000000-0005-0000-0000-0000AC010000}"/>
    <cellStyle name="Moneda 17" xfId="62" xr:uid="{00000000-0005-0000-0000-0000AD010000}"/>
    <cellStyle name="Moneda 170" xfId="328" xr:uid="{00000000-0005-0000-0000-0000AE010000}"/>
    <cellStyle name="Moneda 171" xfId="476" xr:uid="{00000000-0005-0000-0000-0000AF010000}"/>
    <cellStyle name="Moneda 172" xfId="526" xr:uid="{00000000-0005-0000-0000-0000B0010000}"/>
    <cellStyle name="Moneda 173" xfId="522" xr:uid="{00000000-0005-0000-0000-0000B1010000}"/>
    <cellStyle name="Moneda 174" xfId="530" xr:uid="{00000000-0005-0000-0000-0000B2010000}"/>
    <cellStyle name="Moneda 175" xfId="529" xr:uid="{00000000-0005-0000-0000-0000B3010000}"/>
    <cellStyle name="Moneda 176" xfId="436" xr:uid="{00000000-0005-0000-0000-0000B4010000}"/>
    <cellStyle name="Moneda 177" xfId="536" xr:uid="{00000000-0005-0000-0000-0000B5010000}"/>
    <cellStyle name="Moneda 178" xfId="538" xr:uid="{00000000-0005-0000-0000-0000B6010000}"/>
    <cellStyle name="Moneda 179" xfId="547" xr:uid="{00000000-0005-0000-0000-0000B7010000}"/>
    <cellStyle name="Moneda 18" xfId="64" xr:uid="{00000000-0005-0000-0000-0000B8010000}"/>
    <cellStyle name="Moneda 180" xfId="539" xr:uid="{00000000-0005-0000-0000-0000B9010000}"/>
    <cellStyle name="Moneda 181" xfId="541" xr:uid="{00000000-0005-0000-0000-0000BA010000}"/>
    <cellStyle name="Moneda 182" xfId="549" xr:uid="{00000000-0005-0000-0000-0000BB010000}"/>
    <cellStyle name="Moneda 183" xfId="903" xr:uid="{00000000-0005-0000-0000-0000A7030000}"/>
    <cellStyle name="Moneda 19" xfId="66" xr:uid="{00000000-0005-0000-0000-0000BC010000}"/>
    <cellStyle name="Moneda 2" xfId="2" xr:uid="{00000000-0005-0000-0000-0000BD010000}"/>
    <cellStyle name="Moneda 2 2" xfId="23" xr:uid="{00000000-0005-0000-0000-0000BE010000}"/>
    <cellStyle name="Moneda 2 3" xfId="363" xr:uid="{00000000-0005-0000-0000-0000BF010000}"/>
    <cellStyle name="Moneda 20" xfId="68" xr:uid="{00000000-0005-0000-0000-0000C0010000}"/>
    <cellStyle name="Moneda 21" xfId="70" xr:uid="{00000000-0005-0000-0000-0000C1010000}"/>
    <cellStyle name="Moneda 22" xfId="72" xr:uid="{00000000-0005-0000-0000-0000C2010000}"/>
    <cellStyle name="Moneda 23" xfId="74" xr:uid="{00000000-0005-0000-0000-0000C3010000}"/>
    <cellStyle name="Moneda 24" xfId="76" xr:uid="{00000000-0005-0000-0000-0000C4010000}"/>
    <cellStyle name="Moneda 25" xfId="78" xr:uid="{00000000-0005-0000-0000-0000C5010000}"/>
    <cellStyle name="Moneda 26" xfId="80" xr:uid="{00000000-0005-0000-0000-0000C6010000}"/>
    <cellStyle name="Moneda 27" xfId="82" xr:uid="{00000000-0005-0000-0000-0000C7010000}"/>
    <cellStyle name="Moneda 28" xfId="84" xr:uid="{00000000-0005-0000-0000-0000C8010000}"/>
    <cellStyle name="Moneda 29" xfId="86" xr:uid="{00000000-0005-0000-0000-0000C9010000}"/>
    <cellStyle name="Moneda 3" xfId="13" xr:uid="{00000000-0005-0000-0000-0000CA010000}"/>
    <cellStyle name="Moneda 30" xfId="88" xr:uid="{00000000-0005-0000-0000-0000CB010000}"/>
    <cellStyle name="Moneda 31" xfId="90" xr:uid="{00000000-0005-0000-0000-0000CC010000}"/>
    <cellStyle name="Moneda 32" xfId="92" xr:uid="{00000000-0005-0000-0000-0000CD010000}"/>
    <cellStyle name="Moneda 33" xfId="94" xr:uid="{00000000-0005-0000-0000-0000CE010000}"/>
    <cellStyle name="Moneda 34" xfId="96" xr:uid="{00000000-0005-0000-0000-0000CF010000}"/>
    <cellStyle name="Moneda 35" xfId="98" xr:uid="{00000000-0005-0000-0000-0000D0010000}"/>
    <cellStyle name="Moneda 36" xfId="100" xr:uid="{00000000-0005-0000-0000-0000D1010000}"/>
    <cellStyle name="Moneda 37" xfId="102" xr:uid="{00000000-0005-0000-0000-0000D2010000}"/>
    <cellStyle name="Moneda 38" xfId="104" xr:uid="{00000000-0005-0000-0000-0000D3010000}"/>
    <cellStyle name="Moneda 39" xfId="106" xr:uid="{00000000-0005-0000-0000-0000D4010000}"/>
    <cellStyle name="Moneda 4" xfId="30" xr:uid="{00000000-0005-0000-0000-0000D5010000}"/>
    <cellStyle name="Moneda 40" xfId="108" xr:uid="{00000000-0005-0000-0000-0000D6010000}"/>
    <cellStyle name="Moneda 41" xfId="110" xr:uid="{00000000-0005-0000-0000-0000D7010000}"/>
    <cellStyle name="Moneda 42" xfId="112" xr:uid="{00000000-0005-0000-0000-0000D8010000}"/>
    <cellStyle name="Moneda 43" xfId="114" xr:uid="{00000000-0005-0000-0000-0000D9010000}"/>
    <cellStyle name="Moneda 44" xfId="116" xr:uid="{00000000-0005-0000-0000-0000DA010000}"/>
    <cellStyle name="Moneda 45" xfId="118" xr:uid="{00000000-0005-0000-0000-0000DB010000}"/>
    <cellStyle name="Moneda 46" xfId="120" xr:uid="{00000000-0005-0000-0000-0000DC010000}"/>
    <cellStyle name="Moneda 47" xfId="122" xr:uid="{00000000-0005-0000-0000-0000DD010000}"/>
    <cellStyle name="Moneda 48" xfId="124" xr:uid="{00000000-0005-0000-0000-0000DE010000}"/>
    <cellStyle name="Moneda 49" xfId="126" xr:uid="{00000000-0005-0000-0000-0000DF010000}"/>
    <cellStyle name="Moneda 5" xfId="18" xr:uid="{00000000-0005-0000-0000-0000E0010000}"/>
    <cellStyle name="Moneda 5 2" xfId="42" xr:uid="{00000000-0005-0000-0000-0000E1010000}"/>
    <cellStyle name="Moneda 5 2 2" xfId="389" xr:uid="{00000000-0005-0000-0000-0000E2010000}"/>
    <cellStyle name="Moneda 5 2 2 2" xfId="1106" xr:uid="{00000000-0005-0000-0000-0000E2010000}"/>
    <cellStyle name="Moneda 5 2 2 2 2" xfId="2184" xr:uid="{00000000-0005-0000-0000-0000E2010000}"/>
    <cellStyle name="Moneda 5 2 2 3" xfId="753" xr:uid="{00000000-0005-0000-0000-0000E2010000}"/>
    <cellStyle name="Moneda 5 2 2 3 2" xfId="1832" xr:uid="{00000000-0005-0000-0000-0000E2010000}"/>
    <cellStyle name="Moneda 5 2 2 4" xfId="1467" xr:uid="{00000000-0005-0000-0000-0000E1010000}"/>
    <cellStyle name="Moneda 5 2 3" xfId="924" xr:uid="{00000000-0005-0000-0000-0000E1010000}"/>
    <cellStyle name="Moneda 5 2 3 2" xfId="2002" xr:uid="{00000000-0005-0000-0000-0000E1010000}"/>
    <cellStyle name="Moneda 5 2 4" xfId="571" xr:uid="{00000000-0005-0000-0000-0000E1010000}"/>
    <cellStyle name="Moneda 5 2 4 2" xfId="1650" xr:uid="{00000000-0005-0000-0000-0000E1010000}"/>
    <cellStyle name="Moneda 5 2 5" xfId="1278" xr:uid="{00000000-0005-0000-0000-0000E0010000}"/>
    <cellStyle name="Moneda 5 3" xfId="320" xr:uid="{00000000-0005-0000-0000-0000E3010000}"/>
    <cellStyle name="Moneda 5 3 2" xfId="1064" xr:uid="{00000000-0005-0000-0000-0000E3010000}"/>
    <cellStyle name="Moneda 5 3 2 2" xfId="2142" xr:uid="{00000000-0005-0000-0000-0000E3010000}"/>
    <cellStyle name="Moneda 5 3 3" xfId="711" xr:uid="{00000000-0005-0000-0000-0000E3010000}"/>
    <cellStyle name="Moneda 5 3 3 2" xfId="1790" xr:uid="{00000000-0005-0000-0000-0000E3010000}"/>
    <cellStyle name="Moneda 5 3 4" xfId="1425" xr:uid="{00000000-0005-0000-0000-0000E2010000}"/>
    <cellStyle name="Moneda 5 4" xfId="372" xr:uid="{00000000-0005-0000-0000-0000E4010000}"/>
    <cellStyle name="Moneda 5 4 2" xfId="1089" xr:uid="{00000000-0005-0000-0000-0000E4010000}"/>
    <cellStyle name="Moneda 5 4 2 2" xfId="2167" xr:uid="{00000000-0005-0000-0000-0000E4010000}"/>
    <cellStyle name="Moneda 5 4 3" xfId="736" xr:uid="{00000000-0005-0000-0000-0000E4010000}"/>
    <cellStyle name="Moneda 5 4 3 2" xfId="1815" xr:uid="{00000000-0005-0000-0000-0000E4010000}"/>
    <cellStyle name="Moneda 5 4 4" xfId="1450" xr:uid="{00000000-0005-0000-0000-0000E3010000}"/>
    <cellStyle name="Moneda 5 5" xfId="544" xr:uid="{00000000-0005-0000-0000-0000E5010000}"/>
    <cellStyle name="Moneda 5 5 2" xfId="1251" xr:uid="{00000000-0005-0000-0000-0000E5010000}"/>
    <cellStyle name="Moneda 5 5 2 2" xfId="2329" xr:uid="{00000000-0005-0000-0000-0000E5010000}"/>
    <cellStyle name="Moneda 5 5 3" xfId="898" xr:uid="{00000000-0005-0000-0000-0000E5010000}"/>
    <cellStyle name="Moneda 5 5 3 2" xfId="1977" xr:uid="{00000000-0005-0000-0000-0000E5010000}"/>
    <cellStyle name="Moneda 5 5 4" xfId="1612" xr:uid="{00000000-0005-0000-0000-0000E4010000}"/>
    <cellStyle name="Moneda 5 6" xfId="907" xr:uid="{00000000-0005-0000-0000-0000E0010000}"/>
    <cellStyle name="Moneda 5 6 2" xfId="1985" xr:uid="{00000000-0005-0000-0000-0000E0010000}"/>
    <cellStyle name="Moneda 5 7" xfId="555" xr:uid="{00000000-0005-0000-0000-0000E0010000}"/>
    <cellStyle name="Moneda 5 7 2" xfId="1634" xr:uid="{00000000-0005-0000-0000-0000E0010000}"/>
    <cellStyle name="Moneda 5 8" xfId="1262" xr:uid="{00000000-0005-0000-0000-0000DF010000}"/>
    <cellStyle name="Moneda 50" xfId="128" xr:uid="{00000000-0005-0000-0000-0000E6010000}"/>
    <cellStyle name="Moneda 51" xfId="130" xr:uid="{00000000-0005-0000-0000-0000E7010000}"/>
    <cellStyle name="Moneda 52" xfId="132" xr:uid="{00000000-0005-0000-0000-0000E8010000}"/>
    <cellStyle name="Moneda 53" xfId="134" xr:uid="{00000000-0005-0000-0000-0000E9010000}"/>
    <cellStyle name="Moneda 54" xfId="136" xr:uid="{00000000-0005-0000-0000-0000EA010000}"/>
    <cellStyle name="Moneda 55" xfId="138" xr:uid="{00000000-0005-0000-0000-0000EB010000}"/>
    <cellStyle name="Moneda 56" xfId="140" xr:uid="{00000000-0005-0000-0000-0000EC010000}"/>
    <cellStyle name="Moneda 57" xfId="142" xr:uid="{00000000-0005-0000-0000-0000ED010000}"/>
    <cellStyle name="Moneda 58" xfId="144" xr:uid="{00000000-0005-0000-0000-0000EE010000}"/>
    <cellStyle name="Moneda 59" xfId="146" xr:uid="{00000000-0005-0000-0000-0000EF010000}"/>
    <cellStyle name="Moneda 6" xfId="35" xr:uid="{00000000-0005-0000-0000-0000F0010000}"/>
    <cellStyle name="Moneda 60" xfId="148" xr:uid="{00000000-0005-0000-0000-0000F1010000}"/>
    <cellStyle name="Moneda 61" xfId="150" xr:uid="{00000000-0005-0000-0000-0000F2010000}"/>
    <cellStyle name="Moneda 62" xfId="152" xr:uid="{00000000-0005-0000-0000-0000F3010000}"/>
    <cellStyle name="Moneda 63" xfId="154" xr:uid="{00000000-0005-0000-0000-0000F4010000}"/>
    <cellStyle name="Moneda 64" xfId="156" xr:uid="{00000000-0005-0000-0000-0000F5010000}"/>
    <cellStyle name="Moneda 65" xfId="158" xr:uid="{00000000-0005-0000-0000-0000F6010000}"/>
    <cellStyle name="Moneda 66" xfId="160" xr:uid="{00000000-0005-0000-0000-0000F7010000}"/>
    <cellStyle name="Moneda 67" xfId="162" xr:uid="{00000000-0005-0000-0000-0000F8010000}"/>
    <cellStyle name="Moneda 68" xfId="164" xr:uid="{00000000-0005-0000-0000-0000F9010000}"/>
    <cellStyle name="Moneda 69" xfId="166" xr:uid="{00000000-0005-0000-0000-0000FA010000}"/>
    <cellStyle name="Moneda 7" xfId="39" xr:uid="{00000000-0005-0000-0000-0000FB010000}"/>
    <cellStyle name="Moneda 70" xfId="168" xr:uid="{00000000-0005-0000-0000-0000FC010000}"/>
    <cellStyle name="Moneda 71" xfId="170" xr:uid="{00000000-0005-0000-0000-0000FD010000}"/>
    <cellStyle name="Moneda 72" xfId="172" xr:uid="{00000000-0005-0000-0000-0000FE010000}"/>
    <cellStyle name="Moneda 73" xfId="174" xr:uid="{00000000-0005-0000-0000-0000FF010000}"/>
    <cellStyle name="Moneda 74" xfId="176" xr:uid="{00000000-0005-0000-0000-000000020000}"/>
    <cellStyle name="Moneda 75" xfId="178" xr:uid="{00000000-0005-0000-0000-000001020000}"/>
    <cellStyle name="Moneda 76" xfId="180" xr:uid="{00000000-0005-0000-0000-000002020000}"/>
    <cellStyle name="Moneda 77" xfId="182" xr:uid="{00000000-0005-0000-0000-000003020000}"/>
    <cellStyle name="Moneda 78" xfId="184" xr:uid="{00000000-0005-0000-0000-000004020000}"/>
    <cellStyle name="Moneda 79" xfId="186" xr:uid="{00000000-0005-0000-0000-000005020000}"/>
    <cellStyle name="Moneda 8" xfId="36" xr:uid="{00000000-0005-0000-0000-000006020000}"/>
    <cellStyle name="Moneda 80" xfId="188" xr:uid="{00000000-0005-0000-0000-000007020000}"/>
    <cellStyle name="Moneda 81" xfId="190" xr:uid="{00000000-0005-0000-0000-000008020000}"/>
    <cellStyle name="Moneda 82" xfId="192" xr:uid="{00000000-0005-0000-0000-000009020000}"/>
    <cellStyle name="Moneda 83" xfId="194" xr:uid="{00000000-0005-0000-0000-00000A020000}"/>
    <cellStyle name="Moneda 84" xfId="196" xr:uid="{00000000-0005-0000-0000-00000B020000}"/>
    <cellStyle name="Moneda 85" xfId="198" xr:uid="{00000000-0005-0000-0000-00000C020000}"/>
    <cellStyle name="Moneda 86" xfId="200" xr:uid="{00000000-0005-0000-0000-00000D020000}"/>
    <cellStyle name="Moneda 87" xfId="202" xr:uid="{00000000-0005-0000-0000-00000E020000}"/>
    <cellStyle name="Moneda 88" xfId="204" xr:uid="{00000000-0005-0000-0000-00000F020000}"/>
    <cellStyle name="Moneda 89" xfId="206" xr:uid="{00000000-0005-0000-0000-000010020000}"/>
    <cellStyle name="Moneda 9" xfId="28" xr:uid="{00000000-0005-0000-0000-000011020000}"/>
    <cellStyle name="Moneda 90" xfId="207" xr:uid="{00000000-0005-0000-0000-000012020000}"/>
    <cellStyle name="Moneda 91" xfId="209" xr:uid="{00000000-0005-0000-0000-000013020000}"/>
    <cellStyle name="Moneda 92" xfId="210" xr:uid="{00000000-0005-0000-0000-000014020000}"/>
    <cellStyle name="Moneda 93" xfId="212" xr:uid="{00000000-0005-0000-0000-000015020000}"/>
    <cellStyle name="Moneda 94" xfId="213" xr:uid="{00000000-0005-0000-0000-000016020000}"/>
    <cellStyle name="Moneda 95" xfId="205" xr:uid="{00000000-0005-0000-0000-000017020000}"/>
    <cellStyle name="Moneda 96" xfId="214" xr:uid="{00000000-0005-0000-0000-000018020000}"/>
    <cellStyle name="Moneda 97" xfId="208" xr:uid="{00000000-0005-0000-0000-000019020000}"/>
    <cellStyle name="Moneda 98" xfId="221" xr:uid="{00000000-0005-0000-0000-00001A020000}"/>
    <cellStyle name="Moneda 99" xfId="224" xr:uid="{00000000-0005-0000-0000-00001B020000}"/>
    <cellStyle name="Normal" xfId="0" builtinId="0"/>
    <cellStyle name="Normal 2" xfId="3" xr:uid="{00000000-0005-0000-0000-00001D020000}"/>
    <cellStyle name="Normal 2 2" xfId="11" xr:uid="{00000000-0005-0000-0000-00001E020000}"/>
    <cellStyle name="Normal 2 2 2" xfId="17" xr:uid="{00000000-0005-0000-0000-00001F020000}"/>
    <cellStyle name="Normal 3" xfId="6" xr:uid="{00000000-0005-0000-0000-000020020000}"/>
    <cellStyle name="Normal 4" xfId="9" xr:uid="{00000000-0005-0000-0000-000021020000}"/>
    <cellStyle name="Normal 5" xfId="532" xr:uid="{00000000-0005-0000-0000-000022020000}"/>
    <cellStyle name="Normal 5 2" xfId="1243" xr:uid="{00000000-0005-0000-0000-000022020000}"/>
    <cellStyle name="Normal 5 2 2" xfId="2321" xr:uid="{00000000-0005-0000-0000-000022020000}"/>
    <cellStyle name="Normal 5 3" xfId="890" xr:uid="{00000000-0005-0000-0000-000022020000}"/>
    <cellStyle name="Normal 5 3 2" xfId="1969" xr:uid="{00000000-0005-0000-0000-000022020000}"/>
    <cellStyle name="Normal 5 4" xfId="1604" xr:uid="{00000000-0005-0000-0000-000021020000}"/>
    <cellStyle name="Porcentaje" xfId="7" builtinId="5"/>
    <cellStyle name="Porcentaje 2" xfId="12" xr:uid="{00000000-0005-0000-0000-000024020000}"/>
    <cellStyle name="Porcentual 2" xfId="4" xr:uid="{00000000-0005-0000-0000-000025020000}"/>
    <cellStyle name="Porcentual 2 2" xfId="25" xr:uid="{00000000-0005-0000-0000-000026020000}"/>
    <cellStyle name="Porcentual 2 3" xfId="365" xr:uid="{00000000-0005-0000-0000-000027020000}"/>
    <cellStyle name="Porcentual 3" xfId="5" xr:uid="{00000000-0005-0000-0000-000028020000}"/>
  </cellStyles>
  <dxfs count="68">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9" defaultPivotStyle="PivotStyleLight16"/>
  <colors>
    <mruColors>
      <color rgb="FF0099CC"/>
      <color rgb="FFFFCCFF"/>
      <color rgb="FFFF66CC"/>
      <color rgb="FFFFFFCC"/>
      <color rgb="FF008080"/>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customXml" Target="../customXml/item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2381248</xdr:colOff>
      <xdr:row>0</xdr:row>
      <xdr:rowOff>0</xdr:rowOff>
    </xdr:from>
    <xdr:to>
      <xdr:col>20</xdr:col>
      <xdr:colOff>34636</xdr:colOff>
      <xdr:row>1</xdr:row>
      <xdr:rowOff>9525</xdr:rowOff>
    </xdr:to>
    <xdr:sp macro="" textlink="">
      <xdr:nvSpPr>
        <xdr:cNvPr id="2" name="4 Rectángulo redondeado">
          <a:extLst>
            <a:ext uri="{FF2B5EF4-FFF2-40B4-BE49-F238E27FC236}">
              <a16:creationId xmlns:a16="http://schemas.microsoft.com/office/drawing/2014/main" id="{E8E705F0-5D6D-4C8C-A58C-EC4B478DA5EF}"/>
            </a:ext>
          </a:extLst>
        </xdr:cNvPr>
        <xdr:cNvSpPr/>
      </xdr:nvSpPr>
      <xdr:spPr>
        <a:xfrm>
          <a:off x="28079698" y="0"/>
          <a:ext cx="3568413" cy="685800"/>
        </a:xfrm>
        <a:prstGeom prst="roundRect">
          <a:avLst/>
        </a:prstGeom>
        <a:noFill/>
        <a:ln w="15875">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solidFill>
              <a:sysClr val="windowText" lastClr="000000"/>
            </a:solidFill>
          </a:endParaRPr>
        </a:p>
      </xdr:txBody>
    </xdr:sp>
    <xdr:clientData/>
  </xdr:twoCellAnchor>
  <xdr:twoCellAnchor>
    <xdr:from>
      <xdr:col>12</xdr:col>
      <xdr:colOff>493568</xdr:colOff>
      <xdr:row>0</xdr:row>
      <xdr:rowOff>44161</xdr:rowOff>
    </xdr:from>
    <xdr:to>
      <xdr:col>16</xdr:col>
      <xdr:colOff>402013</xdr:colOff>
      <xdr:row>1</xdr:row>
      <xdr:rowOff>82261</xdr:rowOff>
    </xdr:to>
    <xdr:sp macro="" textlink="">
      <xdr:nvSpPr>
        <xdr:cNvPr id="3" name="3 Rectángulo redondeado">
          <a:extLst>
            <a:ext uri="{FF2B5EF4-FFF2-40B4-BE49-F238E27FC236}">
              <a16:creationId xmlns:a16="http://schemas.microsoft.com/office/drawing/2014/main" id="{D1187C48-5257-4C40-B6C2-0DDAA19B5003}"/>
            </a:ext>
          </a:extLst>
        </xdr:cNvPr>
        <xdr:cNvSpPr/>
      </xdr:nvSpPr>
      <xdr:spPr>
        <a:xfrm>
          <a:off x="20859750" y="44161"/>
          <a:ext cx="5242445" cy="574964"/>
        </a:xfrm>
        <a:prstGeom prst="roundRect">
          <a:avLst/>
        </a:prstGeom>
        <a:solidFill>
          <a:srgbClr val="7E0000"/>
        </a:solidFill>
        <a:ln/>
      </xdr:spPr>
      <xdr:style>
        <a:lnRef idx="1">
          <a:schemeClr val="accent2"/>
        </a:lnRef>
        <a:fillRef idx="2">
          <a:schemeClr val="accent2"/>
        </a:fillRef>
        <a:effectRef idx="1">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CO" sz="1100" b="1">
              <a:solidFill>
                <a:srgbClr val="FFFFFF"/>
              </a:solidFill>
              <a:effectLst/>
              <a:latin typeface="Arial" panose="020B0604020202020204" pitchFamily="34" charset="0"/>
              <a:ea typeface="Times New Roman" panose="02020603050405020304" pitchFamily="18" charset="0"/>
              <a:cs typeface="Arial" panose="020B0604020202020204" pitchFamily="34" charset="0"/>
            </a:rPr>
            <a:t>FORMATO PLAN DE ACCIÓN</a:t>
          </a:r>
          <a:endParaRPr lang="es-CO" sz="11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9</xdr:col>
      <xdr:colOff>386772</xdr:colOff>
      <xdr:row>1</xdr:row>
      <xdr:rowOff>137968</xdr:rowOff>
    </xdr:from>
    <xdr:to>
      <xdr:col>10</xdr:col>
      <xdr:colOff>1260773</xdr:colOff>
      <xdr:row>3</xdr:row>
      <xdr:rowOff>588963</xdr:rowOff>
    </xdr:to>
    <xdr:pic>
      <xdr:nvPicPr>
        <xdr:cNvPr id="4" name="Imagen 3">
          <a:extLst>
            <a:ext uri="{FF2B5EF4-FFF2-40B4-BE49-F238E27FC236}">
              <a16:creationId xmlns:a16="http://schemas.microsoft.com/office/drawing/2014/main" id="{150C562A-D6E6-4E10-BB16-39E358DE9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96855" y="656551"/>
          <a:ext cx="2387417" cy="58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183911</xdr:colOff>
      <xdr:row>0</xdr:row>
      <xdr:rowOff>9525</xdr:rowOff>
    </xdr:from>
    <xdr:to>
      <xdr:col>2</xdr:col>
      <xdr:colOff>247650</xdr:colOff>
      <xdr:row>2</xdr:row>
      <xdr:rowOff>478098</xdr:rowOff>
    </xdr:to>
    <xdr:pic>
      <xdr:nvPicPr>
        <xdr:cNvPr id="2" name="0 Imagen">
          <a:extLst>
            <a:ext uri="{FF2B5EF4-FFF2-40B4-BE49-F238E27FC236}">
              <a16:creationId xmlns:a16="http://schemas.microsoft.com/office/drawing/2014/main" id="{18EAC8A2-6177-4524-A367-FDE4058CC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8561" y="9525"/>
          <a:ext cx="3245089" cy="982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rechea/Documents/PERSONALES/PA%20AJUSTADOS%20CON%20ID/PA%202018-%20CONSOLIDADO%20Febrero%202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ESCO~1/AppData/Local/Temp/Rar$DIa9596.42907/Formulacion%20Plan%20de%20Accion%202018%20RHS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ESCO~1/AppData/Local/Temp/Rar$DIa9596.41855/Formulacion%20Plan%20de%20Accion%202018%20Monitoreo%20y%20Contro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ESCO~1/AppData/Local/Temp/Rar$DIa9596.39217/Formulacion%20Plan%20de%20Accion%202018%20Fortalecimient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nataliapaezcortes\Desktop\C:\Users\ebolivar\AppData\Local\Microsoft\Windows\INetCache\Content.Outlook\8UETT6TV\Formulacion%20Plan%20de%20Accion%202018_SS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sers\nataliapaezcortes\Desktop\C:\Users\lmejia\AppData\Local\Microsoft\Windows\INetCache\Content.Outlook\ZFV7D2XI\Formulacion%20Plan%20de%20Accion%202018_AREA%20TECNICA_INFRAESTRUCTUR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nataliapaezcortes\Desktop\C:\Users\daniel.gonzalez\OneDrive%20-%20mineducacion.gov.co\work_in_progress_MEN\Formulacion%20Plan%20de%20Accion%202018%20-%20Jornada%20U&#769;nic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nataliapaezcortes\Desktop\C:\Users\vigil\AppData\Local\Microsoft\Windows\INetCache\Content.Outlook\2FYVM619\Formulacion%20Plan%20de%20Accion%202018_PAE_241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neDrive%20-%20mineducacion.gov.co\planes%20de%20accion\Ajustados\Ajustes%20de%20Andre\Pland%20e%20Acci&#243;n%202018%20FFIE%20Propuesta%20DT%20Gerencia%20APROBA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arrechea/AppData/Local/Microsoft/Windows/INetCache/Content.Outlook/TKR8X3VL/Formato%20Seguimiento%20y%20Modificaci&#243;n%20Plan%20Acci&#243;n%202018-%202-%20VSup.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Formato%20Seguimiento%20y%20Modificaci&#243;n%20PA-25%20Enero-%203-%20Transvers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rechea/AppData/Local/Microsoft/Windows/INetCache/Content.Outlook/TKR8X3VL/PA%202018_CALIDAD_FEBRER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arrechea/Documents/PERSONALES/PA%20AJUSTADOS%20CON%20ID/Seguimiento%20y%20Modificaci&#243;n%20Plan%20Acci&#243;n%202018-%203-%20Sec%20General%2031%20Ener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arrechea/Documents/PERSONALES/PA%20AJUSTADOS%20CON%20ID/Formato%20Seguimiento%20y%20Modificaci&#243;n%20Plan%20Acci&#243;n%202018-%20O%20Innovaci&#243;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arrechea/Documents/PERSONALES/PA%20AJUSTADOS%20CON%20ID/Formato%20Seguimiento%20y%20Modificaci&#243;n%20Plan%20Acci&#243;n%202018-%20OCooperaci&#243;n.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sarrechea/Documents/PERSONALES/PA%20AJUSTADOS%20CON%20ID/Formato%20Seguimiento%20y%20Modificaci&#243;n%20Plan%20Acci&#243;n%202018-%20OAP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C:\Users\sarrechea\AppData\Local\Microsoft\Windows\INetCache\Content.Outlook\TKR8X3VL\Formato%20Seguimiento%20PADIRFOMENTO_Marzo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hoyos/Desktop/2018/INFORMES/PLAN%20DE%20ACCION/Copia%20de%20Seguimiento%20y%20Modificaci&#243;n%20Plan%20Acci&#243;n%202018%20ST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ereal\AppData\Local\Microsoft\Windows\Temporary%20Internet%20Files\Content.Outlook\8US6C52M\PA%202018-%20CONSOLIDADO%20Febrero%202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mardila\AppData\Local\Microsoft\Windows\INetCache\Content.Outlook\TQRUSJBF\Seguimiento%20Plan%20Acci&#243;n%202018-%20revisado%2007022018%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escobar/Desktop/planes%20de%20accion/UA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ojeda/AppData/Local/Microsoft/Windows/Temporary%20Internet%20Files/Content.Outlook/N82141GN/Formulacion%20Plan%20de%20Accion%202018%20-%20S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aniel.gonzalez/OneDrive%20-%20mineducacion.gov.co/work_in_progress_MEN/Formulacion%20Plan%20de%20Accion%202018%20-%20Jornada%20U&#769;n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sheetData sheetId="1"/>
      <sheetData sheetId="2">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RHSE"/>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Monitoreo y control"/>
    </sheet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Formulación - Rev. DT"/>
      <sheetName val="Categorías"/>
    </sheetNames>
    <sheetDataSet>
      <sheetData sheetId="0"/>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12">
    <oleItems>
      <mc:AlternateContent xmlns:mc="http://schemas.openxmlformats.org/markup-compatibility/2006">
        <mc:Choice Requires="x14">
          <x14:oleItem name="! Formato de Formulación y Seg!F510C68:F511C69" advise="1"/>
        </mc:Choice>
        <mc:Fallback>
          <oleItem name="! Formato de Formulación y Seg!F510C68:F511C69" advise="1"/>
        </mc:Fallback>
      </mc:AlternateContent>
    </oleItems>
  </oleLin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ocuments/HERAMIREZ/AppData/Local/Microsoft/Windows/Temporary%20Internet%20Files/Content.Outlook/Reparto%20informes%20y%20actas%20de%20liquidaci&#243;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filterMode="1"/>
  <dimension ref="A1:AQ1194"/>
  <sheetViews>
    <sheetView showGridLines="0" tabSelected="1" zoomScale="80" zoomScaleNormal="80" zoomScaleSheetLayoutView="85" workbookViewId="0">
      <pane xSplit="1" ySplit="7" topLeftCell="B8" activePane="bottomRight" state="frozen"/>
      <selection activeCell="A5" sqref="A5"/>
      <selection pane="topRight" activeCell="F5" sqref="F5"/>
      <selection pane="bottomLeft" activeCell="A8" sqref="A8"/>
      <selection pane="bottomRight" activeCell="AQ10" sqref="AQ10"/>
    </sheetView>
  </sheetViews>
  <sheetFormatPr baseColWidth="10" defaultColWidth="11.42578125" defaultRowHeight="82.5" customHeight="1" outlineLevelCol="1" x14ac:dyDescent="0.25"/>
  <cols>
    <col min="1" max="1" width="15" style="8" customWidth="1"/>
    <col min="2" max="2" width="18.140625" style="8" customWidth="1"/>
    <col min="3" max="3" width="16.28515625" style="8" customWidth="1"/>
    <col min="4" max="4" width="21.7109375" style="8" customWidth="1"/>
    <col min="5" max="5" width="15.85546875" style="199" hidden="1" customWidth="1"/>
    <col min="6" max="6" width="17.140625" style="8" customWidth="1"/>
    <col min="7" max="7" width="16.7109375" style="8" customWidth="1"/>
    <col min="8" max="8" width="17.7109375" style="8" customWidth="1"/>
    <col min="9" max="9" width="19.42578125" style="8" customWidth="1"/>
    <col min="10" max="10" width="22.7109375" style="8" customWidth="1"/>
    <col min="11" max="11" width="26.7109375" style="8" customWidth="1"/>
    <col min="12" max="12" width="17.7109375" style="8" customWidth="1"/>
    <col min="13" max="13" width="13.42578125" style="146" customWidth="1"/>
    <col min="14" max="14" width="11.85546875" style="8" customWidth="1"/>
    <col min="15" max="15" width="15.42578125" style="8" customWidth="1"/>
    <col min="16" max="16" width="14.7109375" style="8" customWidth="1"/>
    <col min="17" max="17" width="26" style="8" customWidth="1"/>
    <col min="18" max="18" width="12.85546875" style="43" customWidth="1"/>
    <col min="19" max="19" width="15.85546875" style="43" customWidth="1"/>
    <col min="20" max="20" width="19" style="43" hidden="1" customWidth="1"/>
    <col min="21" max="21" width="16.42578125" style="47" hidden="1" customWidth="1"/>
    <col min="22" max="22" width="19.28515625" style="47" hidden="1" customWidth="1"/>
    <col min="23" max="23" width="22.42578125" style="8" hidden="1" customWidth="1"/>
    <col min="24" max="24" width="20.85546875" style="8" hidden="1" customWidth="1"/>
    <col min="25" max="25" width="41.28515625" style="8" hidden="1" customWidth="1"/>
    <col min="26" max="26" width="20.85546875" style="8" hidden="1" customWidth="1"/>
    <col min="27" max="27" width="20.28515625" style="8" hidden="1" customWidth="1"/>
    <col min="28" max="28" width="31.140625" style="8" customWidth="1"/>
    <col min="29" max="29" width="16.140625" style="8" customWidth="1" outlineLevel="1"/>
    <col min="30" max="30" width="32.28515625" style="8" customWidth="1" outlineLevel="1"/>
    <col min="31" max="31" width="21" style="8" customWidth="1" outlineLevel="1"/>
    <col min="32" max="32" width="45.140625" style="8" customWidth="1" outlineLevel="1"/>
    <col min="33" max="33" width="20.85546875" style="8" customWidth="1" outlineLevel="1"/>
    <col min="34" max="34" width="54" style="8" customWidth="1" outlineLevel="1"/>
    <col min="35" max="35" width="14.28515625" style="7" customWidth="1"/>
    <col min="36" max="36" width="11.42578125" style="7" customWidth="1"/>
    <col min="37" max="37" width="46.85546875" style="7" customWidth="1"/>
    <col min="38" max="38" width="12.7109375" style="7" customWidth="1"/>
    <col min="39" max="39" width="11.42578125" style="7" customWidth="1"/>
    <col min="40" max="40" width="45" style="7" customWidth="1"/>
    <col min="41" max="41" width="12" style="7" customWidth="1"/>
    <col min="42" max="42" width="11.42578125" style="7" customWidth="1"/>
    <col min="43" max="43" width="68.140625" style="7" customWidth="1"/>
    <col min="44" max="46" width="11.42578125" style="8" customWidth="1"/>
    <col min="47" max="16384" width="11.42578125" style="8"/>
  </cols>
  <sheetData>
    <row r="1" spans="1:43" ht="40.5" hidden="1" customHeight="1" x14ac:dyDescent="0.5">
      <c r="A1" s="14"/>
      <c r="B1" s="13"/>
      <c r="C1" s="13"/>
      <c r="D1" s="13"/>
      <c r="E1" s="144"/>
      <c r="F1" s="13"/>
      <c r="G1" s="13"/>
      <c r="H1" s="13"/>
      <c r="I1" s="13"/>
      <c r="J1" s="13"/>
      <c r="K1" s="13"/>
      <c r="L1" s="13"/>
      <c r="M1" s="144"/>
      <c r="N1" s="13"/>
      <c r="O1" s="13"/>
      <c r="P1" s="13"/>
      <c r="Q1" s="13"/>
      <c r="R1" s="983" t="s">
        <v>191</v>
      </c>
      <c r="S1" s="983"/>
      <c r="T1" s="983"/>
      <c r="U1" s="44"/>
      <c r="V1" s="44"/>
      <c r="W1" s="13"/>
      <c r="X1" s="13"/>
      <c r="Y1" s="13"/>
      <c r="Z1" s="20"/>
      <c r="AA1" s="21"/>
      <c r="AB1" s="21"/>
      <c r="AC1" s="15"/>
      <c r="AD1" s="15"/>
      <c r="AE1" s="15"/>
      <c r="AF1" s="15"/>
      <c r="AG1" s="15"/>
      <c r="AH1" s="15"/>
      <c r="AI1" s="16"/>
      <c r="AJ1" s="16"/>
      <c r="AK1" s="16"/>
      <c r="AL1" s="16"/>
      <c r="AM1" s="16"/>
      <c r="AN1" s="16"/>
      <c r="AO1" s="16"/>
      <c r="AP1" s="16"/>
      <c r="AQ1" s="16"/>
    </row>
    <row r="2" spans="1:43" s="9" customFormat="1" ht="36" hidden="1" customHeight="1" x14ac:dyDescent="0.25">
      <c r="B2" s="5"/>
      <c r="C2" s="5"/>
      <c r="D2" s="5"/>
      <c r="E2" s="145"/>
      <c r="F2" s="5"/>
      <c r="G2" s="5"/>
      <c r="H2" s="5"/>
      <c r="I2" s="5"/>
      <c r="J2" s="5"/>
      <c r="K2" s="5"/>
      <c r="L2" s="5"/>
      <c r="M2" s="145"/>
      <c r="N2" s="5"/>
      <c r="O2" s="5"/>
      <c r="P2" s="5"/>
      <c r="Q2" s="5"/>
      <c r="R2" s="41"/>
      <c r="S2" s="41"/>
      <c r="T2" s="41"/>
      <c r="U2" s="45"/>
      <c r="V2" s="45"/>
      <c r="W2" s="5"/>
      <c r="X2" s="5"/>
      <c r="Y2" s="5"/>
      <c r="Z2" s="1012"/>
      <c r="AA2" s="1012"/>
      <c r="AB2" s="40"/>
      <c r="AC2" s="6"/>
      <c r="AD2" s="6"/>
      <c r="AE2" s="6"/>
      <c r="AF2" s="6"/>
      <c r="AG2" s="6"/>
      <c r="AH2" s="6"/>
      <c r="AI2" s="10"/>
      <c r="AJ2" s="10"/>
      <c r="AK2" s="10"/>
      <c r="AL2" s="10"/>
      <c r="AM2" s="10"/>
      <c r="AN2" s="10"/>
      <c r="AO2" s="10"/>
      <c r="AP2" s="10"/>
      <c r="AQ2" s="10"/>
    </row>
    <row r="3" spans="1:43" s="7" customFormat="1" ht="54.75" hidden="1" customHeight="1" thickBot="1" x14ac:dyDescent="0.3">
      <c r="B3" s="5"/>
      <c r="C3" s="5"/>
      <c r="D3" s="5"/>
      <c r="E3" s="145"/>
      <c r="F3" s="11"/>
      <c r="G3" s="11"/>
      <c r="H3" s="11"/>
      <c r="I3" s="11"/>
      <c r="J3" s="11"/>
      <c r="K3" s="11"/>
      <c r="L3" s="11"/>
      <c r="M3" s="12"/>
      <c r="N3" s="12"/>
      <c r="O3" s="12"/>
      <c r="P3" s="12"/>
      <c r="Q3" s="11"/>
      <c r="R3" s="42"/>
      <c r="S3" s="42"/>
      <c r="T3" s="42"/>
      <c r="U3" s="46"/>
      <c r="V3" s="46"/>
      <c r="W3" s="12"/>
      <c r="X3" s="12"/>
      <c r="Y3" s="12"/>
      <c r="Z3" s="12"/>
      <c r="AA3" s="12"/>
      <c r="AB3" s="12"/>
      <c r="AC3" s="12"/>
      <c r="AD3" s="12"/>
      <c r="AE3" s="12"/>
      <c r="AF3" s="12"/>
      <c r="AG3" s="12"/>
      <c r="AH3" s="12"/>
    </row>
    <row r="4" spans="1:43" s="18" customFormat="1" ht="113.25" customHeight="1" thickBot="1" x14ac:dyDescent="0.55000000000000004">
      <c r="A4" s="1017"/>
      <c r="B4" s="1017"/>
      <c r="C4" s="1017"/>
      <c r="D4" s="1017"/>
      <c r="E4" s="1017"/>
      <c r="F4" s="1017"/>
      <c r="G4" s="1017"/>
      <c r="H4" s="1017"/>
      <c r="I4" s="1017"/>
      <c r="J4" s="1017"/>
      <c r="K4" s="1017"/>
      <c r="L4" s="1017"/>
      <c r="M4" s="1017"/>
      <c r="N4" s="1017"/>
      <c r="O4" s="1018"/>
      <c r="P4" s="1018"/>
      <c r="Q4" s="1018"/>
      <c r="R4" s="1018"/>
      <c r="S4" s="1018"/>
      <c r="T4" s="1017"/>
      <c r="U4" s="1017"/>
      <c r="V4" s="1017"/>
      <c r="W4" s="1017"/>
      <c r="X4" s="1017"/>
      <c r="Y4" s="1017"/>
      <c r="Z4" s="1017"/>
      <c r="AA4" s="1019"/>
      <c r="AB4" s="61"/>
      <c r="AC4" s="1015" t="s">
        <v>86</v>
      </c>
      <c r="AD4" s="1016"/>
      <c r="AE4" s="1016"/>
      <c r="AF4" s="1016"/>
      <c r="AG4" s="1016"/>
      <c r="AH4" s="1016"/>
      <c r="AI4" s="1016" t="s">
        <v>86</v>
      </c>
      <c r="AJ4" s="1016"/>
      <c r="AK4" s="1016"/>
      <c r="AL4" s="1016"/>
      <c r="AM4" s="1016"/>
      <c r="AN4" s="1016"/>
      <c r="AO4" s="1016"/>
      <c r="AP4" s="1016"/>
      <c r="AQ4" s="1016"/>
    </row>
    <row r="5" spans="1:43" s="19" customFormat="1" ht="82.5" customHeight="1" thickBot="1" x14ac:dyDescent="0.25">
      <c r="A5" s="1023" t="s">
        <v>105</v>
      </c>
      <c r="B5" s="974" t="s">
        <v>87</v>
      </c>
      <c r="C5" s="969" t="s">
        <v>88</v>
      </c>
      <c r="D5" s="966" t="s">
        <v>4444</v>
      </c>
      <c r="E5" s="984" t="s">
        <v>89</v>
      </c>
      <c r="F5" s="975" t="s">
        <v>90</v>
      </c>
      <c r="G5" s="974" t="s">
        <v>179</v>
      </c>
      <c r="H5" s="969" t="s">
        <v>91</v>
      </c>
      <c r="I5" s="975" t="s">
        <v>93</v>
      </c>
      <c r="J5" s="963" t="s">
        <v>94</v>
      </c>
      <c r="K5" s="966" t="s">
        <v>145</v>
      </c>
      <c r="L5" s="969" t="s">
        <v>95</v>
      </c>
      <c r="M5" s="969" t="s">
        <v>96</v>
      </c>
      <c r="N5" s="1020" t="s">
        <v>97</v>
      </c>
      <c r="O5" s="974" t="s">
        <v>98</v>
      </c>
      <c r="P5" s="975"/>
      <c r="Q5" s="1009" t="s">
        <v>99</v>
      </c>
      <c r="R5" s="980" t="s">
        <v>100</v>
      </c>
      <c r="S5" s="981"/>
      <c r="T5" s="981"/>
      <c r="U5" s="981"/>
      <c r="V5" s="982"/>
      <c r="W5" s="1006" t="s">
        <v>104</v>
      </c>
      <c r="X5" s="1007"/>
      <c r="Y5" s="1007"/>
      <c r="Z5" s="1007"/>
      <c r="AA5" s="1008"/>
      <c r="AB5" s="62" t="s">
        <v>153</v>
      </c>
      <c r="AC5" s="1033" t="s">
        <v>84</v>
      </c>
      <c r="AD5" s="1034"/>
      <c r="AE5" s="1034"/>
      <c r="AF5" s="1034"/>
      <c r="AG5" s="1034"/>
      <c r="AH5" s="1034"/>
      <c r="AI5" s="1030" t="s">
        <v>85</v>
      </c>
      <c r="AJ5" s="1031"/>
      <c r="AK5" s="1031"/>
      <c r="AL5" s="1032"/>
      <c r="AM5" s="1032"/>
      <c r="AN5" s="1032"/>
      <c r="AO5" s="1032"/>
      <c r="AP5" s="1032"/>
      <c r="AQ5" s="1032"/>
    </row>
    <row r="6" spans="1:43" s="17" customFormat="1" ht="82.5" customHeight="1" x14ac:dyDescent="0.2">
      <c r="A6" s="1024"/>
      <c r="B6" s="989"/>
      <c r="C6" s="970"/>
      <c r="D6" s="967"/>
      <c r="E6" s="985"/>
      <c r="F6" s="987"/>
      <c r="G6" s="989"/>
      <c r="H6" s="970"/>
      <c r="I6" s="987"/>
      <c r="J6" s="964"/>
      <c r="K6" s="967"/>
      <c r="L6" s="970"/>
      <c r="M6" s="970"/>
      <c r="N6" s="1021"/>
      <c r="O6" s="993" t="s">
        <v>66</v>
      </c>
      <c r="P6" s="999" t="s">
        <v>67</v>
      </c>
      <c r="Q6" s="1010"/>
      <c r="R6" s="991" t="s">
        <v>101</v>
      </c>
      <c r="S6" s="995" t="s">
        <v>102</v>
      </c>
      <c r="T6" s="978" t="s">
        <v>151</v>
      </c>
      <c r="U6" s="976" t="s">
        <v>149</v>
      </c>
      <c r="V6" s="1004" t="s">
        <v>155</v>
      </c>
      <c r="W6" s="993" t="s">
        <v>103</v>
      </c>
      <c r="X6" s="1013" t="s">
        <v>106</v>
      </c>
      <c r="Y6" s="1013" t="s">
        <v>109</v>
      </c>
      <c r="Z6" s="1013" t="s">
        <v>107</v>
      </c>
      <c r="AA6" s="972" t="s">
        <v>108</v>
      </c>
      <c r="AB6" s="1002" t="s">
        <v>190</v>
      </c>
      <c r="AC6" s="1001" t="s">
        <v>70</v>
      </c>
      <c r="AD6" s="998"/>
      <c r="AE6" s="997" t="s">
        <v>71</v>
      </c>
      <c r="AF6" s="998"/>
      <c r="AG6" s="997" t="s">
        <v>74</v>
      </c>
      <c r="AH6" s="998"/>
      <c r="AI6" s="1027" t="s">
        <v>70</v>
      </c>
      <c r="AJ6" s="1028"/>
      <c r="AK6" s="1029"/>
      <c r="AL6" s="1027" t="s">
        <v>71</v>
      </c>
      <c r="AM6" s="1028" t="s">
        <v>71</v>
      </c>
      <c r="AN6" s="1029"/>
      <c r="AO6" s="1027" t="s">
        <v>74</v>
      </c>
      <c r="AP6" s="1028"/>
      <c r="AQ6" s="1029"/>
    </row>
    <row r="7" spans="1:43" ht="82.5" customHeight="1" x14ac:dyDescent="0.25">
      <c r="A7" s="1025"/>
      <c r="B7" s="990"/>
      <c r="C7" s="971"/>
      <c r="D7" s="968"/>
      <c r="E7" s="986"/>
      <c r="F7" s="988"/>
      <c r="G7" s="990"/>
      <c r="H7" s="971"/>
      <c r="I7" s="988"/>
      <c r="J7" s="965"/>
      <c r="K7" s="968"/>
      <c r="L7" s="971"/>
      <c r="M7" s="971"/>
      <c r="N7" s="1022"/>
      <c r="O7" s="994"/>
      <c r="P7" s="1000"/>
      <c r="Q7" s="1011"/>
      <c r="R7" s="992"/>
      <c r="S7" s="996"/>
      <c r="T7" s="979"/>
      <c r="U7" s="977"/>
      <c r="V7" s="1005"/>
      <c r="W7" s="994"/>
      <c r="X7" s="1014"/>
      <c r="Y7" s="1014"/>
      <c r="Z7" s="1014"/>
      <c r="AA7" s="973"/>
      <c r="AB7" s="1003"/>
      <c r="AC7" s="125" t="s">
        <v>69</v>
      </c>
      <c r="AD7" s="126" t="s">
        <v>68</v>
      </c>
      <c r="AE7" s="127" t="s">
        <v>69</v>
      </c>
      <c r="AF7" s="128" t="s">
        <v>68</v>
      </c>
      <c r="AG7" s="127" t="s">
        <v>69</v>
      </c>
      <c r="AH7" s="126" t="s">
        <v>68</v>
      </c>
      <c r="AI7" s="127" t="s">
        <v>72</v>
      </c>
      <c r="AJ7" s="129" t="s">
        <v>73</v>
      </c>
      <c r="AK7" s="126" t="s">
        <v>68</v>
      </c>
      <c r="AL7" s="127" t="s">
        <v>72</v>
      </c>
      <c r="AM7" s="129" t="s">
        <v>73</v>
      </c>
      <c r="AN7" s="126" t="s">
        <v>68</v>
      </c>
      <c r="AO7" s="127" t="s">
        <v>72</v>
      </c>
      <c r="AP7" s="129" t="s">
        <v>73</v>
      </c>
      <c r="AQ7" s="126" t="s">
        <v>68</v>
      </c>
    </row>
    <row r="8" spans="1:43" s="7" customFormat="1" ht="82.5" customHeight="1" x14ac:dyDescent="0.25">
      <c r="A8" s="180" t="s">
        <v>195</v>
      </c>
      <c r="B8" s="106" t="s">
        <v>17</v>
      </c>
      <c r="C8" s="293" t="s">
        <v>19</v>
      </c>
      <c r="D8" s="294" t="s">
        <v>4445</v>
      </c>
      <c r="E8" s="105"/>
      <c r="F8" s="106" t="s">
        <v>196</v>
      </c>
      <c r="G8" s="322" t="s">
        <v>197</v>
      </c>
      <c r="H8" s="322" t="s">
        <v>198</v>
      </c>
      <c r="I8" s="106" t="s">
        <v>199</v>
      </c>
      <c r="J8" s="294" t="s">
        <v>200</v>
      </c>
      <c r="K8" s="547" t="s">
        <v>2837</v>
      </c>
      <c r="L8" s="549">
        <v>1.75</v>
      </c>
      <c r="M8" s="106" t="s">
        <v>194</v>
      </c>
      <c r="N8" s="302">
        <v>1000</v>
      </c>
      <c r="O8" s="295"/>
      <c r="P8" s="295"/>
      <c r="Q8" s="943" t="s">
        <v>201</v>
      </c>
      <c r="R8" s="296">
        <v>43102</v>
      </c>
      <c r="S8" s="296">
        <v>43465</v>
      </c>
      <c r="T8" s="333" t="str">
        <f>TEXT(R8,"mmmm")</f>
        <v>enero</v>
      </c>
      <c r="U8" s="335">
        <f t="shared" ref="U8" si="0">+S8-R8</f>
        <v>363</v>
      </c>
      <c r="V8" s="334">
        <f t="shared" ref="V8:V71" si="1">IF($U8&lt;=30,30,IF(AND($U8&gt;30,$U8&lt;=61),61,IF(AND($U8&gt;61,$U8&lt;=91),91,IF(AND($U8&gt;91,$U8&lt;=122),122,IF(AND($U8&gt;122,$U8&lt;=152),152,IF(AND($U8&gt;152,$U8&lt;=183),183,IF(AND($U8&gt;183,$U8&lt;=213),213,IF(AND($U8&gt;213,$U8&lt;=244),244,IF(AND($U8&gt;244,$U8&lt;=274),274,IF(AND($U8&gt;274,$U8&lt;=305),305,IF(AND($U8&gt;305,$U8&lt;=333),333,IF(AND($U8&gt;333,$U8&lt;=365),365,"Verificar Fechas"))))))))))))</f>
        <v>365</v>
      </c>
      <c r="W8" s="324">
        <v>0</v>
      </c>
      <c r="X8" s="324">
        <v>768220000</v>
      </c>
      <c r="Y8" s="322" t="s">
        <v>24</v>
      </c>
      <c r="Z8" s="325">
        <v>0</v>
      </c>
      <c r="AA8" s="297"/>
      <c r="AB8" s="326" t="s">
        <v>288</v>
      </c>
      <c r="AC8" s="298"/>
      <c r="AD8" s="298"/>
      <c r="AE8" s="540">
        <v>80</v>
      </c>
      <c r="AF8" s="541" t="s">
        <v>2880</v>
      </c>
      <c r="AG8" s="540">
        <v>254</v>
      </c>
      <c r="AH8" s="680" t="s">
        <v>3937</v>
      </c>
      <c r="AI8" s="327">
        <v>5.333333333333333E-2</v>
      </c>
      <c r="AJ8" s="328">
        <v>0.05</v>
      </c>
      <c r="AK8" s="329" t="s">
        <v>289</v>
      </c>
      <c r="AL8" s="543">
        <v>0.1</v>
      </c>
      <c r="AM8" s="327">
        <v>0.1</v>
      </c>
      <c r="AN8" s="542" t="s">
        <v>2921</v>
      </c>
      <c r="AO8" s="328">
        <v>0.15000000000000002</v>
      </c>
      <c r="AP8" s="328">
        <v>0.15</v>
      </c>
      <c r="AQ8" s="331" t="s">
        <v>4007</v>
      </c>
    </row>
    <row r="9" spans="1:43" s="7" customFormat="1" ht="82.5" customHeight="1" x14ac:dyDescent="0.25">
      <c r="A9" s="180" t="s">
        <v>195</v>
      </c>
      <c r="B9" s="106" t="s">
        <v>17</v>
      </c>
      <c r="C9" s="293" t="s">
        <v>21</v>
      </c>
      <c r="D9" s="294" t="s">
        <v>4445</v>
      </c>
      <c r="E9" s="105"/>
      <c r="F9" s="106" t="s">
        <v>196</v>
      </c>
      <c r="G9" s="322" t="s">
        <v>197</v>
      </c>
      <c r="H9" s="322"/>
      <c r="I9" s="106" t="s">
        <v>199</v>
      </c>
      <c r="J9" s="294" t="s">
        <v>202</v>
      </c>
      <c r="K9" s="547" t="s">
        <v>2838</v>
      </c>
      <c r="L9" s="549">
        <v>0.35</v>
      </c>
      <c r="M9" s="106" t="s">
        <v>194</v>
      </c>
      <c r="N9" s="302">
        <v>20</v>
      </c>
      <c r="O9" s="295"/>
      <c r="P9" s="295"/>
      <c r="Q9" s="943" t="s">
        <v>203</v>
      </c>
      <c r="R9" s="296">
        <v>43102</v>
      </c>
      <c r="S9" s="296">
        <v>43131</v>
      </c>
      <c r="T9" s="333" t="str">
        <f t="shared" ref="T9:T72" si="2">TEXT(R9,"mmmm")</f>
        <v>enero</v>
      </c>
      <c r="U9" s="335">
        <f t="shared" ref="U9:U72" si="3">+S9-R9</f>
        <v>29</v>
      </c>
      <c r="V9" s="334">
        <f t="shared" si="1"/>
        <v>30</v>
      </c>
      <c r="W9" s="324">
        <v>0</v>
      </c>
      <c r="X9" s="324">
        <v>913783000</v>
      </c>
      <c r="Y9" s="322" t="s">
        <v>24</v>
      </c>
      <c r="Z9" s="297" t="s">
        <v>290</v>
      </c>
      <c r="AA9" s="297" t="s">
        <v>291</v>
      </c>
      <c r="AB9" s="550" t="s">
        <v>292</v>
      </c>
      <c r="AC9" s="298"/>
      <c r="AD9" s="298"/>
      <c r="AE9" s="540">
        <v>0</v>
      </c>
      <c r="AF9" s="541" t="s">
        <v>2881</v>
      </c>
      <c r="AG9" s="540">
        <v>0</v>
      </c>
      <c r="AH9" s="680" t="s">
        <v>3938</v>
      </c>
      <c r="AI9" s="327">
        <v>1</v>
      </c>
      <c r="AJ9" s="328">
        <v>1</v>
      </c>
      <c r="AK9" s="329" t="s">
        <v>293</v>
      </c>
      <c r="AL9" s="543">
        <v>1</v>
      </c>
      <c r="AM9" s="327">
        <v>1</v>
      </c>
      <c r="AN9" s="542" t="s">
        <v>2922</v>
      </c>
      <c r="AO9" s="328">
        <v>1</v>
      </c>
      <c r="AP9" s="328">
        <v>1</v>
      </c>
      <c r="AQ9" s="331" t="s">
        <v>4008</v>
      </c>
    </row>
    <row r="10" spans="1:43" s="7" customFormat="1" ht="82.5" customHeight="1" x14ac:dyDescent="0.25">
      <c r="A10" s="180" t="s">
        <v>195</v>
      </c>
      <c r="B10" s="173" t="s">
        <v>17</v>
      </c>
      <c r="C10" s="293" t="s">
        <v>21</v>
      </c>
      <c r="D10" s="294" t="s">
        <v>4445</v>
      </c>
      <c r="E10" s="173"/>
      <c r="F10" s="106" t="s">
        <v>196</v>
      </c>
      <c r="G10" s="322" t="s">
        <v>197</v>
      </c>
      <c r="H10" s="322" t="s">
        <v>198</v>
      </c>
      <c r="I10" s="106" t="s">
        <v>199</v>
      </c>
      <c r="J10" s="294" t="s">
        <v>202</v>
      </c>
      <c r="K10" s="547" t="s">
        <v>2838</v>
      </c>
      <c r="L10" s="549">
        <v>0.35</v>
      </c>
      <c r="M10" s="106" t="s">
        <v>194</v>
      </c>
      <c r="N10" s="302">
        <v>20</v>
      </c>
      <c r="O10" s="173" t="s">
        <v>193</v>
      </c>
      <c r="P10" s="662">
        <v>43157</v>
      </c>
      <c r="Q10" s="943" t="s">
        <v>204</v>
      </c>
      <c r="R10" s="296">
        <v>43102</v>
      </c>
      <c r="S10" s="296">
        <v>43189</v>
      </c>
      <c r="T10" s="333" t="str">
        <f t="shared" si="2"/>
        <v>enero</v>
      </c>
      <c r="U10" s="335">
        <f t="shared" si="3"/>
        <v>87</v>
      </c>
      <c r="V10" s="334">
        <f>IF($U10&lt;=30,30,IF(AND($U10&gt;30,$U10&lt;=61),61,IF(AND($U10&gt;61,$U10&lt;=91),91,IF(AND($U10&gt;91,$U10&lt;=122),122,IF(AND($U10&gt;122,$U10&lt;=152),152,IF(AND($U10&gt;152,$U10&lt;=183),183,IF(AND($U10&gt;183,$U10&lt;=213),213,IF(AND($U10&gt;213,$U10&lt;=244),244,IF(AND($U10&gt;244,$U10&lt;=274),274,IF(AND($U10&gt;274,$U10&lt;=305),305,IF(AND($U10&gt;305,$U10&lt;=333),333,IF(AND($U10&gt;333,$U10&lt;=365),365,"Verificar Fechas"))))))))))))</f>
        <v>91</v>
      </c>
      <c r="W10" s="324">
        <v>0</v>
      </c>
      <c r="X10" s="300">
        <v>0</v>
      </c>
      <c r="Y10" s="106" t="s">
        <v>196</v>
      </c>
      <c r="Z10" s="325">
        <v>0</v>
      </c>
      <c r="AA10" s="297"/>
      <c r="AB10" s="550" t="s">
        <v>294</v>
      </c>
      <c r="AC10" s="298"/>
      <c r="AD10" s="298"/>
      <c r="AE10" s="540">
        <v>0</v>
      </c>
      <c r="AF10" s="541" t="s">
        <v>2881</v>
      </c>
      <c r="AG10" s="540">
        <v>0</v>
      </c>
      <c r="AH10" s="680" t="s">
        <v>3938</v>
      </c>
      <c r="AI10" s="327">
        <v>0.4</v>
      </c>
      <c r="AJ10" s="328">
        <v>0.4</v>
      </c>
      <c r="AK10" s="329" t="s">
        <v>295</v>
      </c>
      <c r="AL10" s="543">
        <v>0.9</v>
      </c>
      <c r="AM10" s="337">
        <v>0.9</v>
      </c>
      <c r="AN10" s="542" t="s">
        <v>2923</v>
      </c>
      <c r="AO10" s="328">
        <v>1</v>
      </c>
      <c r="AP10" s="328">
        <v>0.93</v>
      </c>
      <c r="AQ10" s="331" t="s">
        <v>4009</v>
      </c>
    </row>
    <row r="11" spans="1:43" s="7" customFormat="1" ht="82.5" customHeight="1" x14ac:dyDescent="0.25">
      <c r="A11" s="180" t="s">
        <v>195</v>
      </c>
      <c r="B11" s="173" t="s">
        <v>17</v>
      </c>
      <c r="C11" s="293" t="s">
        <v>21</v>
      </c>
      <c r="D11" s="294" t="s">
        <v>4445</v>
      </c>
      <c r="E11" s="173"/>
      <c r="F11" s="106" t="s">
        <v>196</v>
      </c>
      <c r="G11" s="322" t="s">
        <v>197</v>
      </c>
      <c r="H11" s="322" t="s">
        <v>198</v>
      </c>
      <c r="I11" s="106" t="s">
        <v>199</v>
      </c>
      <c r="J11" s="294" t="s">
        <v>202</v>
      </c>
      <c r="K11" s="547" t="s">
        <v>2838</v>
      </c>
      <c r="L11" s="549">
        <v>0.35</v>
      </c>
      <c r="M11" s="106" t="s">
        <v>194</v>
      </c>
      <c r="N11" s="302">
        <v>20</v>
      </c>
      <c r="O11" s="173" t="s">
        <v>193</v>
      </c>
      <c r="P11" s="662">
        <v>43157</v>
      </c>
      <c r="Q11" s="943" t="s">
        <v>205</v>
      </c>
      <c r="R11" s="663">
        <v>43102</v>
      </c>
      <c r="S11" s="296">
        <v>43464</v>
      </c>
      <c r="T11" s="333" t="str">
        <f t="shared" si="2"/>
        <v>enero</v>
      </c>
      <c r="U11" s="335">
        <f t="shared" si="3"/>
        <v>362</v>
      </c>
      <c r="V11" s="334">
        <f t="shared" si="1"/>
        <v>365</v>
      </c>
      <c r="W11" s="324">
        <v>0</v>
      </c>
      <c r="X11" s="300">
        <v>0</v>
      </c>
      <c r="Y11" s="106" t="s">
        <v>196</v>
      </c>
      <c r="Z11" s="325">
        <v>0</v>
      </c>
      <c r="AA11" s="297"/>
      <c r="AB11" s="550" t="s">
        <v>296</v>
      </c>
      <c r="AC11" s="298"/>
      <c r="AD11" s="298"/>
      <c r="AE11" s="540">
        <v>0</v>
      </c>
      <c r="AF11" s="541" t="s">
        <v>2881</v>
      </c>
      <c r="AG11" s="540">
        <v>0</v>
      </c>
      <c r="AH11" s="680" t="s">
        <v>3938</v>
      </c>
      <c r="AI11" s="327">
        <v>0.03</v>
      </c>
      <c r="AJ11" s="328">
        <v>0.03</v>
      </c>
      <c r="AK11" s="329" t="s">
        <v>297</v>
      </c>
      <c r="AL11" s="543">
        <v>0.06</v>
      </c>
      <c r="AM11" s="327">
        <v>0.06</v>
      </c>
      <c r="AN11" s="542" t="s">
        <v>2924</v>
      </c>
      <c r="AO11" s="328">
        <v>0.1</v>
      </c>
      <c r="AP11" s="328">
        <v>0.1</v>
      </c>
      <c r="AQ11" s="331" t="s">
        <v>4010</v>
      </c>
    </row>
    <row r="12" spans="1:43" s="7" customFormat="1" ht="82.5" customHeight="1" x14ac:dyDescent="0.25">
      <c r="A12" s="180" t="s">
        <v>195</v>
      </c>
      <c r="B12" s="173" t="s">
        <v>17</v>
      </c>
      <c r="C12" s="293" t="s">
        <v>21</v>
      </c>
      <c r="D12" s="294" t="s">
        <v>4445</v>
      </c>
      <c r="E12" s="173"/>
      <c r="F12" s="106" t="s">
        <v>196</v>
      </c>
      <c r="G12" s="322" t="s">
        <v>197</v>
      </c>
      <c r="H12" s="322" t="s">
        <v>198</v>
      </c>
      <c r="I12" s="106" t="s">
        <v>199</v>
      </c>
      <c r="J12" s="294" t="s">
        <v>202</v>
      </c>
      <c r="K12" s="547" t="s">
        <v>2838</v>
      </c>
      <c r="L12" s="549">
        <v>0.35</v>
      </c>
      <c r="M12" s="106" t="s">
        <v>194</v>
      </c>
      <c r="N12" s="302">
        <v>20</v>
      </c>
      <c r="O12" s="173" t="s">
        <v>193</v>
      </c>
      <c r="P12" s="662">
        <v>43157</v>
      </c>
      <c r="Q12" s="943" t="s">
        <v>206</v>
      </c>
      <c r="R12" s="663">
        <v>43102</v>
      </c>
      <c r="S12" s="296">
        <v>43464</v>
      </c>
      <c r="T12" s="333" t="str">
        <f t="shared" si="2"/>
        <v>enero</v>
      </c>
      <c r="U12" s="335">
        <f t="shared" si="3"/>
        <v>362</v>
      </c>
      <c r="V12" s="334">
        <f t="shared" si="1"/>
        <v>365</v>
      </c>
      <c r="W12" s="324">
        <v>0</v>
      </c>
      <c r="X12" s="300">
        <v>0</v>
      </c>
      <c r="Y12" s="106" t="s">
        <v>196</v>
      </c>
      <c r="Z12" s="325">
        <v>0</v>
      </c>
      <c r="AA12" s="297"/>
      <c r="AB12" s="326" t="s">
        <v>298</v>
      </c>
      <c r="AC12" s="298"/>
      <c r="AD12" s="298"/>
      <c r="AE12" s="540">
        <v>0</v>
      </c>
      <c r="AF12" s="541" t="s">
        <v>2881</v>
      </c>
      <c r="AG12" s="540">
        <v>0</v>
      </c>
      <c r="AH12" s="680" t="s">
        <v>3938</v>
      </c>
      <c r="AI12" s="327">
        <v>0.02</v>
      </c>
      <c r="AJ12" s="328">
        <v>0.02</v>
      </c>
      <c r="AK12" s="329" t="s">
        <v>299</v>
      </c>
      <c r="AL12" s="543">
        <v>0.04</v>
      </c>
      <c r="AM12" s="327">
        <v>0.04</v>
      </c>
      <c r="AN12" s="542" t="s">
        <v>2925</v>
      </c>
      <c r="AO12" s="328">
        <v>0.06</v>
      </c>
      <c r="AP12" s="328">
        <v>0.06</v>
      </c>
      <c r="AQ12" s="331" t="s">
        <v>4011</v>
      </c>
    </row>
    <row r="13" spans="1:43" s="7" customFormat="1" ht="82.5" customHeight="1" x14ac:dyDescent="0.25">
      <c r="A13" s="180" t="s">
        <v>195</v>
      </c>
      <c r="B13" s="173" t="s">
        <v>17</v>
      </c>
      <c r="C13" s="293" t="s">
        <v>21</v>
      </c>
      <c r="D13" s="294" t="s">
        <v>4445</v>
      </c>
      <c r="E13" s="173"/>
      <c r="F13" s="106" t="s">
        <v>196</v>
      </c>
      <c r="G13" s="322" t="s">
        <v>197</v>
      </c>
      <c r="H13" s="322" t="s">
        <v>198</v>
      </c>
      <c r="I13" s="106" t="s">
        <v>199</v>
      </c>
      <c r="J13" s="294" t="s">
        <v>202</v>
      </c>
      <c r="K13" s="547" t="s">
        <v>2838</v>
      </c>
      <c r="L13" s="549">
        <v>0.35</v>
      </c>
      <c r="M13" s="106" t="s">
        <v>194</v>
      </c>
      <c r="N13" s="302">
        <v>20</v>
      </c>
      <c r="O13" s="173" t="s">
        <v>193</v>
      </c>
      <c r="P13" s="662">
        <v>43157</v>
      </c>
      <c r="Q13" s="943" t="s">
        <v>207</v>
      </c>
      <c r="R13" s="663">
        <v>43102</v>
      </c>
      <c r="S13" s="296">
        <v>43464</v>
      </c>
      <c r="T13" s="333" t="str">
        <f t="shared" si="2"/>
        <v>enero</v>
      </c>
      <c r="U13" s="335">
        <f t="shared" si="3"/>
        <v>362</v>
      </c>
      <c r="V13" s="334">
        <f t="shared" si="1"/>
        <v>365</v>
      </c>
      <c r="W13" s="324">
        <v>0</v>
      </c>
      <c r="X13" s="300">
        <v>0</v>
      </c>
      <c r="Y13" s="106" t="s">
        <v>196</v>
      </c>
      <c r="Z13" s="325">
        <v>0</v>
      </c>
      <c r="AA13" s="297"/>
      <c r="AB13" s="326" t="s">
        <v>298</v>
      </c>
      <c r="AC13" s="298"/>
      <c r="AD13" s="298"/>
      <c r="AE13" s="540">
        <v>0</v>
      </c>
      <c r="AF13" s="541" t="s">
        <v>2881</v>
      </c>
      <c r="AG13" s="540">
        <v>0</v>
      </c>
      <c r="AH13" s="680" t="s">
        <v>3938</v>
      </c>
      <c r="AI13" s="327">
        <v>0.02</v>
      </c>
      <c r="AJ13" s="328">
        <v>0.02</v>
      </c>
      <c r="AK13" s="329" t="s">
        <v>300</v>
      </c>
      <c r="AL13" s="543">
        <v>0.04</v>
      </c>
      <c r="AM13" s="327">
        <v>0.04</v>
      </c>
      <c r="AN13" s="542" t="s">
        <v>2926</v>
      </c>
      <c r="AO13" s="328">
        <v>0.06</v>
      </c>
      <c r="AP13" s="328">
        <v>4.4999999999999998E-2</v>
      </c>
      <c r="AQ13" s="331" t="s">
        <v>4012</v>
      </c>
    </row>
    <row r="14" spans="1:43" s="7" customFormat="1" ht="82.5" customHeight="1" x14ac:dyDescent="0.25">
      <c r="A14" s="180" t="s">
        <v>195</v>
      </c>
      <c r="B14" s="173" t="s">
        <v>17</v>
      </c>
      <c r="C14" s="293" t="s">
        <v>21</v>
      </c>
      <c r="D14" s="294" t="s">
        <v>4445</v>
      </c>
      <c r="E14" s="173"/>
      <c r="F14" s="106" t="s">
        <v>208</v>
      </c>
      <c r="G14" s="322" t="s">
        <v>197</v>
      </c>
      <c r="H14" s="322" t="s">
        <v>198</v>
      </c>
      <c r="I14" s="106" t="s">
        <v>199</v>
      </c>
      <c r="J14" s="294" t="s">
        <v>209</v>
      </c>
      <c r="K14" s="547" t="s">
        <v>2839</v>
      </c>
      <c r="L14" s="549">
        <v>0.28999999999999998</v>
      </c>
      <c r="M14" s="106" t="s">
        <v>194</v>
      </c>
      <c r="N14" s="913">
        <v>1</v>
      </c>
      <c r="O14" s="173" t="s">
        <v>193</v>
      </c>
      <c r="P14" s="662">
        <v>43157</v>
      </c>
      <c r="Q14" s="943" t="s">
        <v>210</v>
      </c>
      <c r="R14" s="296">
        <v>43115</v>
      </c>
      <c r="S14" s="664">
        <v>43159</v>
      </c>
      <c r="T14" s="333" t="str">
        <f t="shared" si="2"/>
        <v>enero</v>
      </c>
      <c r="U14" s="335">
        <f t="shared" si="3"/>
        <v>44</v>
      </c>
      <c r="V14" s="334">
        <f t="shared" si="1"/>
        <v>61</v>
      </c>
      <c r="W14" s="324">
        <v>0</v>
      </c>
      <c r="X14" s="300">
        <v>0</v>
      </c>
      <c r="Y14" s="106" t="s">
        <v>196</v>
      </c>
      <c r="Z14" s="325">
        <v>0</v>
      </c>
      <c r="AA14" s="297" t="s">
        <v>301</v>
      </c>
      <c r="AB14" s="326" t="s">
        <v>302</v>
      </c>
      <c r="AC14" s="302">
        <v>0</v>
      </c>
      <c r="AD14" s="303" t="s">
        <v>303</v>
      </c>
      <c r="AE14" s="540">
        <v>0</v>
      </c>
      <c r="AF14" s="541" t="s">
        <v>2882</v>
      </c>
      <c r="AG14" s="540">
        <v>0</v>
      </c>
      <c r="AH14" s="680" t="s">
        <v>3939</v>
      </c>
      <c r="AI14" s="327">
        <v>0.5</v>
      </c>
      <c r="AJ14" s="328">
        <v>0.5</v>
      </c>
      <c r="AK14" s="331" t="s">
        <v>304</v>
      </c>
      <c r="AL14" s="543">
        <v>1</v>
      </c>
      <c r="AM14" s="327">
        <v>1</v>
      </c>
      <c r="AN14" s="542" t="s">
        <v>2927</v>
      </c>
      <c r="AO14" s="328">
        <v>1</v>
      </c>
      <c r="AP14" s="328">
        <v>1</v>
      </c>
      <c r="AQ14" s="331" t="s">
        <v>4013</v>
      </c>
    </row>
    <row r="15" spans="1:43" s="7" customFormat="1" ht="82.5" customHeight="1" x14ac:dyDescent="0.25">
      <c r="A15" s="180" t="s">
        <v>195</v>
      </c>
      <c r="B15" s="173" t="s">
        <v>17</v>
      </c>
      <c r="C15" s="293" t="s">
        <v>21</v>
      </c>
      <c r="D15" s="294" t="s">
        <v>4445</v>
      </c>
      <c r="E15" s="173"/>
      <c r="F15" s="106" t="s">
        <v>208</v>
      </c>
      <c r="G15" s="322" t="s">
        <v>197</v>
      </c>
      <c r="H15" s="322" t="s">
        <v>198</v>
      </c>
      <c r="I15" s="106" t="s">
        <v>199</v>
      </c>
      <c r="J15" s="294" t="s">
        <v>209</v>
      </c>
      <c r="K15" s="547" t="s">
        <v>2839</v>
      </c>
      <c r="L15" s="549">
        <v>0.28999999999999998</v>
      </c>
      <c r="M15" s="106" t="s">
        <v>194</v>
      </c>
      <c r="N15" s="913">
        <v>1</v>
      </c>
      <c r="O15" s="173" t="s">
        <v>193</v>
      </c>
      <c r="P15" s="662">
        <v>43157</v>
      </c>
      <c r="Q15" s="943" t="s">
        <v>211</v>
      </c>
      <c r="R15" s="296">
        <v>43115</v>
      </c>
      <c r="S15" s="296">
        <v>43159</v>
      </c>
      <c r="T15" s="333" t="str">
        <f t="shared" si="2"/>
        <v>enero</v>
      </c>
      <c r="U15" s="335">
        <f t="shared" si="3"/>
        <v>44</v>
      </c>
      <c r="V15" s="334">
        <f t="shared" si="1"/>
        <v>61</v>
      </c>
      <c r="W15" s="324">
        <v>0</v>
      </c>
      <c r="X15" s="300">
        <v>0</v>
      </c>
      <c r="Y15" s="106" t="s">
        <v>196</v>
      </c>
      <c r="Z15" s="325">
        <v>0</v>
      </c>
      <c r="AA15" s="297"/>
      <c r="AB15" s="326" t="s">
        <v>305</v>
      </c>
      <c r="AC15" s="302">
        <v>0</v>
      </c>
      <c r="AD15" s="303" t="s">
        <v>303</v>
      </c>
      <c r="AE15" s="540">
        <v>0</v>
      </c>
      <c r="AF15" s="541" t="s">
        <v>2882</v>
      </c>
      <c r="AG15" s="540">
        <v>0</v>
      </c>
      <c r="AH15" s="680" t="s">
        <v>3939</v>
      </c>
      <c r="AI15" s="327">
        <v>0.5</v>
      </c>
      <c r="AJ15" s="328">
        <v>0.5</v>
      </c>
      <c r="AK15" s="331" t="s">
        <v>306</v>
      </c>
      <c r="AL15" s="543">
        <v>1</v>
      </c>
      <c r="AM15" s="327">
        <v>1</v>
      </c>
      <c r="AN15" s="542" t="s">
        <v>306</v>
      </c>
      <c r="AO15" s="328">
        <v>1</v>
      </c>
      <c r="AP15" s="328">
        <v>1</v>
      </c>
      <c r="AQ15" s="331" t="s">
        <v>4014</v>
      </c>
    </row>
    <row r="16" spans="1:43" s="7" customFormat="1" ht="82.5" customHeight="1" x14ac:dyDescent="0.25">
      <c r="A16" s="180" t="s">
        <v>195</v>
      </c>
      <c r="B16" s="173" t="s">
        <v>17</v>
      </c>
      <c r="C16" s="293" t="s">
        <v>21</v>
      </c>
      <c r="D16" s="294" t="s">
        <v>4445</v>
      </c>
      <c r="E16" s="173"/>
      <c r="F16" s="106" t="s">
        <v>208</v>
      </c>
      <c r="G16" s="322" t="s">
        <v>197</v>
      </c>
      <c r="H16" s="322" t="s">
        <v>198</v>
      </c>
      <c r="I16" s="106" t="s">
        <v>199</v>
      </c>
      <c r="J16" s="294" t="s">
        <v>209</v>
      </c>
      <c r="K16" s="547" t="s">
        <v>2839</v>
      </c>
      <c r="L16" s="549">
        <v>0.28999999999999998</v>
      </c>
      <c r="M16" s="106" t="s">
        <v>194</v>
      </c>
      <c r="N16" s="913">
        <v>1</v>
      </c>
      <c r="O16" s="173" t="s">
        <v>193</v>
      </c>
      <c r="P16" s="662">
        <v>43157</v>
      </c>
      <c r="Q16" s="943" t="s">
        <v>212</v>
      </c>
      <c r="R16" s="296">
        <v>43115</v>
      </c>
      <c r="S16" s="296">
        <v>43343</v>
      </c>
      <c r="T16" s="333" t="str">
        <f t="shared" si="2"/>
        <v>enero</v>
      </c>
      <c r="U16" s="335">
        <f t="shared" si="3"/>
        <v>228</v>
      </c>
      <c r="V16" s="334">
        <f t="shared" si="1"/>
        <v>244</v>
      </c>
      <c r="W16" s="324">
        <v>0</v>
      </c>
      <c r="X16" s="300">
        <v>0</v>
      </c>
      <c r="Y16" s="106" t="s">
        <v>196</v>
      </c>
      <c r="Z16" s="325">
        <v>0</v>
      </c>
      <c r="AA16" s="297"/>
      <c r="AB16" s="326" t="s">
        <v>307</v>
      </c>
      <c r="AC16" s="302">
        <v>0</v>
      </c>
      <c r="AD16" s="303" t="s">
        <v>303</v>
      </c>
      <c r="AE16" s="540">
        <v>0</v>
      </c>
      <c r="AF16" s="541" t="s">
        <v>2882</v>
      </c>
      <c r="AG16" s="540">
        <v>0</v>
      </c>
      <c r="AH16" s="680" t="s">
        <v>3939</v>
      </c>
      <c r="AI16" s="327">
        <v>0.02</v>
      </c>
      <c r="AJ16" s="328">
        <v>0.02</v>
      </c>
      <c r="AK16" s="331" t="s">
        <v>308</v>
      </c>
      <c r="AL16" s="543">
        <v>0.04</v>
      </c>
      <c r="AM16" s="327">
        <v>0.04</v>
      </c>
      <c r="AN16" s="542" t="s">
        <v>2928</v>
      </c>
      <c r="AO16" s="328">
        <v>0.06</v>
      </c>
      <c r="AP16" s="328">
        <v>0.06</v>
      </c>
      <c r="AQ16" s="331" t="s">
        <v>4015</v>
      </c>
    </row>
    <row r="17" spans="1:43" s="7" customFormat="1" ht="82.5" customHeight="1" x14ac:dyDescent="0.25">
      <c r="A17" s="180" t="s">
        <v>195</v>
      </c>
      <c r="B17" s="173" t="s">
        <v>17</v>
      </c>
      <c r="C17" s="293" t="s">
        <v>21</v>
      </c>
      <c r="D17" s="294" t="s">
        <v>4445</v>
      </c>
      <c r="E17" s="173"/>
      <c r="F17" s="106" t="s">
        <v>208</v>
      </c>
      <c r="G17" s="322" t="s">
        <v>197</v>
      </c>
      <c r="H17" s="322" t="s">
        <v>198</v>
      </c>
      <c r="I17" s="106" t="s">
        <v>199</v>
      </c>
      <c r="J17" s="294" t="s">
        <v>209</v>
      </c>
      <c r="K17" s="547" t="s">
        <v>2839</v>
      </c>
      <c r="L17" s="549">
        <v>0.28999999999999998</v>
      </c>
      <c r="M17" s="106" t="s">
        <v>194</v>
      </c>
      <c r="N17" s="913">
        <v>1</v>
      </c>
      <c r="O17" s="301"/>
      <c r="P17" s="301"/>
      <c r="Q17" s="943" t="s">
        <v>213</v>
      </c>
      <c r="R17" s="296">
        <v>43115</v>
      </c>
      <c r="S17" s="296">
        <v>43312</v>
      </c>
      <c r="T17" s="333" t="str">
        <f t="shared" si="2"/>
        <v>enero</v>
      </c>
      <c r="U17" s="335">
        <f t="shared" si="3"/>
        <v>197</v>
      </c>
      <c r="V17" s="334">
        <f t="shared" si="1"/>
        <v>213</v>
      </c>
      <c r="W17" s="324">
        <v>0</v>
      </c>
      <c r="X17" s="300">
        <v>0</v>
      </c>
      <c r="Y17" s="106" t="s">
        <v>196</v>
      </c>
      <c r="Z17" s="325">
        <v>0</v>
      </c>
      <c r="AA17" s="297"/>
      <c r="AB17" s="326" t="s">
        <v>309</v>
      </c>
      <c r="AC17" s="302">
        <v>0</v>
      </c>
      <c r="AD17" s="303" t="s">
        <v>303</v>
      </c>
      <c r="AE17" s="540">
        <v>0</v>
      </c>
      <c r="AF17" s="541" t="s">
        <v>2882</v>
      </c>
      <c r="AG17" s="540">
        <v>0</v>
      </c>
      <c r="AH17" s="680" t="s">
        <v>3939</v>
      </c>
      <c r="AI17" s="327">
        <v>0.05</v>
      </c>
      <c r="AJ17" s="328">
        <v>0.05</v>
      </c>
      <c r="AK17" s="331" t="s">
        <v>310</v>
      </c>
      <c r="AL17" s="543">
        <v>0.2</v>
      </c>
      <c r="AM17" s="327">
        <v>0.2</v>
      </c>
      <c r="AN17" s="542" t="s">
        <v>310</v>
      </c>
      <c r="AO17" s="328">
        <v>0.4</v>
      </c>
      <c r="AP17" s="328">
        <v>0.4</v>
      </c>
      <c r="AQ17" s="331" t="s">
        <v>4016</v>
      </c>
    </row>
    <row r="18" spans="1:43" s="7" customFormat="1" ht="82.5" customHeight="1" x14ac:dyDescent="0.25">
      <c r="A18" s="180" t="s">
        <v>195</v>
      </c>
      <c r="B18" s="173" t="s">
        <v>17</v>
      </c>
      <c r="C18" s="293" t="s">
        <v>21</v>
      </c>
      <c r="D18" s="294" t="s">
        <v>4445</v>
      </c>
      <c r="E18" s="173"/>
      <c r="F18" s="106" t="s">
        <v>208</v>
      </c>
      <c r="G18" s="322" t="s">
        <v>197</v>
      </c>
      <c r="H18" s="322" t="s">
        <v>198</v>
      </c>
      <c r="I18" s="106" t="s">
        <v>199</v>
      </c>
      <c r="J18" s="294" t="s">
        <v>209</v>
      </c>
      <c r="K18" s="547" t="s">
        <v>2839</v>
      </c>
      <c r="L18" s="549">
        <v>0.28999999999999998</v>
      </c>
      <c r="M18" s="106" t="s">
        <v>194</v>
      </c>
      <c r="N18" s="913">
        <v>1</v>
      </c>
      <c r="O18" s="301"/>
      <c r="P18" s="301"/>
      <c r="Q18" s="943" t="s">
        <v>214</v>
      </c>
      <c r="R18" s="296">
        <v>43115</v>
      </c>
      <c r="S18" s="296">
        <v>43312</v>
      </c>
      <c r="T18" s="333" t="str">
        <f t="shared" si="2"/>
        <v>enero</v>
      </c>
      <c r="U18" s="335">
        <f t="shared" si="3"/>
        <v>197</v>
      </c>
      <c r="V18" s="334">
        <f t="shared" si="1"/>
        <v>213</v>
      </c>
      <c r="W18" s="324">
        <v>0</v>
      </c>
      <c r="X18" s="300">
        <v>0</v>
      </c>
      <c r="Y18" s="106" t="s">
        <v>196</v>
      </c>
      <c r="Z18" s="325">
        <v>0</v>
      </c>
      <c r="AA18" s="297"/>
      <c r="AB18" s="326" t="s">
        <v>311</v>
      </c>
      <c r="AC18" s="302">
        <v>0</v>
      </c>
      <c r="AD18" s="303" t="s">
        <v>303</v>
      </c>
      <c r="AE18" s="540">
        <v>0</v>
      </c>
      <c r="AF18" s="541" t="s">
        <v>2882</v>
      </c>
      <c r="AG18" s="540">
        <v>0</v>
      </c>
      <c r="AH18" s="680" t="s">
        <v>3939</v>
      </c>
      <c r="AI18" s="327">
        <v>0.02</v>
      </c>
      <c r="AJ18" s="328">
        <v>0.02</v>
      </c>
      <c r="AK18" s="331" t="s">
        <v>312</v>
      </c>
      <c r="AL18" s="543">
        <v>0.04</v>
      </c>
      <c r="AM18" s="327">
        <v>0.04</v>
      </c>
      <c r="AN18" s="542" t="s">
        <v>2929</v>
      </c>
      <c r="AO18" s="328">
        <v>0.06</v>
      </c>
      <c r="AP18" s="328">
        <v>0.06</v>
      </c>
      <c r="AQ18" s="331" t="s">
        <v>4017</v>
      </c>
    </row>
    <row r="19" spans="1:43" s="7" customFormat="1" ht="82.5" customHeight="1" x14ac:dyDescent="0.25">
      <c r="A19" s="180" t="s">
        <v>195</v>
      </c>
      <c r="B19" s="173" t="s">
        <v>17</v>
      </c>
      <c r="C19" s="293" t="s">
        <v>21</v>
      </c>
      <c r="D19" s="294" t="s">
        <v>4445</v>
      </c>
      <c r="E19" s="173"/>
      <c r="F19" s="106" t="s">
        <v>208</v>
      </c>
      <c r="G19" s="322" t="s">
        <v>197</v>
      </c>
      <c r="H19" s="322" t="s">
        <v>198</v>
      </c>
      <c r="I19" s="106" t="s">
        <v>199</v>
      </c>
      <c r="J19" s="294" t="s">
        <v>209</v>
      </c>
      <c r="K19" s="547" t="s">
        <v>2839</v>
      </c>
      <c r="L19" s="549">
        <v>0.28999999999999998</v>
      </c>
      <c r="M19" s="106" t="s">
        <v>194</v>
      </c>
      <c r="N19" s="913">
        <v>1</v>
      </c>
      <c r="O19" s="173" t="s">
        <v>193</v>
      </c>
      <c r="P19" s="662">
        <v>43157</v>
      </c>
      <c r="Q19" s="943" t="s">
        <v>215</v>
      </c>
      <c r="R19" s="296">
        <v>43115</v>
      </c>
      <c r="S19" s="296">
        <v>43464</v>
      </c>
      <c r="T19" s="333" t="str">
        <f t="shared" si="2"/>
        <v>enero</v>
      </c>
      <c r="U19" s="335">
        <f t="shared" si="3"/>
        <v>349</v>
      </c>
      <c r="V19" s="334">
        <f t="shared" si="1"/>
        <v>365</v>
      </c>
      <c r="W19" s="324">
        <v>0</v>
      </c>
      <c r="X19" s="300">
        <v>0</v>
      </c>
      <c r="Y19" s="106" t="s">
        <v>196</v>
      </c>
      <c r="Z19" s="325">
        <v>0</v>
      </c>
      <c r="AA19" s="297"/>
      <c r="AB19" s="326" t="s">
        <v>296</v>
      </c>
      <c r="AC19" s="302">
        <v>0</v>
      </c>
      <c r="AD19" s="303" t="s">
        <v>303</v>
      </c>
      <c r="AE19" s="540">
        <v>0</v>
      </c>
      <c r="AF19" s="541" t="s">
        <v>2882</v>
      </c>
      <c r="AG19" s="540">
        <v>0</v>
      </c>
      <c r="AH19" s="680" t="s">
        <v>3939</v>
      </c>
      <c r="AI19" s="327">
        <v>0.05</v>
      </c>
      <c r="AJ19" s="328">
        <v>0.05</v>
      </c>
      <c r="AK19" s="331" t="s">
        <v>313</v>
      </c>
      <c r="AL19" s="543">
        <v>0.1</v>
      </c>
      <c r="AM19" s="327">
        <v>0.1</v>
      </c>
      <c r="AN19" s="542" t="s">
        <v>2930</v>
      </c>
      <c r="AO19" s="328">
        <v>0.15000000000000002</v>
      </c>
      <c r="AP19" s="328">
        <v>0.15</v>
      </c>
      <c r="AQ19" s="331" t="s">
        <v>4018</v>
      </c>
    </row>
    <row r="20" spans="1:43" s="124" customFormat="1" ht="82.5" customHeight="1" x14ac:dyDescent="0.25">
      <c r="A20" s="180" t="s">
        <v>195</v>
      </c>
      <c r="B20" s="180" t="s">
        <v>17</v>
      </c>
      <c r="C20" s="293" t="s">
        <v>21</v>
      </c>
      <c r="D20" s="294" t="s">
        <v>4445</v>
      </c>
      <c r="E20" s="180"/>
      <c r="F20" s="106" t="s">
        <v>208</v>
      </c>
      <c r="G20" s="322" t="s">
        <v>197</v>
      </c>
      <c r="H20" s="322" t="s">
        <v>198</v>
      </c>
      <c r="I20" s="106" t="s">
        <v>199</v>
      </c>
      <c r="J20" s="294" t="s">
        <v>216</v>
      </c>
      <c r="K20" s="547" t="s">
        <v>2840</v>
      </c>
      <c r="L20" s="549">
        <v>0.35</v>
      </c>
      <c r="M20" s="106" t="s">
        <v>194</v>
      </c>
      <c r="N20" s="913">
        <v>1</v>
      </c>
      <c r="O20" s="173" t="s">
        <v>193</v>
      </c>
      <c r="P20" s="662">
        <v>43157</v>
      </c>
      <c r="Q20" s="943" t="s">
        <v>217</v>
      </c>
      <c r="R20" s="296">
        <v>43115</v>
      </c>
      <c r="S20" s="296">
        <v>43190</v>
      </c>
      <c r="T20" s="333" t="str">
        <f t="shared" si="2"/>
        <v>enero</v>
      </c>
      <c r="U20" s="335">
        <f t="shared" si="3"/>
        <v>75</v>
      </c>
      <c r="V20" s="334">
        <f t="shared" si="1"/>
        <v>91</v>
      </c>
      <c r="W20" s="324">
        <v>0</v>
      </c>
      <c r="X20" s="300">
        <v>0</v>
      </c>
      <c r="Y20" s="106" t="s">
        <v>196</v>
      </c>
      <c r="Z20" s="325">
        <v>0</v>
      </c>
      <c r="AA20" s="297" t="s">
        <v>301</v>
      </c>
      <c r="AB20" s="326" t="s">
        <v>314</v>
      </c>
      <c r="AC20" s="298"/>
      <c r="AD20" s="298"/>
      <c r="AE20" s="540">
        <v>0</v>
      </c>
      <c r="AF20" s="541" t="s">
        <v>2883</v>
      </c>
      <c r="AG20" s="540">
        <v>0</v>
      </c>
      <c r="AH20" s="680" t="s">
        <v>3940</v>
      </c>
      <c r="AI20" s="327">
        <v>0.05</v>
      </c>
      <c r="AJ20" s="328">
        <v>0.05</v>
      </c>
      <c r="AK20" s="329" t="s">
        <v>315</v>
      </c>
      <c r="AL20" s="543">
        <v>0.5</v>
      </c>
      <c r="AM20" s="327">
        <v>0.5</v>
      </c>
      <c r="AN20" s="542" t="s">
        <v>2931</v>
      </c>
      <c r="AO20" s="328">
        <v>1</v>
      </c>
      <c r="AP20" s="328">
        <v>1</v>
      </c>
      <c r="AQ20" s="331" t="s">
        <v>4019</v>
      </c>
    </row>
    <row r="21" spans="1:43" s="7" customFormat="1" ht="82.5" customHeight="1" x14ac:dyDescent="0.25">
      <c r="A21" s="180" t="s">
        <v>195</v>
      </c>
      <c r="B21" s="173" t="s">
        <v>17</v>
      </c>
      <c r="C21" s="293" t="s">
        <v>21</v>
      </c>
      <c r="D21" s="294" t="s">
        <v>4445</v>
      </c>
      <c r="E21" s="173"/>
      <c r="F21" s="106" t="s">
        <v>208</v>
      </c>
      <c r="G21" s="322" t="s">
        <v>197</v>
      </c>
      <c r="H21" s="322" t="s">
        <v>198</v>
      </c>
      <c r="I21" s="106" t="s">
        <v>199</v>
      </c>
      <c r="J21" s="294" t="s">
        <v>216</v>
      </c>
      <c r="K21" s="547" t="s">
        <v>2840</v>
      </c>
      <c r="L21" s="549">
        <v>0.35</v>
      </c>
      <c r="M21" s="106" t="s">
        <v>194</v>
      </c>
      <c r="N21" s="913">
        <v>1</v>
      </c>
      <c r="O21" s="173" t="s">
        <v>193</v>
      </c>
      <c r="P21" s="662">
        <v>43157</v>
      </c>
      <c r="Q21" s="943" t="s">
        <v>218</v>
      </c>
      <c r="R21" s="296">
        <v>43115</v>
      </c>
      <c r="S21" s="296">
        <v>43464</v>
      </c>
      <c r="T21" s="333" t="str">
        <f t="shared" si="2"/>
        <v>enero</v>
      </c>
      <c r="U21" s="335">
        <f t="shared" si="3"/>
        <v>349</v>
      </c>
      <c r="V21" s="334">
        <f t="shared" si="1"/>
        <v>365</v>
      </c>
      <c r="W21" s="324">
        <v>0</v>
      </c>
      <c r="X21" s="300">
        <v>0</v>
      </c>
      <c r="Y21" s="106" t="s">
        <v>196</v>
      </c>
      <c r="Z21" s="325">
        <v>0</v>
      </c>
      <c r="AA21" s="297"/>
      <c r="AB21" s="326" t="s">
        <v>316</v>
      </c>
      <c r="AC21" s="298"/>
      <c r="AD21" s="298"/>
      <c r="AE21" s="540">
        <v>0</v>
      </c>
      <c r="AF21" s="541" t="s">
        <v>2883</v>
      </c>
      <c r="AG21" s="540">
        <v>0</v>
      </c>
      <c r="AH21" s="680" t="s">
        <v>3940</v>
      </c>
      <c r="AI21" s="327">
        <v>0.02</v>
      </c>
      <c r="AJ21" s="328">
        <v>0.02</v>
      </c>
      <c r="AK21" s="329" t="s">
        <v>317</v>
      </c>
      <c r="AL21" s="543">
        <v>0.04</v>
      </c>
      <c r="AM21" s="327">
        <v>0.04</v>
      </c>
      <c r="AN21" s="542" t="s">
        <v>2932</v>
      </c>
      <c r="AO21" s="328">
        <v>0.06</v>
      </c>
      <c r="AP21" s="328">
        <v>0.06</v>
      </c>
      <c r="AQ21" s="331" t="s">
        <v>4019</v>
      </c>
    </row>
    <row r="22" spans="1:43" s="7" customFormat="1" ht="82.5" customHeight="1" x14ac:dyDescent="0.25">
      <c r="A22" s="180" t="s">
        <v>195</v>
      </c>
      <c r="B22" s="173" t="s">
        <v>17</v>
      </c>
      <c r="C22" s="293" t="s">
        <v>21</v>
      </c>
      <c r="D22" s="294" t="s">
        <v>4445</v>
      </c>
      <c r="E22" s="173"/>
      <c r="F22" s="106" t="s">
        <v>208</v>
      </c>
      <c r="G22" s="322" t="s">
        <v>197</v>
      </c>
      <c r="H22" s="322" t="s">
        <v>198</v>
      </c>
      <c r="I22" s="106" t="s">
        <v>199</v>
      </c>
      <c r="J22" s="294" t="s">
        <v>216</v>
      </c>
      <c r="K22" s="547" t="s">
        <v>2840</v>
      </c>
      <c r="L22" s="549">
        <v>0.35</v>
      </c>
      <c r="M22" s="106" t="s">
        <v>194</v>
      </c>
      <c r="N22" s="913">
        <v>1</v>
      </c>
      <c r="O22" s="305"/>
      <c r="P22" s="305"/>
      <c r="Q22" s="943" t="s">
        <v>219</v>
      </c>
      <c r="R22" s="296">
        <v>43115</v>
      </c>
      <c r="S22" s="296">
        <v>43312</v>
      </c>
      <c r="T22" s="333" t="str">
        <f t="shared" si="2"/>
        <v>enero</v>
      </c>
      <c r="U22" s="335">
        <f t="shared" si="3"/>
        <v>197</v>
      </c>
      <c r="V22" s="334">
        <f t="shared" si="1"/>
        <v>213</v>
      </c>
      <c r="W22" s="324">
        <v>0</v>
      </c>
      <c r="X22" s="300">
        <v>0</v>
      </c>
      <c r="Y22" s="106" t="s">
        <v>196</v>
      </c>
      <c r="Z22" s="325">
        <v>0</v>
      </c>
      <c r="AA22" s="297"/>
      <c r="AB22" s="326" t="s">
        <v>314</v>
      </c>
      <c r="AC22" s="298"/>
      <c r="AD22" s="298"/>
      <c r="AE22" s="540">
        <v>0</v>
      </c>
      <c r="AF22" s="541" t="s">
        <v>2883</v>
      </c>
      <c r="AG22" s="540">
        <v>0</v>
      </c>
      <c r="AH22" s="680" t="s">
        <v>3940</v>
      </c>
      <c r="AI22" s="327">
        <v>0.05</v>
      </c>
      <c r="AJ22" s="328">
        <v>0.05</v>
      </c>
      <c r="AK22" s="329" t="s">
        <v>318</v>
      </c>
      <c r="AL22" s="543">
        <v>0.1</v>
      </c>
      <c r="AM22" s="327">
        <v>0.1</v>
      </c>
      <c r="AN22" s="542" t="s">
        <v>2933</v>
      </c>
      <c r="AO22" s="328">
        <v>0.2</v>
      </c>
      <c r="AP22" s="328">
        <v>0.2</v>
      </c>
      <c r="AQ22" s="331" t="s">
        <v>4020</v>
      </c>
    </row>
    <row r="23" spans="1:43" s="7" customFormat="1" ht="82.5" customHeight="1" x14ac:dyDescent="0.25">
      <c r="A23" s="180" t="s">
        <v>195</v>
      </c>
      <c r="B23" s="173" t="s">
        <v>17</v>
      </c>
      <c r="C23" s="293" t="s">
        <v>21</v>
      </c>
      <c r="D23" s="294" t="s">
        <v>4445</v>
      </c>
      <c r="E23" s="173"/>
      <c r="F23" s="106" t="s">
        <v>208</v>
      </c>
      <c r="G23" s="322" t="s">
        <v>197</v>
      </c>
      <c r="H23" s="322" t="s">
        <v>198</v>
      </c>
      <c r="I23" s="106" t="s">
        <v>199</v>
      </c>
      <c r="J23" s="294" t="s">
        <v>216</v>
      </c>
      <c r="K23" s="547" t="s">
        <v>2840</v>
      </c>
      <c r="L23" s="549">
        <v>0.35</v>
      </c>
      <c r="M23" s="106" t="s">
        <v>194</v>
      </c>
      <c r="N23" s="913">
        <v>1</v>
      </c>
      <c r="O23" s="173" t="s">
        <v>193</v>
      </c>
      <c r="P23" s="662">
        <v>43157</v>
      </c>
      <c r="Q23" s="943" t="s">
        <v>220</v>
      </c>
      <c r="R23" s="296">
        <v>43115</v>
      </c>
      <c r="S23" s="296">
        <v>43343</v>
      </c>
      <c r="T23" s="333" t="str">
        <f t="shared" si="2"/>
        <v>enero</v>
      </c>
      <c r="U23" s="335">
        <f t="shared" si="3"/>
        <v>228</v>
      </c>
      <c r="V23" s="334">
        <f t="shared" si="1"/>
        <v>244</v>
      </c>
      <c r="W23" s="324">
        <v>0</v>
      </c>
      <c r="X23" s="300">
        <v>0</v>
      </c>
      <c r="Y23" s="106" t="s">
        <v>196</v>
      </c>
      <c r="Z23" s="325">
        <v>0</v>
      </c>
      <c r="AA23" s="297"/>
      <c r="AB23" s="326" t="s">
        <v>319</v>
      </c>
      <c r="AC23" s="298"/>
      <c r="AD23" s="298"/>
      <c r="AE23" s="540">
        <v>0</v>
      </c>
      <c r="AF23" s="541" t="s">
        <v>2883</v>
      </c>
      <c r="AG23" s="540">
        <v>0</v>
      </c>
      <c r="AH23" s="680" t="s">
        <v>3940</v>
      </c>
      <c r="AI23" s="327">
        <v>0.05</v>
      </c>
      <c r="AJ23" s="328">
        <v>0.05</v>
      </c>
      <c r="AK23" s="329" t="s">
        <v>320</v>
      </c>
      <c r="AL23" s="543">
        <v>0.1</v>
      </c>
      <c r="AM23" s="327">
        <v>0.1</v>
      </c>
      <c r="AN23" s="542" t="s">
        <v>320</v>
      </c>
      <c r="AO23" s="328">
        <v>0.15000000000000002</v>
      </c>
      <c r="AP23" s="328">
        <v>0.15</v>
      </c>
      <c r="AQ23" s="331" t="s">
        <v>4021</v>
      </c>
    </row>
    <row r="24" spans="1:43" s="7" customFormat="1" ht="82.5" customHeight="1" x14ac:dyDescent="0.25">
      <c r="A24" s="180" t="s">
        <v>195</v>
      </c>
      <c r="B24" s="173" t="s">
        <v>17</v>
      </c>
      <c r="C24" s="293" t="s">
        <v>21</v>
      </c>
      <c r="D24" s="294" t="s">
        <v>4445</v>
      </c>
      <c r="E24" s="173"/>
      <c r="F24" s="106" t="s">
        <v>208</v>
      </c>
      <c r="G24" s="322" t="s">
        <v>197</v>
      </c>
      <c r="H24" s="322" t="s">
        <v>198</v>
      </c>
      <c r="I24" s="106" t="s">
        <v>199</v>
      </c>
      <c r="J24" s="294" t="s">
        <v>216</v>
      </c>
      <c r="K24" s="547" t="s">
        <v>2840</v>
      </c>
      <c r="L24" s="549">
        <v>0.35</v>
      </c>
      <c r="M24" s="106" t="s">
        <v>194</v>
      </c>
      <c r="N24" s="913">
        <v>1</v>
      </c>
      <c r="O24" s="173" t="s">
        <v>193</v>
      </c>
      <c r="P24" s="662">
        <v>43157</v>
      </c>
      <c r="Q24" s="943" t="s">
        <v>221</v>
      </c>
      <c r="R24" s="296">
        <v>43115</v>
      </c>
      <c r="S24" s="296">
        <v>43464</v>
      </c>
      <c r="T24" s="333" t="str">
        <f t="shared" si="2"/>
        <v>enero</v>
      </c>
      <c r="U24" s="335">
        <f t="shared" si="3"/>
        <v>349</v>
      </c>
      <c r="V24" s="334">
        <f t="shared" si="1"/>
        <v>365</v>
      </c>
      <c r="W24" s="324">
        <v>0</v>
      </c>
      <c r="X24" s="300">
        <v>0</v>
      </c>
      <c r="Y24" s="106" t="s">
        <v>196</v>
      </c>
      <c r="Z24" s="325">
        <v>0</v>
      </c>
      <c r="AA24" s="297"/>
      <c r="AB24" s="326" t="s">
        <v>296</v>
      </c>
      <c r="AC24" s="298"/>
      <c r="AD24" s="298"/>
      <c r="AE24" s="540">
        <v>0</v>
      </c>
      <c r="AF24" s="541" t="s">
        <v>2883</v>
      </c>
      <c r="AG24" s="540">
        <v>0</v>
      </c>
      <c r="AH24" s="680" t="s">
        <v>3940</v>
      </c>
      <c r="AI24" s="327">
        <v>0.05</v>
      </c>
      <c r="AJ24" s="328">
        <v>0.05</v>
      </c>
      <c r="AK24" s="329" t="s">
        <v>321</v>
      </c>
      <c r="AL24" s="543">
        <v>0.1</v>
      </c>
      <c r="AM24" s="327">
        <v>0.1</v>
      </c>
      <c r="AN24" s="542" t="s">
        <v>321</v>
      </c>
      <c r="AO24" s="328">
        <v>0.15000000000000002</v>
      </c>
      <c r="AP24" s="328">
        <v>0.15</v>
      </c>
      <c r="AQ24" s="331" t="s">
        <v>4022</v>
      </c>
    </row>
    <row r="25" spans="1:43" s="7" customFormat="1" ht="82.5" customHeight="1" x14ac:dyDescent="0.25">
      <c r="A25" s="180" t="s">
        <v>195</v>
      </c>
      <c r="B25" s="173" t="s">
        <v>17</v>
      </c>
      <c r="C25" s="293" t="s">
        <v>21</v>
      </c>
      <c r="D25" s="294" t="s">
        <v>4445</v>
      </c>
      <c r="E25" s="173"/>
      <c r="F25" s="106" t="s">
        <v>208</v>
      </c>
      <c r="G25" s="322" t="s">
        <v>197</v>
      </c>
      <c r="H25" s="322" t="s">
        <v>198</v>
      </c>
      <c r="I25" s="106" t="s">
        <v>199</v>
      </c>
      <c r="J25" s="294" t="s">
        <v>222</v>
      </c>
      <c r="K25" s="547" t="s">
        <v>2841</v>
      </c>
      <c r="L25" s="549">
        <v>0.35</v>
      </c>
      <c r="M25" s="106" t="s">
        <v>194</v>
      </c>
      <c r="N25" s="913">
        <v>1</v>
      </c>
      <c r="O25" s="173" t="s">
        <v>193</v>
      </c>
      <c r="P25" s="662">
        <v>43157</v>
      </c>
      <c r="Q25" s="943" t="s">
        <v>223</v>
      </c>
      <c r="R25" s="296">
        <v>43115</v>
      </c>
      <c r="S25" s="296">
        <v>43190</v>
      </c>
      <c r="T25" s="333" t="str">
        <f t="shared" si="2"/>
        <v>enero</v>
      </c>
      <c r="U25" s="335">
        <f t="shared" si="3"/>
        <v>75</v>
      </c>
      <c r="V25" s="334">
        <f t="shared" si="1"/>
        <v>91</v>
      </c>
      <c r="W25" s="324">
        <v>0</v>
      </c>
      <c r="X25" s="300">
        <v>0</v>
      </c>
      <c r="Y25" s="106" t="s">
        <v>196</v>
      </c>
      <c r="Z25" s="325">
        <v>0</v>
      </c>
      <c r="AA25" s="297" t="s">
        <v>301</v>
      </c>
      <c r="AB25" s="326" t="s">
        <v>322</v>
      </c>
      <c r="AC25" s="298"/>
      <c r="AD25" s="298"/>
      <c r="AE25" s="540">
        <v>0</v>
      </c>
      <c r="AF25" s="541" t="s">
        <v>2884</v>
      </c>
      <c r="AG25" s="540">
        <v>0</v>
      </c>
      <c r="AH25" s="680" t="s">
        <v>3941</v>
      </c>
      <c r="AI25" s="327">
        <v>0.3</v>
      </c>
      <c r="AJ25" s="328">
        <v>0.3</v>
      </c>
      <c r="AK25" s="329" t="s">
        <v>323</v>
      </c>
      <c r="AL25" s="543">
        <v>0.6</v>
      </c>
      <c r="AM25" s="327">
        <v>0.6</v>
      </c>
      <c r="AN25" s="542" t="s">
        <v>2934</v>
      </c>
      <c r="AO25" s="328">
        <v>1</v>
      </c>
      <c r="AP25" s="328">
        <v>1</v>
      </c>
      <c r="AQ25" s="331" t="s">
        <v>4023</v>
      </c>
    </row>
    <row r="26" spans="1:43" s="7" customFormat="1" ht="82.5" customHeight="1" x14ac:dyDescent="0.25">
      <c r="A26" s="180" t="s">
        <v>195</v>
      </c>
      <c r="B26" s="173" t="s">
        <v>17</v>
      </c>
      <c r="C26" s="293" t="s">
        <v>21</v>
      </c>
      <c r="D26" s="294" t="s">
        <v>4445</v>
      </c>
      <c r="E26" s="173"/>
      <c r="F26" s="106" t="s">
        <v>208</v>
      </c>
      <c r="G26" s="322" t="s">
        <v>197</v>
      </c>
      <c r="H26" s="322" t="s">
        <v>198</v>
      </c>
      <c r="I26" s="106" t="s">
        <v>199</v>
      </c>
      <c r="J26" s="294" t="s">
        <v>222</v>
      </c>
      <c r="K26" s="547" t="s">
        <v>2841</v>
      </c>
      <c r="L26" s="549">
        <v>0.35</v>
      </c>
      <c r="M26" s="106" t="s">
        <v>194</v>
      </c>
      <c r="N26" s="913">
        <v>1</v>
      </c>
      <c r="O26" s="173" t="s">
        <v>193</v>
      </c>
      <c r="P26" s="662">
        <v>43157</v>
      </c>
      <c r="Q26" s="943" t="s">
        <v>224</v>
      </c>
      <c r="R26" s="296">
        <v>43115</v>
      </c>
      <c r="S26" s="296">
        <v>43251</v>
      </c>
      <c r="T26" s="333" t="str">
        <f t="shared" si="2"/>
        <v>enero</v>
      </c>
      <c r="U26" s="335">
        <f t="shared" si="3"/>
        <v>136</v>
      </c>
      <c r="V26" s="334">
        <f t="shared" si="1"/>
        <v>152</v>
      </c>
      <c r="W26" s="324">
        <v>0</v>
      </c>
      <c r="X26" s="300">
        <v>0</v>
      </c>
      <c r="Y26" s="106" t="s">
        <v>196</v>
      </c>
      <c r="Z26" s="325">
        <v>0</v>
      </c>
      <c r="AA26" s="297"/>
      <c r="AB26" s="326" t="s">
        <v>324</v>
      </c>
      <c r="AC26" s="298"/>
      <c r="AD26" s="298"/>
      <c r="AE26" s="540">
        <v>0</v>
      </c>
      <c r="AF26" s="541" t="s">
        <v>2884</v>
      </c>
      <c r="AG26" s="540">
        <v>0</v>
      </c>
      <c r="AH26" s="680" t="s">
        <v>3941</v>
      </c>
      <c r="AI26" s="327">
        <v>0.05</v>
      </c>
      <c r="AJ26" s="328">
        <v>0.05</v>
      </c>
      <c r="AK26" s="329" t="s">
        <v>325</v>
      </c>
      <c r="AL26" s="543">
        <v>0.1</v>
      </c>
      <c r="AM26" s="327">
        <v>0.1</v>
      </c>
      <c r="AN26" s="542" t="s">
        <v>2935</v>
      </c>
      <c r="AO26" s="328">
        <v>0.30000000000000004</v>
      </c>
      <c r="AP26" s="328">
        <v>0.3</v>
      </c>
      <c r="AQ26" s="331" t="s">
        <v>4024</v>
      </c>
    </row>
    <row r="27" spans="1:43" s="7" customFormat="1" ht="82.5" customHeight="1" x14ac:dyDescent="0.25">
      <c r="A27" s="180" t="s">
        <v>195</v>
      </c>
      <c r="B27" s="173" t="s">
        <v>17</v>
      </c>
      <c r="C27" s="293" t="s">
        <v>21</v>
      </c>
      <c r="D27" s="294" t="s">
        <v>4445</v>
      </c>
      <c r="E27" s="173"/>
      <c r="F27" s="106" t="s">
        <v>208</v>
      </c>
      <c r="G27" s="322" t="s">
        <v>197</v>
      </c>
      <c r="H27" s="322" t="s">
        <v>198</v>
      </c>
      <c r="I27" s="106" t="s">
        <v>199</v>
      </c>
      <c r="J27" s="294" t="s">
        <v>222</v>
      </c>
      <c r="K27" s="547" t="s">
        <v>2841</v>
      </c>
      <c r="L27" s="549">
        <v>0.35</v>
      </c>
      <c r="M27" s="106" t="s">
        <v>194</v>
      </c>
      <c r="N27" s="913">
        <v>1</v>
      </c>
      <c r="O27" s="306"/>
      <c r="P27" s="306"/>
      <c r="Q27" s="943" t="s">
        <v>225</v>
      </c>
      <c r="R27" s="296">
        <v>43115</v>
      </c>
      <c r="S27" s="296">
        <v>43312</v>
      </c>
      <c r="T27" s="333" t="str">
        <f t="shared" si="2"/>
        <v>enero</v>
      </c>
      <c r="U27" s="335">
        <f t="shared" si="3"/>
        <v>197</v>
      </c>
      <c r="V27" s="334">
        <f t="shared" si="1"/>
        <v>213</v>
      </c>
      <c r="W27" s="324">
        <v>0</v>
      </c>
      <c r="X27" s="300">
        <v>0</v>
      </c>
      <c r="Y27" s="106" t="s">
        <v>196</v>
      </c>
      <c r="Z27" s="325">
        <v>0</v>
      </c>
      <c r="AA27" s="297"/>
      <c r="AB27" s="326" t="s">
        <v>314</v>
      </c>
      <c r="AC27" s="298"/>
      <c r="AD27" s="298"/>
      <c r="AE27" s="540">
        <v>0</v>
      </c>
      <c r="AF27" s="541" t="s">
        <v>2884</v>
      </c>
      <c r="AG27" s="540">
        <v>0</v>
      </c>
      <c r="AH27" s="680" t="s">
        <v>3941</v>
      </c>
      <c r="AI27" s="327">
        <v>0.05</v>
      </c>
      <c r="AJ27" s="328">
        <v>0.05</v>
      </c>
      <c r="AK27" s="329" t="s">
        <v>326</v>
      </c>
      <c r="AL27" s="543">
        <v>0.15000000000000002</v>
      </c>
      <c r="AM27" s="327">
        <v>0.15</v>
      </c>
      <c r="AN27" s="542" t="s">
        <v>2936</v>
      </c>
      <c r="AO27" s="328">
        <v>0.45</v>
      </c>
      <c r="AP27" s="328">
        <v>0.45</v>
      </c>
      <c r="AQ27" s="331" t="s">
        <v>4025</v>
      </c>
    </row>
    <row r="28" spans="1:43" s="7" customFormat="1" ht="82.5" customHeight="1" x14ac:dyDescent="0.25">
      <c r="A28" s="180" t="s">
        <v>195</v>
      </c>
      <c r="B28" s="105" t="s">
        <v>17</v>
      </c>
      <c r="C28" s="293" t="s">
        <v>21</v>
      </c>
      <c r="D28" s="294" t="s">
        <v>4445</v>
      </c>
      <c r="E28" s="105"/>
      <c r="F28" s="106" t="s">
        <v>208</v>
      </c>
      <c r="G28" s="322" t="s">
        <v>197</v>
      </c>
      <c r="H28" s="322" t="s">
        <v>198</v>
      </c>
      <c r="I28" s="106" t="s">
        <v>199</v>
      </c>
      <c r="J28" s="294" t="s">
        <v>222</v>
      </c>
      <c r="K28" s="547" t="s">
        <v>2841</v>
      </c>
      <c r="L28" s="549">
        <v>0.35</v>
      </c>
      <c r="M28" s="106" t="s">
        <v>194</v>
      </c>
      <c r="N28" s="913">
        <v>1</v>
      </c>
      <c r="O28" s="307"/>
      <c r="P28" s="307"/>
      <c r="Q28" s="943" t="s">
        <v>226</v>
      </c>
      <c r="R28" s="296">
        <v>43115</v>
      </c>
      <c r="S28" s="296">
        <v>43312</v>
      </c>
      <c r="T28" s="333" t="str">
        <f t="shared" si="2"/>
        <v>enero</v>
      </c>
      <c r="U28" s="335">
        <f t="shared" si="3"/>
        <v>197</v>
      </c>
      <c r="V28" s="334">
        <f t="shared" si="1"/>
        <v>213</v>
      </c>
      <c r="W28" s="324">
        <v>0</v>
      </c>
      <c r="X28" s="300">
        <v>0</v>
      </c>
      <c r="Y28" s="106" t="s">
        <v>196</v>
      </c>
      <c r="Z28" s="325">
        <v>0</v>
      </c>
      <c r="AA28" s="297"/>
      <c r="AB28" s="326" t="s">
        <v>327</v>
      </c>
      <c r="AC28" s="298"/>
      <c r="AD28" s="298"/>
      <c r="AE28" s="540">
        <v>0</v>
      </c>
      <c r="AF28" s="541" t="s">
        <v>2884</v>
      </c>
      <c r="AG28" s="540">
        <v>0</v>
      </c>
      <c r="AH28" s="680" t="s">
        <v>3941</v>
      </c>
      <c r="AI28" s="327">
        <v>0.05</v>
      </c>
      <c r="AJ28" s="328">
        <v>0.05</v>
      </c>
      <c r="AK28" s="329" t="s">
        <v>328</v>
      </c>
      <c r="AL28" s="543">
        <v>0.1</v>
      </c>
      <c r="AM28" s="327">
        <v>0.1</v>
      </c>
      <c r="AN28" s="542" t="s">
        <v>328</v>
      </c>
      <c r="AO28" s="328">
        <v>0.15000000000000002</v>
      </c>
      <c r="AP28" s="328">
        <v>0.1</v>
      </c>
      <c r="AQ28" s="331" t="s">
        <v>4026</v>
      </c>
    </row>
    <row r="29" spans="1:43" s="7" customFormat="1" ht="82.5" customHeight="1" x14ac:dyDescent="0.25">
      <c r="A29" s="180" t="s">
        <v>195</v>
      </c>
      <c r="B29" s="105" t="s">
        <v>17</v>
      </c>
      <c r="C29" s="293" t="s">
        <v>21</v>
      </c>
      <c r="D29" s="294" t="s">
        <v>4445</v>
      </c>
      <c r="E29" s="105"/>
      <c r="F29" s="106" t="s">
        <v>208</v>
      </c>
      <c r="G29" s="322" t="s">
        <v>197</v>
      </c>
      <c r="H29" s="322" t="s">
        <v>198</v>
      </c>
      <c r="I29" s="106" t="s">
        <v>199</v>
      </c>
      <c r="J29" s="294" t="s">
        <v>222</v>
      </c>
      <c r="K29" s="547" t="s">
        <v>2841</v>
      </c>
      <c r="L29" s="549">
        <v>0.35</v>
      </c>
      <c r="M29" s="106" t="s">
        <v>194</v>
      </c>
      <c r="N29" s="913">
        <v>1</v>
      </c>
      <c r="O29" s="173" t="s">
        <v>193</v>
      </c>
      <c r="P29" s="662">
        <v>43157</v>
      </c>
      <c r="Q29" s="943" t="s">
        <v>227</v>
      </c>
      <c r="R29" s="296">
        <v>43115</v>
      </c>
      <c r="S29" s="296">
        <v>43464</v>
      </c>
      <c r="T29" s="333" t="str">
        <f t="shared" si="2"/>
        <v>enero</v>
      </c>
      <c r="U29" s="335">
        <f t="shared" si="3"/>
        <v>349</v>
      </c>
      <c r="V29" s="334">
        <f t="shared" si="1"/>
        <v>365</v>
      </c>
      <c r="W29" s="324">
        <v>0</v>
      </c>
      <c r="X29" s="300">
        <v>0</v>
      </c>
      <c r="Y29" s="106" t="s">
        <v>196</v>
      </c>
      <c r="Z29" s="325">
        <v>0</v>
      </c>
      <c r="AA29" s="297"/>
      <c r="AB29" s="326" t="s">
        <v>296</v>
      </c>
      <c r="AC29" s="308"/>
      <c r="AD29" s="308"/>
      <c r="AE29" s="540">
        <v>0</v>
      </c>
      <c r="AF29" s="541" t="s">
        <v>2884</v>
      </c>
      <c r="AG29" s="540">
        <v>0</v>
      </c>
      <c r="AH29" s="680" t="s">
        <v>3941</v>
      </c>
      <c r="AI29" s="327">
        <v>0.05</v>
      </c>
      <c r="AJ29" s="328">
        <v>0.05</v>
      </c>
      <c r="AK29" s="329" t="s">
        <v>313</v>
      </c>
      <c r="AL29" s="543">
        <v>0.1</v>
      </c>
      <c r="AM29" s="327">
        <v>0.1</v>
      </c>
      <c r="AN29" s="542" t="s">
        <v>2937</v>
      </c>
      <c r="AO29" s="328">
        <v>0.15000000000000002</v>
      </c>
      <c r="AP29" s="328">
        <v>0.15</v>
      </c>
      <c r="AQ29" s="331" t="s">
        <v>4027</v>
      </c>
    </row>
    <row r="30" spans="1:43" s="7" customFormat="1" ht="82.5" customHeight="1" x14ac:dyDescent="0.25">
      <c r="A30" s="180" t="s">
        <v>195</v>
      </c>
      <c r="B30" s="105" t="s">
        <v>17</v>
      </c>
      <c r="C30" s="293" t="s">
        <v>21</v>
      </c>
      <c r="D30" s="294" t="s">
        <v>4445</v>
      </c>
      <c r="E30" s="105"/>
      <c r="F30" s="106" t="s">
        <v>208</v>
      </c>
      <c r="G30" s="322" t="s">
        <v>197</v>
      </c>
      <c r="H30" s="322" t="s">
        <v>198</v>
      </c>
      <c r="I30" s="106" t="s">
        <v>193</v>
      </c>
      <c r="J30" s="294" t="s">
        <v>228</v>
      </c>
      <c r="K30" s="548" t="s">
        <v>2807</v>
      </c>
      <c r="L30" s="549">
        <v>0.35</v>
      </c>
      <c r="M30" s="106" t="s">
        <v>194</v>
      </c>
      <c r="N30" s="302">
        <v>14</v>
      </c>
      <c r="O30" s="173" t="s">
        <v>193</v>
      </c>
      <c r="P30" s="662">
        <v>43157</v>
      </c>
      <c r="Q30" s="943" t="s">
        <v>229</v>
      </c>
      <c r="R30" s="296">
        <v>43115</v>
      </c>
      <c r="S30" s="296">
        <v>43434</v>
      </c>
      <c r="T30" s="333" t="str">
        <f t="shared" si="2"/>
        <v>enero</v>
      </c>
      <c r="U30" s="335">
        <f t="shared" si="3"/>
        <v>319</v>
      </c>
      <c r="V30" s="334">
        <f t="shared" si="1"/>
        <v>333</v>
      </c>
      <c r="W30" s="324">
        <v>0</v>
      </c>
      <c r="X30" s="300">
        <v>0</v>
      </c>
      <c r="Y30" s="106" t="s">
        <v>196</v>
      </c>
      <c r="Z30" s="325">
        <v>0</v>
      </c>
      <c r="AA30" s="297" t="s">
        <v>301</v>
      </c>
      <c r="AB30" s="547" t="s">
        <v>329</v>
      </c>
      <c r="AC30" s="302">
        <v>1</v>
      </c>
      <c r="AD30" s="303" t="s">
        <v>330</v>
      </c>
      <c r="AE30" s="540">
        <v>7</v>
      </c>
      <c r="AF30" s="541" t="s">
        <v>2808</v>
      </c>
      <c r="AG30" s="540">
        <v>14</v>
      </c>
      <c r="AH30" s="680" t="s">
        <v>3942</v>
      </c>
      <c r="AI30" s="327">
        <v>0.05</v>
      </c>
      <c r="AJ30" s="328">
        <v>0.05</v>
      </c>
      <c r="AK30" s="331" t="s">
        <v>331</v>
      </c>
      <c r="AL30" s="546">
        <v>0.1</v>
      </c>
      <c r="AM30" s="327">
        <v>0.1</v>
      </c>
      <c r="AN30" s="545" t="s">
        <v>2809</v>
      </c>
      <c r="AO30" s="328">
        <v>0.2</v>
      </c>
      <c r="AP30" s="328">
        <v>0.2</v>
      </c>
      <c r="AQ30" s="331" t="s">
        <v>4028</v>
      </c>
    </row>
    <row r="31" spans="1:43" s="7" customFormat="1" ht="82.5" customHeight="1" x14ac:dyDescent="0.25">
      <c r="A31" s="180" t="s">
        <v>195</v>
      </c>
      <c r="B31" s="105" t="s">
        <v>17</v>
      </c>
      <c r="C31" s="293" t="s">
        <v>21</v>
      </c>
      <c r="D31" s="294" t="s">
        <v>4445</v>
      </c>
      <c r="E31" s="105"/>
      <c r="F31" s="106" t="s">
        <v>208</v>
      </c>
      <c r="G31" s="322" t="s">
        <v>197</v>
      </c>
      <c r="H31" s="322" t="s">
        <v>198</v>
      </c>
      <c r="I31" s="106" t="s">
        <v>193</v>
      </c>
      <c r="J31" s="294" t="s">
        <v>228</v>
      </c>
      <c r="K31" s="548" t="s">
        <v>2807</v>
      </c>
      <c r="L31" s="549">
        <v>0.35</v>
      </c>
      <c r="M31" s="106" t="s">
        <v>194</v>
      </c>
      <c r="N31" s="302">
        <v>14</v>
      </c>
      <c r="O31" s="173" t="s">
        <v>193</v>
      </c>
      <c r="P31" s="662">
        <v>43157</v>
      </c>
      <c r="Q31" s="943" t="s">
        <v>230</v>
      </c>
      <c r="R31" s="296">
        <v>43115</v>
      </c>
      <c r="S31" s="296">
        <v>43434</v>
      </c>
      <c r="T31" s="333" t="str">
        <f t="shared" si="2"/>
        <v>enero</v>
      </c>
      <c r="U31" s="335">
        <f t="shared" si="3"/>
        <v>319</v>
      </c>
      <c r="V31" s="334">
        <f t="shared" si="1"/>
        <v>333</v>
      </c>
      <c r="W31" s="324">
        <v>0</v>
      </c>
      <c r="X31" s="300">
        <v>0</v>
      </c>
      <c r="Y31" s="106" t="s">
        <v>196</v>
      </c>
      <c r="Z31" s="325">
        <v>0</v>
      </c>
      <c r="AA31" s="297"/>
      <c r="AB31" s="547" t="s">
        <v>332</v>
      </c>
      <c r="AC31" s="302">
        <v>1</v>
      </c>
      <c r="AD31" s="303" t="s">
        <v>330</v>
      </c>
      <c r="AE31" s="540">
        <v>7</v>
      </c>
      <c r="AF31" s="541" t="s">
        <v>2808</v>
      </c>
      <c r="AG31" s="540">
        <v>14</v>
      </c>
      <c r="AH31" s="680" t="s">
        <v>3942</v>
      </c>
      <c r="AI31" s="327">
        <v>0.05</v>
      </c>
      <c r="AJ31" s="328">
        <v>0.05</v>
      </c>
      <c r="AK31" s="331" t="s">
        <v>333</v>
      </c>
      <c r="AL31" s="546">
        <v>0.1</v>
      </c>
      <c r="AM31" s="327">
        <v>0.1</v>
      </c>
      <c r="AN31" s="545" t="s">
        <v>2810</v>
      </c>
      <c r="AO31" s="328">
        <v>0.2</v>
      </c>
      <c r="AP31" s="328">
        <v>0.2</v>
      </c>
      <c r="AQ31" s="331" t="s">
        <v>4029</v>
      </c>
    </row>
    <row r="32" spans="1:43" s="7" customFormat="1" ht="82.5" customHeight="1" x14ac:dyDescent="0.25">
      <c r="A32" s="180" t="s">
        <v>195</v>
      </c>
      <c r="B32" s="105" t="s">
        <v>17</v>
      </c>
      <c r="C32" s="293" t="s">
        <v>21</v>
      </c>
      <c r="D32" s="294" t="s">
        <v>4445</v>
      </c>
      <c r="E32" s="105"/>
      <c r="F32" s="106" t="s">
        <v>208</v>
      </c>
      <c r="G32" s="322" t="s">
        <v>197</v>
      </c>
      <c r="H32" s="322" t="s">
        <v>198</v>
      </c>
      <c r="I32" s="106" t="s">
        <v>193</v>
      </c>
      <c r="J32" s="294" t="s">
        <v>228</v>
      </c>
      <c r="K32" s="548" t="s">
        <v>2807</v>
      </c>
      <c r="L32" s="549">
        <v>0.35</v>
      </c>
      <c r="M32" s="106" t="s">
        <v>194</v>
      </c>
      <c r="N32" s="302">
        <v>14</v>
      </c>
      <c r="O32" s="307"/>
      <c r="P32" s="307"/>
      <c r="Q32" s="943" t="s">
        <v>231</v>
      </c>
      <c r="R32" s="296">
        <v>43115</v>
      </c>
      <c r="S32" s="296">
        <v>43465</v>
      </c>
      <c r="T32" s="333" t="str">
        <f t="shared" si="2"/>
        <v>enero</v>
      </c>
      <c r="U32" s="335">
        <f t="shared" si="3"/>
        <v>350</v>
      </c>
      <c r="V32" s="334">
        <f t="shared" si="1"/>
        <v>365</v>
      </c>
      <c r="W32" s="324">
        <v>0</v>
      </c>
      <c r="X32" s="300">
        <v>0</v>
      </c>
      <c r="Y32" s="106" t="s">
        <v>196</v>
      </c>
      <c r="Z32" s="325">
        <v>0</v>
      </c>
      <c r="AA32" s="297"/>
      <c r="AB32" s="547" t="s">
        <v>296</v>
      </c>
      <c r="AC32" s="302">
        <v>1</v>
      </c>
      <c r="AD32" s="303" t="s">
        <v>330</v>
      </c>
      <c r="AE32" s="540">
        <v>7</v>
      </c>
      <c r="AF32" s="541" t="s">
        <v>2808</v>
      </c>
      <c r="AG32" s="540">
        <v>14</v>
      </c>
      <c r="AH32" s="680" t="s">
        <v>3942</v>
      </c>
      <c r="AI32" s="327">
        <v>0.05</v>
      </c>
      <c r="AJ32" s="328">
        <v>0.05</v>
      </c>
      <c r="AK32" s="331" t="s">
        <v>334</v>
      </c>
      <c r="AL32" s="546">
        <v>0.1</v>
      </c>
      <c r="AM32" s="327">
        <v>0.1</v>
      </c>
      <c r="AN32" s="545" t="s">
        <v>2811</v>
      </c>
      <c r="AO32" s="328">
        <v>0.15000000000000002</v>
      </c>
      <c r="AP32" s="328">
        <v>0.15</v>
      </c>
      <c r="AQ32" s="331" t="s">
        <v>4030</v>
      </c>
    </row>
    <row r="33" spans="1:43" s="7" customFormat="1" ht="82.5" customHeight="1" x14ac:dyDescent="0.25">
      <c r="A33" s="180" t="s">
        <v>195</v>
      </c>
      <c r="B33" s="105" t="s">
        <v>17</v>
      </c>
      <c r="C33" s="293" t="s">
        <v>21</v>
      </c>
      <c r="D33" s="294" t="s">
        <v>4445</v>
      </c>
      <c r="E33" s="105"/>
      <c r="F33" s="106" t="s">
        <v>208</v>
      </c>
      <c r="G33" s="322" t="s">
        <v>197</v>
      </c>
      <c r="H33" s="322" t="s">
        <v>198</v>
      </c>
      <c r="I33" s="106" t="s">
        <v>193</v>
      </c>
      <c r="J33" s="294" t="s">
        <v>228</v>
      </c>
      <c r="K33" s="548" t="s">
        <v>2807</v>
      </c>
      <c r="L33" s="549">
        <v>0.35</v>
      </c>
      <c r="M33" s="106" t="s">
        <v>194</v>
      </c>
      <c r="N33" s="302">
        <v>14</v>
      </c>
      <c r="O33" s="307"/>
      <c r="P33" s="307"/>
      <c r="Q33" s="943" t="s">
        <v>232</v>
      </c>
      <c r="R33" s="296">
        <v>43115</v>
      </c>
      <c r="S33" s="296">
        <v>43465</v>
      </c>
      <c r="T33" s="333" t="str">
        <f t="shared" si="2"/>
        <v>enero</v>
      </c>
      <c r="U33" s="335">
        <f t="shared" si="3"/>
        <v>350</v>
      </c>
      <c r="V33" s="334">
        <f t="shared" si="1"/>
        <v>365</v>
      </c>
      <c r="W33" s="324">
        <v>0</v>
      </c>
      <c r="X33" s="300">
        <v>0</v>
      </c>
      <c r="Y33" s="106" t="s">
        <v>196</v>
      </c>
      <c r="Z33" s="325">
        <v>0</v>
      </c>
      <c r="AA33" s="297"/>
      <c r="AB33" s="547" t="s">
        <v>335</v>
      </c>
      <c r="AC33" s="302">
        <v>1</v>
      </c>
      <c r="AD33" s="303" t="s">
        <v>330</v>
      </c>
      <c r="AE33" s="540">
        <v>7</v>
      </c>
      <c r="AF33" s="541" t="s">
        <v>2808</v>
      </c>
      <c r="AG33" s="540">
        <v>14</v>
      </c>
      <c r="AH33" s="680" t="s">
        <v>3942</v>
      </c>
      <c r="AI33" s="327">
        <v>0.05</v>
      </c>
      <c r="AJ33" s="328">
        <v>0.05</v>
      </c>
      <c r="AK33" s="331" t="s">
        <v>336</v>
      </c>
      <c r="AL33" s="546">
        <v>0.1</v>
      </c>
      <c r="AM33" s="327">
        <v>0.1</v>
      </c>
      <c r="AN33" s="545" t="s">
        <v>2812</v>
      </c>
      <c r="AO33" s="328">
        <v>0.15000000000000002</v>
      </c>
      <c r="AP33" s="328">
        <v>0.15</v>
      </c>
      <c r="AQ33" s="331" t="s">
        <v>4031</v>
      </c>
    </row>
    <row r="34" spans="1:43" s="7" customFormat="1" ht="82.5" customHeight="1" x14ac:dyDescent="0.25">
      <c r="A34" s="180" t="s">
        <v>195</v>
      </c>
      <c r="B34" s="105" t="s">
        <v>17</v>
      </c>
      <c r="C34" s="293" t="s">
        <v>21</v>
      </c>
      <c r="D34" s="294" t="s">
        <v>4445</v>
      </c>
      <c r="E34" s="105"/>
      <c r="F34" s="106" t="s">
        <v>208</v>
      </c>
      <c r="G34" s="322" t="s">
        <v>197</v>
      </c>
      <c r="H34" s="322" t="s">
        <v>198</v>
      </c>
      <c r="I34" s="106" t="s">
        <v>193</v>
      </c>
      <c r="J34" s="294" t="s">
        <v>228</v>
      </c>
      <c r="K34" s="548" t="s">
        <v>2807</v>
      </c>
      <c r="L34" s="549">
        <v>0.35</v>
      </c>
      <c r="M34" s="106" t="s">
        <v>194</v>
      </c>
      <c r="N34" s="302">
        <v>14</v>
      </c>
      <c r="O34" s="307"/>
      <c r="P34" s="307"/>
      <c r="Q34" s="943" t="s">
        <v>233</v>
      </c>
      <c r="R34" s="296">
        <v>43115</v>
      </c>
      <c r="S34" s="296">
        <v>43465</v>
      </c>
      <c r="T34" s="333" t="str">
        <f t="shared" si="2"/>
        <v>enero</v>
      </c>
      <c r="U34" s="335">
        <f t="shared" si="3"/>
        <v>350</v>
      </c>
      <c r="V34" s="334">
        <f t="shared" si="1"/>
        <v>365</v>
      </c>
      <c r="W34" s="324">
        <v>0</v>
      </c>
      <c r="X34" s="300">
        <v>0</v>
      </c>
      <c r="Y34" s="106" t="s">
        <v>196</v>
      </c>
      <c r="Z34" s="325">
        <v>0</v>
      </c>
      <c r="AA34" s="297"/>
      <c r="AB34" s="547" t="s">
        <v>337</v>
      </c>
      <c r="AC34" s="302">
        <v>1</v>
      </c>
      <c r="AD34" s="303" t="s">
        <v>330</v>
      </c>
      <c r="AE34" s="540">
        <v>7</v>
      </c>
      <c r="AF34" s="541" t="s">
        <v>2808</v>
      </c>
      <c r="AG34" s="540">
        <v>14</v>
      </c>
      <c r="AH34" s="680" t="s">
        <v>3942</v>
      </c>
      <c r="AI34" s="327">
        <v>0.05</v>
      </c>
      <c r="AJ34" s="328">
        <v>0.05</v>
      </c>
      <c r="AK34" s="331" t="s">
        <v>336</v>
      </c>
      <c r="AL34" s="546">
        <v>0.1</v>
      </c>
      <c r="AM34" s="327">
        <v>0.1</v>
      </c>
      <c r="AN34" s="545" t="s">
        <v>2813</v>
      </c>
      <c r="AO34" s="328">
        <v>0.15000000000000002</v>
      </c>
      <c r="AP34" s="328">
        <v>0.15</v>
      </c>
      <c r="AQ34" s="331" t="s">
        <v>4032</v>
      </c>
    </row>
    <row r="35" spans="1:43" s="7" customFormat="1" ht="82.5" customHeight="1" x14ac:dyDescent="0.25">
      <c r="A35" s="180" t="s">
        <v>195</v>
      </c>
      <c r="B35" s="105" t="s">
        <v>17</v>
      </c>
      <c r="C35" s="293" t="s">
        <v>21</v>
      </c>
      <c r="D35" s="294" t="s">
        <v>4445</v>
      </c>
      <c r="E35" s="105"/>
      <c r="F35" s="106" t="s">
        <v>196</v>
      </c>
      <c r="G35" s="322" t="s">
        <v>197</v>
      </c>
      <c r="H35" s="322" t="s">
        <v>198</v>
      </c>
      <c r="I35" s="106" t="s">
        <v>199</v>
      </c>
      <c r="J35" s="294" t="s">
        <v>234</v>
      </c>
      <c r="K35" s="547" t="s">
        <v>2842</v>
      </c>
      <c r="L35" s="549">
        <v>0.44</v>
      </c>
      <c r="M35" s="106" t="s">
        <v>194</v>
      </c>
      <c r="N35" s="302">
        <v>100</v>
      </c>
      <c r="O35" s="173" t="s">
        <v>193</v>
      </c>
      <c r="P35" s="662">
        <v>43157</v>
      </c>
      <c r="Q35" s="943" t="s">
        <v>235</v>
      </c>
      <c r="R35" s="296">
        <v>43115</v>
      </c>
      <c r="S35" s="296">
        <v>43220</v>
      </c>
      <c r="T35" s="333" t="str">
        <f t="shared" si="2"/>
        <v>enero</v>
      </c>
      <c r="U35" s="335">
        <f t="shared" si="3"/>
        <v>105</v>
      </c>
      <c r="V35" s="334">
        <f t="shared" si="1"/>
        <v>122</v>
      </c>
      <c r="W35" s="324">
        <v>0</v>
      </c>
      <c r="X35" s="324">
        <v>513782000</v>
      </c>
      <c r="Y35" s="322" t="s">
        <v>24</v>
      </c>
      <c r="Z35" s="297" t="s">
        <v>290</v>
      </c>
      <c r="AA35" s="297" t="s">
        <v>338</v>
      </c>
      <c r="AB35" s="326" t="s">
        <v>302</v>
      </c>
      <c r="AC35" s="309"/>
      <c r="AD35" s="309"/>
      <c r="AE35" s="540">
        <v>0</v>
      </c>
      <c r="AF35" s="541" t="s">
        <v>2885</v>
      </c>
      <c r="AG35" s="540">
        <v>0</v>
      </c>
      <c r="AH35" s="680" t="s">
        <v>3943</v>
      </c>
      <c r="AI35" s="327">
        <v>0.3</v>
      </c>
      <c r="AJ35" s="328">
        <v>0.3</v>
      </c>
      <c r="AK35" s="329" t="s">
        <v>339</v>
      </c>
      <c r="AL35" s="543">
        <v>0.6</v>
      </c>
      <c r="AM35" s="327">
        <v>0.6</v>
      </c>
      <c r="AN35" s="542" t="s">
        <v>2938</v>
      </c>
      <c r="AO35" s="328">
        <v>0.89999999999999991</v>
      </c>
      <c r="AP35" s="328">
        <v>0.9</v>
      </c>
      <c r="AQ35" s="331" t="s">
        <v>4033</v>
      </c>
    </row>
    <row r="36" spans="1:43" s="7" customFormat="1" ht="82.5" customHeight="1" x14ac:dyDescent="0.25">
      <c r="A36" s="180" t="s">
        <v>195</v>
      </c>
      <c r="B36" s="105" t="s">
        <v>17</v>
      </c>
      <c r="C36" s="293" t="s">
        <v>21</v>
      </c>
      <c r="D36" s="294" t="s">
        <v>4445</v>
      </c>
      <c r="E36" s="105"/>
      <c r="F36" s="106" t="s">
        <v>196</v>
      </c>
      <c r="G36" s="322" t="s">
        <v>197</v>
      </c>
      <c r="H36" s="322" t="s">
        <v>198</v>
      </c>
      <c r="I36" s="106" t="s">
        <v>199</v>
      </c>
      <c r="J36" s="294" t="s">
        <v>234</v>
      </c>
      <c r="K36" s="547" t="s">
        <v>2842</v>
      </c>
      <c r="L36" s="549">
        <v>0.44</v>
      </c>
      <c r="M36" s="106" t="s">
        <v>194</v>
      </c>
      <c r="N36" s="302">
        <v>100</v>
      </c>
      <c r="O36" s="173" t="s">
        <v>193</v>
      </c>
      <c r="P36" s="662">
        <v>43157</v>
      </c>
      <c r="Q36" s="943" t="s">
        <v>236</v>
      </c>
      <c r="R36" s="296">
        <v>43115</v>
      </c>
      <c r="S36" s="296">
        <v>43220</v>
      </c>
      <c r="T36" s="333" t="str">
        <f t="shared" si="2"/>
        <v>enero</v>
      </c>
      <c r="U36" s="335">
        <f t="shared" si="3"/>
        <v>105</v>
      </c>
      <c r="V36" s="334">
        <f t="shared" si="1"/>
        <v>122</v>
      </c>
      <c r="W36" s="324">
        <v>0</v>
      </c>
      <c r="X36" s="300">
        <v>0</v>
      </c>
      <c r="Y36" s="106" t="s">
        <v>196</v>
      </c>
      <c r="Z36" s="325">
        <v>0</v>
      </c>
      <c r="AA36" s="297"/>
      <c r="AB36" s="326" t="s">
        <v>305</v>
      </c>
      <c r="AC36" s="309"/>
      <c r="AD36" s="309"/>
      <c r="AE36" s="540">
        <v>0</v>
      </c>
      <c r="AF36" s="541" t="s">
        <v>2885</v>
      </c>
      <c r="AG36" s="540">
        <v>0</v>
      </c>
      <c r="AH36" s="680" t="s">
        <v>3943</v>
      </c>
      <c r="AI36" s="327">
        <v>0.2</v>
      </c>
      <c r="AJ36" s="328">
        <v>0.2</v>
      </c>
      <c r="AK36" s="329" t="s">
        <v>340</v>
      </c>
      <c r="AL36" s="543">
        <v>0.4</v>
      </c>
      <c r="AM36" s="327">
        <v>0.4</v>
      </c>
      <c r="AN36" s="542" t="s">
        <v>2939</v>
      </c>
      <c r="AO36" s="328">
        <v>0.7</v>
      </c>
      <c r="AP36" s="328">
        <v>0.7</v>
      </c>
      <c r="AQ36" s="331" t="s">
        <v>4034</v>
      </c>
    </row>
    <row r="37" spans="1:43" s="7" customFormat="1" ht="82.5" customHeight="1" x14ac:dyDescent="0.25">
      <c r="A37" s="180" t="s">
        <v>195</v>
      </c>
      <c r="B37" s="105" t="s">
        <v>17</v>
      </c>
      <c r="C37" s="293" t="s">
        <v>21</v>
      </c>
      <c r="D37" s="294" t="s">
        <v>4445</v>
      </c>
      <c r="E37" s="105"/>
      <c r="F37" s="106" t="s">
        <v>196</v>
      </c>
      <c r="G37" s="322" t="s">
        <v>197</v>
      </c>
      <c r="H37" s="322" t="s">
        <v>198</v>
      </c>
      <c r="I37" s="106" t="s">
        <v>199</v>
      </c>
      <c r="J37" s="294" t="s">
        <v>234</v>
      </c>
      <c r="K37" s="547" t="s">
        <v>2842</v>
      </c>
      <c r="L37" s="549">
        <v>0.44</v>
      </c>
      <c r="M37" s="106" t="s">
        <v>194</v>
      </c>
      <c r="N37" s="302">
        <v>100</v>
      </c>
      <c r="O37" s="173" t="s">
        <v>193</v>
      </c>
      <c r="P37" s="662">
        <v>43157</v>
      </c>
      <c r="Q37" s="943" t="s">
        <v>237</v>
      </c>
      <c r="R37" s="296">
        <v>43115</v>
      </c>
      <c r="S37" s="296">
        <v>43434</v>
      </c>
      <c r="T37" s="333" t="str">
        <f t="shared" si="2"/>
        <v>enero</v>
      </c>
      <c r="U37" s="335">
        <f t="shared" si="3"/>
        <v>319</v>
      </c>
      <c r="V37" s="334">
        <f t="shared" si="1"/>
        <v>333</v>
      </c>
      <c r="W37" s="324">
        <v>0</v>
      </c>
      <c r="X37" s="300">
        <v>0</v>
      </c>
      <c r="Y37" s="106" t="s">
        <v>196</v>
      </c>
      <c r="Z37" s="325">
        <v>0</v>
      </c>
      <c r="AA37" s="297"/>
      <c r="AB37" s="326" t="s">
        <v>307</v>
      </c>
      <c r="AC37" s="298"/>
      <c r="AD37" s="298"/>
      <c r="AE37" s="540">
        <v>0</v>
      </c>
      <c r="AF37" s="541" t="s">
        <v>2885</v>
      </c>
      <c r="AG37" s="540">
        <v>0</v>
      </c>
      <c r="AH37" s="680" t="s">
        <v>3943</v>
      </c>
      <c r="AI37" s="327">
        <v>0.05</v>
      </c>
      <c r="AJ37" s="328">
        <v>0.05</v>
      </c>
      <c r="AK37" s="329" t="s">
        <v>341</v>
      </c>
      <c r="AL37" s="543">
        <v>0.1</v>
      </c>
      <c r="AM37" s="327">
        <v>0.1</v>
      </c>
      <c r="AN37" s="542" t="s">
        <v>2940</v>
      </c>
      <c r="AO37" s="328">
        <v>0.15000000000000002</v>
      </c>
      <c r="AP37" s="328">
        <v>0.15</v>
      </c>
      <c r="AQ37" s="331" t="s">
        <v>4035</v>
      </c>
    </row>
    <row r="38" spans="1:43" s="7" customFormat="1" ht="82.5" customHeight="1" x14ac:dyDescent="0.25">
      <c r="A38" s="180" t="s">
        <v>195</v>
      </c>
      <c r="B38" s="105" t="s">
        <v>17</v>
      </c>
      <c r="C38" s="293" t="s">
        <v>21</v>
      </c>
      <c r="D38" s="294" t="s">
        <v>4445</v>
      </c>
      <c r="E38" s="173"/>
      <c r="F38" s="106" t="s">
        <v>196</v>
      </c>
      <c r="G38" s="322" t="s">
        <v>197</v>
      </c>
      <c r="H38" s="322" t="s">
        <v>198</v>
      </c>
      <c r="I38" s="106" t="s">
        <v>199</v>
      </c>
      <c r="J38" s="294" t="s">
        <v>234</v>
      </c>
      <c r="K38" s="547" t="s">
        <v>2842</v>
      </c>
      <c r="L38" s="549">
        <v>0.44</v>
      </c>
      <c r="M38" s="106" t="s">
        <v>194</v>
      </c>
      <c r="N38" s="302">
        <v>100</v>
      </c>
      <c r="O38" s="173" t="s">
        <v>193</v>
      </c>
      <c r="P38" s="662">
        <v>43157</v>
      </c>
      <c r="Q38" s="943" t="s">
        <v>238</v>
      </c>
      <c r="R38" s="296">
        <v>43115</v>
      </c>
      <c r="S38" s="296">
        <v>43434</v>
      </c>
      <c r="T38" s="333" t="str">
        <f t="shared" si="2"/>
        <v>enero</v>
      </c>
      <c r="U38" s="335">
        <f t="shared" si="3"/>
        <v>319</v>
      </c>
      <c r="V38" s="334">
        <f t="shared" si="1"/>
        <v>333</v>
      </c>
      <c r="W38" s="324">
        <v>0</v>
      </c>
      <c r="X38" s="300">
        <v>0</v>
      </c>
      <c r="Y38" s="106" t="s">
        <v>196</v>
      </c>
      <c r="Z38" s="325">
        <v>0</v>
      </c>
      <c r="AA38" s="297"/>
      <c r="AB38" s="326" t="s">
        <v>309</v>
      </c>
      <c r="AC38" s="298"/>
      <c r="AD38" s="298"/>
      <c r="AE38" s="540">
        <v>0</v>
      </c>
      <c r="AF38" s="541" t="s">
        <v>2885</v>
      </c>
      <c r="AG38" s="540">
        <v>0</v>
      </c>
      <c r="AH38" s="680" t="s">
        <v>3943</v>
      </c>
      <c r="AI38" s="327">
        <v>0.05</v>
      </c>
      <c r="AJ38" s="328">
        <v>0.05</v>
      </c>
      <c r="AK38" s="329" t="s">
        <v>342</v>
      </c>
      <c r="AL38" s="543">
        <v>0.1</v>
      </c>
      <c r="AM38" s="327">
        <v>0.1</v>
      </c>
      <c r="AN38" s="542" t="s">
        <v>2941</v>
      </c>
      <c r="AO38" s="328">
        <v>0.15000000000000002</v>
      </c>
      <c r="AP38" s="328">
        <v>0.15</v>
      </c>
      <c r="AQ38" s="331" t="s">
        <v>4036</v>
      </c>
    </row>
    <row r="39" spans="1:43" s="7" customFormat="1" ht="82.5" customHeight="1" x14ac:dyDescent="0.25">
      <c r="A39" s="180" t="s">
        <v>195</v>
      </c>
      <c r="B39" s="105" t="s">
        <v>17</v>
      </c>
      <c r="C39" s="293" t="s">
        <v>19</v>
      </c>
      <c r="D39" s="294" t="s">
        <v>4445</v>
      </c>
      <c r="E39" s="173"/>
      <c r="F39" s="106" t="s">
        <v>239</v>
      </c>
      <c r="G39" s="322" t="s">
        <v>197</v>
      </c>
      <c r="H39" s="322" t="s">
        <v>198</v>
      </c>
      <c r="I39" s="106" t="s">
        <v>199</v>
      </c>
      <c r="J39" s="294" t="s">
        <v>240</v>
      </c>
      <c r="K39" s="547" t="s">
        <v>2843</v>
      </c>
      <c r="L39" s="549">
        <v>0.28999999999999998</v>
      </c>
      <c r="M39" s="106" t="s">
        <v>194</v>
      </c>
      <c r="N39" s="302">
        <v>15450</v>
      </c>
      <c r="O39" s="173" t="s">
        <v>193</v>
      </c>
      <c r="P39" s="662">
        <v>43157</v>
      </c>
      <c r="Q39" s="943" t="s">
        <v>241</v>
      </c>
      <c r="R39" s="296">
        <v>43123</v>
      </c>
      <c r="S39" s="296">
        <v>43190</v>
      </c>
      <c r="T39" s="333" t="str">
        <f t="shared" si="2"/>
        <v>enero</v>
      </c>
      <c r="U39" s="335">
        <f t="shared" si="3"/>
        <v>67</v>
      </c>
      <c r="V39" s="334">
        <f t="shared" si="1"/>
        <v>91</v>
      </c>
      <c r="W39" s="324">
        <v>0</v>
      </c>
      <c r="X39" s="300">
        <v>0</v>
      </c>
      <c r="Y39" s="106" t="s">
        <v>196</v>
      </c>
      <c r="Z39" s="325">
        <v>0</v>
      </c>
      <c r="AA39" s="310" t="s">
        <v>343</v>
      </c>
      <c r="AB39" s="326" t="s">
        <v>344</v>
      </c>
      <c r="AC39" s="298"/>
      <c r="AD39" s="303" t="s">
        <v>345</v>
      </c>
      <c r="AE39" s="540">
        <v>0</v>
      </c>
      <c r="AF39" s="541" t="s">
        <v>2886</v>
      </c>
      <c r="AG39" s="540">
        <v>0</v>
      </c>
      <c r="AH39" s="680" t="s">
        <v>3944</v>
      </c>
      <c r="AI39" s="327">
        <v>0.35</v>
      </c>
      <c r="AJ39" s="328">
        <v>0.35</v>
      </c>
      <c r="AK39" s="331" t="s">
        <v>346</v>
      </c>
      <c r="AL39" s="543">
        <v>0.64999999999999991</v>
      </c>
      <c r="AM39" s="327">
        <v>0.65</v>
      </c>
      <c r="AN39" s="542" t="s">
        <v>2942</v>
      </c>
      <c r="AO39" s="328">
        <v>0.99999999999999989</v>
      </c>
      <c r="AP39" s="328">
        <v>0.8</v>
      </c>
      <c r="AQ39" s="331" t="s">
        <v>4037</v>
      </c>
    </row>
    <row r="40" spans="1:43" s="7" customFormat="1" ht="80.25" hidden="1" customHeight="1" x14ac:dyDescent="0.25">
      <c r="A40" s="180" t="s">
        <v>195</v>
      </c>
      <c r="B40" s="105" t="s">
        <v>17</v>
      </c>
      <c r="C40" s="293" t="s">
        <v>19</v>
      </c>
      <c r="D40" s="294" t="s">
        <v>4445</v>
      </c>
      <c r="E40" s="173"/>
      <c r="F40" s="106" t="s">
        <v>239</v>
      </c>
      <c r="G40" s="322" t="s">
        <v>197</v>
      </c>
      <c r="H40" s="322" t="s">
        <v>198</v>
      </c>
      <c r="I40" s="106" t="s">
        <v>199</v>
      </c>
      <c r="J40" s="294" t="s">
        <v>240</v>
      </c>
      <c r="K40" s="547" t="s">
        <v>2843</v>
      </c>
      <c r="L40" s="549">
        <v>0.28999999999999998</v>
      </c>
      <c r="M40" s="106" t="s">
        <v>194</v>
      </c>
      <c r="N40" s="302">
        <v>15450</v>
      </c>
      <c r="O40" s="173" t="s">
        <v>193</v>
      </c>
      <c r="P40" s="662">
        <v>43157</v>
      </c>
      <c r="Q40" s="322" t="s">
        <v>242</v>
      </c>
      <c r="R40" s="296">
        <v>43221</v>
      </c>
      <c r="S40" s="296">
        <v>43251</v>
      </c>
      <c r="T40" s="333" t="str">
        <f t="shared" si="2"/>
        <v>mayo</v>
      </c>
      <c r="U40" s="335">
        <f t="shared" si="3"/>
        <v>30</v>
      </c>
      <c r="V40" s="334">
        <f t="shared" si="1"/>
        <v>30</v>
      </c>
      <c r="W40" s="324">
        <v>0</v>
      </c>
      <c r="X40" s="300">
        <v>0</v>
      </c>
      <c r="Y40" s="106" t="s">
        <v>196</v>
      </c>
      <c r="Z40" s="325">
        <v>0</v>
      </c>
      <c r="AA40" s="310" t="s">
        <v>347</v>
      </c>
      <c r="AB40" s="326" t="s">
        <v>348</v>
      </c>
      <c r="AC40" s="298"/>
      <c r="AD40" s="303" t="s">
        <v>345</v>
      </c>
      <c r="AE40" s="540">
        <v>0</v>
      </c>
      <c r="AF40" s="541" t="s">
        <v>2886</v>
      </c>
      <c r="AG40" s="540">
        <v>0</v>
      </c>
      <c r="AH40" s="679" t="s">
        <v>3944</v>
      </c>
      <c r="AI40" s="327">
        <v>0</v>
      </c>
      <c r="AJ40" s="328">
        <v>0</v>
      </c>
      <c r="AK40" s="331" t="s">
        <v>349</v>
      </c>
      <c r="AL40" s="543">
        <v>0</v>
      </c>
      <c r="AM40" s="327">
        <v>0</v>
      </c>
      <c r="AN40" s="542">
        <v>0</v>
      </c>
      <c r="AO40" s="328">
        <v>0</v>
      </c>
      <c r="AP40" s="328"/>
      <c r="AQ40" s="329"/>
    </row>
    <row r="41" spans="1:43" s="7" customFormat="1" ht="86.25" hidden="1" customHeight="1" x14ac:dyDescent="0.25">
      <c r="A41" s="180" t="s">
        <v>195</v>
      </c>
      <c r="B41" s="105" t="s">
        <v>17</v>
      </c>
      <c r="C41" s="293" t="s">
        <v>19</v>
      </c>
      <c r="D41" s="294" t="s">
        <v>4445</v>
      </c>
      <c r="E41" s="173"/>
      <c r="F41" s="106" t="s">
        <v>239</v>
      </c>
      <c r="G41" s="322" t="s">
        <v>197</v>
      </c>
      <c r="H41" s="322" t="s">
        <v>198</v>
      </c>
      <c r="I41" s="106" t="s">
        <v>199</v>
      </c>
      <c r="J41" s="294" t="s">
        <v>240</v>
      </c>
      <c r="K41" s="547" t="s">
        <v>2843</v>
      </c>
      <c r="L41" s="549">
        <v>0.28999999999999998</v>
      </c>
      <c r="M41" s="106" t="s">
        <v>194</v>
      </c>
      <c r="N41" s="302">
        <v>15450</v>
      </c>
      <c r="O41" s="173" t="s">
        <v>193</v>
      </c>
      <c r="P41" s="662">
        <v>43157</v>
      </c>
      <c r="Q41" s="322" t="s">
        <v>243</v>
      </c>
      <c r="R41" s="296">
        <v>43221</v>
      </c>
      <c r="S41" s="296">
        <v>43251</v>
      </c>
      <c r="T41" s="333" t="str">
        <f t="shared" si="2"/>
        <v>mayo</v>
      </c>
      <c r="U41" s="335">
        <f t="shared" si="3"/>
        <v>30</v>
      </c>
      <c r="V41" s="334">
        <f t="shared" si="1"/>
        <v>30</v>
      </c>
      <c r="W41" s="324">
        <v>0</v>
      </c>
      <c r="X41" s="300">
        <v>0</v>
      </c>
      <c r="Y41" s="106" t="s">
        <v>196</v>
      </c>
      <c r="Z41" s="325">
        <v>0</v>
      </c>
      <c r="AA41" s="310" t="s">
        <v>350</v>
      </c>
      <c r="AB41" s="326" t="s">
        <v>351</v>
      </c>
      <c r="AC41" s="298"/>
      <c r="AD41" s="303" t="s">
        <v>345</v>
      </c>
      <c r="AE41" s="540">
        <v>0</v>
      </c>
      <c r="AF41" s="541" t="s">
        <v>2886</v>
      </c>
      <c r="AG41" s="540">
        <v>0</v>
      </c>
      <c r="AH41" s="679" t="s">
        <v>3944</v>
      </c>
      <c r="AI41" s="327">
        <v>0</v>
      </c>
      <c r="AJ41" s="328">
        <v>0</v>
      </c>
      <c r="AK41" s="331" t="s">
        <v>349</v>
      </c>
      <c r="AL41" s="543">
        <v>0</v>
      </c>
      <c r="AM41" s="327">
        <v>0</v>
      </c>
      <c r="AN41" s="542">
        <v>0</v>
      </c>
      <c r="AO41" s="328">
        <v>0</v>
      </c>
      <c r="AP41" s="328"/>
      <c r="AQ41" s="329"/>
    </row>
    <row r="42" spans="1:43" s="7" customFormat="1" ht="86.25" hidden="1" customHeight="1" x14ac:dyDescent="0.25">
      <c r="A42" s="180" t="s">
        <v>195</v>
      </c>
      <c r="B42" s="105" t="s">
        <v>17</v>
      </c>
      <c r="C42" s="293" t="s">
        <v>19</v>
      </c>
      <c r="D42" s="294" t="s">
        <v>4445</v>
      </c>
      <c r="E42" s="173"/>
      <c r="F42" s="106" t="s">
        <v>239</v>
      </c>
      <c r="G42" s="322" t="s">
        <v>197</v>
      </c>
      <c r="H42" s="322" t="s">
        <v>198</v>
      </c>
      <c r="I42" s="106" t="s">
        <v>199</v>
      </c>
      <c r="J42" s="294" t="s">
        <v>240</v>
      </c>
      <c r="K42" s="547" t="s">
        <v>2843</v>
      </c>
      <c r="L42" s="549">
        <v>0.28999999999999998</v>
      </c>
      <c r="M42" s="106" t="s">
        <v>194</v>
      </c>
      <c r="N42" s="302">
        <v>15450</v>
      </c>
      <c r="O42" s="173" t="s">
        <v>193</v>
      </c>
      <c r="P42" s="662">
        <v>43157</v>
      </c>
      <c r="Q42" s="322" t="s">
        <v>244</v>
      </c>
      <c r="R42" s="296">
        <v>43252</v>
      </c>
      <c r="S42" s="296">
        <v>43434</v>
      </c>
      <c r="T42" s="333" t="str">
        <f t="shared" si="2"/>
        <v>junio</v>
      </c>
      <c r="U42" s="335">
        <f t="shared" si="3"/>
        <v>182</v>
      </c>
      <c r="V42" s="334">
        <f t="shared" si="1"/>
        <v>183</v>
      </c>
      <c r="W42" s="324">
        <v>0</v>
      </c>
      <c r="X42" s="332">
        <v>5716500000</v>
      </c>
      <c r="Y42" s="322" t="s">
        <v>24</v>
      </c>
      <c r="Z42" s="325">
        <v>0</v>
      </c>
      <c r="AA42" s="310" t="s">
        <v>352</v>
      </c>
      <c r="AB42" s="326" t="s">
        <v>353</v>
      </c>
      <c r="AC42" s="298"/>
      <c r="AD42" s="303" t="s">
        <v>345</v>
      </c>
      <c r="AE42" s="540">
        <v>0</v>
      </c>
      <c r="AF42" s="541" t="s">
        <v>2886</v>
      </c>
      <c r="AG42" s="540">
        <v>0</v>
      </c>
      <c r="AH42" s="679" t="s">
        <v>3944</v>
      </c>
      <c r="AI42" s="327">
        <v>0</v>
      </c>
      <c r="AJ42" s="328">
        <v>0</v>
      </c>
      <c r="AK42" s="331" t="s">
        <v>349</v>
      </c>
      <c r="AL42" s="543">
        <v>0</v>
      </c>
      <c r="AM42" s="327">
        <v>0</v>
      </c>
      <c r="AN42" s="542">
        <v>0</v>
      </c>
      <c r="AO42" s="328">
        <v>0</v>
      </c>
      <c r="AP42" s="328"/>
      <c r="AQ42" s="329"/>
    </row>
    <row r="43" spans="1:43" s="7" customFormat="1" ht="86.25" hidden="1" customHeight="1" x14ac:dyDescent="0.25">
      <c r="A43" s="180" t="s">
        <v>195</v>
      </c>
      <c r="B43" s="105" t="s">
        <v>17</v>
      </c>
      <c r="C43" s="293" t="s">
        <v>19</v>
      </c>
      <c r="D43" s="294" t="s">
        <v>4445</v>
      </c>
      <c r="E43" s="173"/>
      <c r="F43" s="106" t="s">
        <v>239</v>
      </c>
      <c r="G43" s="322" t="s">
        <v>197</v>
      </c>
      <c r="H43" s="322" t="s">
        <v>198</v>
      </c>
      <c r="I43" s="106" t="s">
        <v>199</v>
      </c>
      <c r="J43" s="294" t="s">
        <v>240</v>
      </c>
      <c r="K43" s="547" t="s">
        <v>2843</v>
      </c>
      <c r="L43" s="549">
        <v>0.28999999999999998</v>
      </c>
      <c r="M43" s="106" t="s">
        <v>194</v>
      </c>
      <c r="N43" s="302">
        <v>15450</v>
      </c>
      <c r="O43" s="173" t="s">
        <v>193</v>
      </c>
      <c r="P43" s="662">
        <v>43157</v>
      </c>
      <c r="Q43" s="322" t="s">
        <v>245</v>
      </c>
      <c r="R43" s="296">
        <v>43252</v>
      </c>
      <c r="S43" s="296">
        <v>43434</v>
      </c>
      <c r="T43" s="333" t="str">
        <f t="shared" si="2"/>
        <v>junio</v>
      </c>
      <c r="U43" s="335">
        <f t="shared" si="3"/>
        <v>182</v>
      </c>
      <c r="V43" s="334">
        <f t="shared" si="1"/>
        <v>183</v>
      </c>
      <c r="W43" s="324">
        <v>0</v>
      </c>
      <c r="X43" s="332">
        <v>5716500000</v>
      </c>
      <c r="Y43" s="322" t="s">
        <v>24</v>
      </c>
      <c r="Z43" s="325">
        <v>0</v>
      </c>
      <c r="AA43" s="310" t="s">
        <v>354</v>
      </c>
      <c r="AB43" s="326" t="s">
        <v>355</v>
      </c>
      <c r="AC43" s="298"/>
      <c r="AD43" s="303" t="s">
        <v>345</v>
      </c>
      <c r="AE43" s="540">
        <v>0</v>
      </c>
      <c r="AF43" s="541" t="s">
        <v>2886</v>
      </c>
      <c r="AG43" s="540">
        <v>0</v>
      </c>
      <c r="AH43" s="679" t="s">
        <v>3944</v>
      </c>
      <c r="AI43" s="327">
        <v>0</v>
      </c>
      <c r="AJ43" s="328">
        <v>0</v>
      </c>
      <c r="AK43" s="331" t="s">
        <v>349</v>
      </c>
      <c r="AL43" s="543">
        <v>0</v>
      </c>
      <c r="AM43" s="327">
        <v>0</v>
      </c>
      <c r="AN43" s="542">
        <v>0</v>
      </c>
      <c r="AO43" s="328">
        <v>0</v>
      </c>
      <c r="AP43" s="328"/>
      <c r="AQ43" s="329"/>
    </row>
    <row r="44" spans="1:43" s="7" customFormat="1" ht="86.25" hidden="1" customHeight="1" x14ac:dyDescent="0.25">
      <c r="A44" s="180" t="s">
        <v>195</v>
      </c>
      <c r="B44" s="105" t="s">
        <v>17</v>
      </c>
      <c r="C44" s="293" t="s">
        <v>19</v>
      </c>
      <c r="D44" s="294" t="s">
        <v>4445</v>
      </c>
      <c r="E44" s="173"/>
      <c r="F44" s="106" t="s">
        <v>239</v>
      </c>
      <c r="G44" s="322" t="s">
        <v>197</v>
      </c>
      <c r="H44" s="322" t="s">
        <v>198</v>
      </c>
      <c r="I44" s="106" t="s">
        <v>199</v>
      </c>
      <c r="J44" s="294" t="s">
        <v>240</v>
      </c>
      <c r="K44" s="547" t="s">
        <v>2843</v>
      </c>
      <c r="L44" s="549">
        <v>0.28999999999999998</v>
      </c>
      <c r="M44" s="106" t="s">
        <v>194</v>
      </c>
      <c r="N44" s="302">
        <v>15450</v>
      </c>
      <c r="O44" s="173" t="s">
        <v>193</v>
      </c>
      <c r="P44" s="662">
        <v>43157</v>
      </c>
      <c r="Q44" s="322" t="s">
        <v>246</v>
      </c>
      <c r="R44" s="296">
        <v>43252</v>
      </c>
      <c r="S44" s="296">
        <v>43434</v>
      </c>
      <c r="T44" s="333" t="str">
        <f t="shared" si="2"/>
        <v>junio</v>
      </c>
      <c r="U44" s="335">
        <f t="shared" si="3"/>
        <v>182</v>
      </c>
      <c r="V44" s="334">
        <f t="shared" si="1"/>
        <v>183</v>
      </c>
      <c r="W44" s="324">
        <v>0</v>
      </c>
      <c r="X44" s="332">
        <v>5716500000</v>
      </c>
      <c r="Y44" s="322" t="s">
        <v>24</v>
      </c>
      <c r="Z44" s="325">
        <v>0</v>
      </c>
      <c r="AA44" s="310" t="s">
        <v>356</v>
      </c>
      <c r="AB44" s="326" t="s">
        <v>355</v>
      </c>
      <c r="AC44" s="298"/>
      <c r="AD44" s="303" t="s">
        <v>345</v>
      </c>
      <c r="AE44" s="540">
        <v>0</v>
      </c>
      <c r="AF44" s="541" t="s">
        <v>2886</v>
      </c>
      <c r="AG44" s="540">
        <v>0</v>
      </c>
      <c r="AH44" s="679" t="s">
        <v>3944</v>
      </c>
      <c r="AI44" s="327">
        <v>0</v>
      </c>
      <c r="AJ44" s="328">
        <v>0</v>
      </c>
      <c r="AK44" s="331" t="s">
        <v>349</v>
      </c>
      <c r="AL44" s="543">
        <v>0</v>
      </c>
      <c r="AM44" s="327">
        <v>0</v>
      </c>
      <c r="AN44" s="542">
        <v>0</v>
      </c>
      <c r="AO44" s="328">
        <v>0</v>
      </c>
      <c r="AP44" s="328"/>
      <c r="AQ44" s="329"/>
    </row>
    <row r="45" spans="1:43" s="7" customFormat="1" ht="82.5" customHeight="1" x14ac:dyDescent="0.25">
      <c r="A45" s="180" t="s">
        <v>195</v>
      </c>
      <c r="B45" s="105" t="s">
        <v>17</v>
      </c>
      <c r="C45" s="293" t="s">
        <v>19</v>
      </c>
      <c r="D45" s="294" t="s">
        <v>4445</v>
      </c>
      <c r="E45" s="173"/>
      <c r="F45" s="106" t="s">
        <v>239</v>
      </c>
      <c r="G45" s="322" t="s">
        <v>197</v>
      </c>
      <c r="H45" s="322" t="s">
        <v>198</v>
      </c>
      <c r="I45" s="106" t="s">
        <v>193</v>
      </c>
      <c r="J45" s="294" t="s">
        <v>247</v>
      </c>
      <c r="K45" s="547" t="s">
        <v>2826</v>
      </c>
      <c r="L45" s="549">
        <v>0.27</v>
      </c>
      <c r="M45" s="106" t="s">
        <v>194</v>
      </c>
      <c r="N45" s="302">
        <v>100</v>
      </c>
      <c r="O45" s="173" t="s">
        <v>193</v>
      </c>
      <c r="P45" s="662">
        <v>43157</v>
      </c>
      <c r="Q45" s="943" t="s">
        <v>248</v>
      </c>
      <c r="R45" s="296">
        <v>43115</v>
      </c>
      <c r="S45" s="296">
        <v>43190</v>
      </c>
      <c r="T45" s="333" t="str">
        <f t="shared" si="2"/>
        <v>enero</v>
      </c>
      <c r="U45" s="335">
        <f t="shared" si="3"/>
        <v>75</v>
      </c>
      <c r="V45" s="334">
        <f t="shared" si="1"/>
        <v>91</v>
      </c>
      <c r="W45" s="324">
        <v>0</v>
      </c>
      <c r="X45" s="300">
        <v>0</v>
      </c>
      <c r="Y45" s="106" t="s">
        <v>196</v>
      </c>
      <c r="Z45" s="325">
        <v>0</v>
      </c>
      <c r="AA45" s="310" t="s">
        <v>357</v>
      </c>
      <c r="AB45" s="550" t="s">
        <v>344</v>
      </c>
      <c r="AC45" s="298"/>
      <c r="AD45" s="303" t="s">
        <v>358</v>
      </c>
      <c r="AE45" s="540">
        <v>0</v>
      </c>
      <c r="AF45" s="541" t="s">
        <v>2827</v>
      </c>
      <c r="AG45" s="540">
        <v>0</v>
      </c>
      <c r="AH45" s="680" t="s">
        <v>3945</v>
      </c>
      <c r="AI45" s="327">
        <v>0.35</v>
      </c>
      <c r="AJ45" s="328">
        <v>0.35</v>
      </c>
      <c r="AK45" s="331" t="s">
        <v>346</v>
      </c>
      <c r="AL45" s="543">
        <v>0.64999999999999991</v>
      </c>
      <c r="AM45" s="327">
        <v>0.65</v>
      </c>
      <c r="AN45" s="542" t="s">
        <v>2828</v>
      </c>
      <c r="AO45" s="328">
        <v>0.99999999999999989</v>
      </c>
      <c r="AP45" s="328">
        <v>0.8</v>
      </c>
      <c r="AQ45" s="331" t="s">
        <v>4038</v>
      </c>
    </row>
    <row r="46" spans="1:43" s="7" customFormat="1" ht="86.25" hidden="1" customHeight="1" x14ac:dyDescent="0.25">
      <c r="A46" s="180" t="s">
        <v>195</v>
      </c>
      <c r="B46" s="105" t="s">
        <v>17</v>
      </c>
      <c r="C46" s="293" t="s">
        <v>19</v>
      </c>
      <c r="D46" s="294" t="s">
        <v>4445</v>
      </c>
      <c r="E46" s="173"/>
      <c r="F46" s="106" t="s">
        <v>239</v>
      </c>
      <c r="G46" s="322" t="s">
        <v>197</v>
      </c>
      <c r="H46" s="322" t="s">
        <v>198</v>
      </c>
      <c r="I46" s="106" t="s">
        <v>193</v>
      </c>
      <c r="J46" s="294" t="s">
        <v>247</v>
      </c>
      <c r="K46" s="547" t="s">
        <v>2826</v>
      </c>
      <c r="L46" s="549">
        <v>0.27</v>
      </c>
      <c r="M46" s="106" t="s">
        <v>194</v>
      </c>
      <c r="N46" s="302">
        <v>100</v>
      </c>
      <c r="O46" s="173" t="s">
        <v>193</v>
      </c>
      <c r="P46" s="662">
        <v>43157</v>
      </c>
      <c r="Q46" s="322" t="s">
        <v>249</v>
      </c>
      <c r="R46" s="296">
        <v>43191</v>
      </c>
      <c r="S46" s="296">
        <v>43220</v>
      </c>
      <c r="T46" s="333" t="str">
        <f t="shared" si="2"/>
        <v>abril</v>
      </c>
      <c r="U46" s="335">
        <f t="shared" si="3"/>
        <v>29</v>
      </c>
      <c r="V46" s="334">
        <f t="shared" si="1"/>
        <v>30</v>
      </c>
      <c r="W46" s="324">
        <v>0</v>
      </c>
      <c r="X46" s="300">
        <v>0</v>
      </c>
      <c r="Y46" s="106" t="s">
        <v>196</v>
      </c>
      <c r="Z46" s="325">
        <v>0</v>
      </c>
      <c r="AA46" s="310" t="s">
        <v>359</v>
      </c>
      <c r="AB46" s="550" t="s">
        <v>348</v>
      </c>
      <c r="AC46" s="298"/>
      <c r="AD46" s="303" t="s">
        <v>358</v>
      </c>
      <c r="AE46" s="540">
        <v>0</v>
      </c>
      <c r="AF46" s="541" t="s">
        <v>2827</v>
      </c>
      <c r="AG46" s="540">
        <v>0</v>
      </c>
      <c r="AH46" s="679" t="s">
        <v>3945</v>
      </c>
      <c r="AI46" s="327">
        <v>0</v>
      </c>
      <c r="AJ46" s="328">
        <v>0</v>
      </c>
      <c r="AK46" s="331" t="s">
        <v>349</v>
      </c>
      <c r="AL46" s="543">
        <v>0</v>
      </c>
      <c r="AM46" s="327">
        <v>0</v>
      </c>
      <c r="AN46" s="542">
        <v>0</v>
      </c>
      <c r="AO46" s="328">
        <v>0</v>
      </c>
      <c r="AP46" s="328"/>
      <c r="AQ46" s="329"/>
    </row>
    <row r="47" spans="1:43" s="7" customFormat="1" ht="86.25" hidden="1" customHeight="1" x14ac:dyDescent="0.25">
      <c r="A47" s="180" t="s">
        <v>195</v>
      </c>
      <c r="B47" s="105" t="s">
        <v>17</v>
      </c>
      <c r="C47" s="293" t="s">
        <v>19</v>
      </c>
      <c r="D47" s="294" t="s">
        <v>4445</v>
      </c>
      <c r="E47" s="173"/>
      <c r="F47" s="106" t="s">
        <v>239</v>
      </c>
      <c r="G47" s="322" t="s">
        <v>197</v>
      </c>
      <c r="H47" s="322" t="s">
        <v>198</v>
      </c>
      <c r="I47" s="106" t="s">
        <v>193</v>
      </c>
      <c r="J47" s="294" t="s">
        <v>247</v>
      </c>
      <c r="K47" s="547" t="s">
        <v>2826</v>
      </c>
      <c r="L47" s="549">
        <v>0.27</v>
      </c>
      <c r="M47" s="106" t="s">
        <v>194</v>
      </c>
      <c r="N47" s="302">
        <v>100</v>
      </c>
      <c r="O47" s="173" t="s">
        <v>193</v>
      </c>
      <c r="P47" s="662">
        <v>43157</v>
      </c>
      <c r="Q47" s="322" t="s">
        <v>250</v>
      </c>
      <c r="R47" s="296">
        <v>43221</v>
      </c>
      <c r="S47" s="296">
        <v>43281</v>
      </c>
      <c r="T47" s="333" t="str">
        <f t="shared" si="2"/>
        <v>mayo</v>
      </c>
      <c r="U47" s="335">
        <f t="shared" si="3"/>
        <v>60</v>
      </c>
      <c r="V47" s="334">
        <f t="shared" si="1"/>
        <v>61</v>
      </c>
      <c r="W47" s="324">
        <v>0</v>
      </c>
      <c r="X47" s="332">
        <v>925000000</v>
      </c>
      <c r="Y47" s="322" t="s">
        <v>24</v>
      </c>
      <c r="Z47" s="325">
        <v>0</v>
      </c>
      <c r="AA47" s="310" t="s">
        <v>360</v>
      </c>
      <c r="AB47" s="550" t="s">
        <v>361</v>
      </c>
      <c r="AC47" s="298"/>
      <c r="AD47" s="303" t="s">
        <v>358</v>
      </c>
      <c r="AE47" s="540">
        <v>0</v>
      </c>
      <c r="AF47" s="541" t="s">
        <v>2827</v>
      </c>
      <c r="AG47" s="540">
        <v>0</v>
      </c>
      <c r="AH47" s="679" t="s">
        <v>3945</v>
      </c>
      <c r="AI47" s="327">
        <v>0</v>
      </c>
      <c r="AJ47" s="328">
        <v>0</v>
      </c>
      <c r="AK47" s="331" t="s">
        <v>349</v>
      </c>
      <c r="AL47" s="543">
        <v>0</v>
      </c>
      <c r="AM47" s="327">
        <v>0</v>
      </c>
      <c r="AN47" s="542">
        <v>0</v>
      </c>
      <c r="AO47" s="328">
        <v>0</v>
      </c>
      <c r="AP47" s="328"/>
      <c r="AQ47" s="329"/>
    </row>
    <row r="48" spans="1:43" s="7" customFormat="1" ht="86.25" hidden="1" customHeight="1" x14ac:dyDescent="0.25">
      <c r="A48" s="180" t="s">
        <v>195</v>
      </c>
      <c r="B48" s="105" t="s">
        <v>17</v>
      </c>
      <c r="C48" s="293" t="s">
        <v>19</v>
      </c>
      <c r="D48" s="294" t="s">
        <v>4445</v>
      </c>
      <c r="E48" s="173"/>
      <c r="F48" s="106" t="s">
        <v>239</v>
      </c>
      <c r="G48" s="322" t="s">
        <v>197</v>
      </c>
      <c r="H48" s="322" t="s">
        <v>198</v>
      </c>
      <c r="I48" s="106" t="s">
        <v>193</v>
      </c>
      <c r="J48" s="294" t="s">
        <v>247</v>
      </c>
      <c r="K48" s="547" t="s">
        <v>2826</v>
      </c>
      <c r="L48" s="549">
        <v>0.27</v>
      </c>
      <c r="M48" s="106" t="s">
        <v>194</v>
      </c>
      <c r="N48" s="302">
        <v>100</v>
      </c>
      <c r="O48" s="173" t="s">
        <v>193</v>
      </c>
      <c r="P48" s="662">
        <v>43157</v>
      </c>
      <c r="Q48" s="322" t="s">
        <v>251</v>
      </c>
      <c r="R48" s="296">
        <v>43252</v>
      </c>
      <c r="S48" s="296">
        <v>43281</v>
      </c>
      <c r="T48" s="333" t="str">
        <f t="shared" si="2"/>
        <v>junio</v>
      </c>
      <c r="U48" s="335">
        <f t="shared" si="3"/>
        <v>29</v>
      </c>
      <c r="V48" s="334">
        <f t="shared" si="1"/>
        <v>30</v>
      </c>
      <c r="W48" s="324">
        <v>0</v>
      </c>
      <c r="X48" s="332">
        <v>925000000</v>
      </c>
      <c r="Y48" s="322" t="s">
        <v>24</v>
      </c>
      <c r="Z48" s="325">
        <v>0</v>
      </c>
      <c r="AA48" s="310" t="s">
        <v>362</v>
      </c>
      <c r="AB48" s="550" t="s">
        <v>361</v>
      </c>
      <c r="AC48" s="298"/>
      <c r="AD48" s="303" t="s">
        <v>358</v>
      </c>
      <c r="AE48" s="540">
        <v>0</v>
      </c>
      <c r="AF48" s="541" t="s">
        <v>2827</v>
      </c>
      <c r="AG48" s="540">
        <v>0</v>
      </c>
      <c r="AH48" s="679" t="s">
        <v>3945</v>
      </c>
      <c r="AI48" s="327">
        <v>0</v>
      </c>
      <c r="AJ48" s="328">
        <v>0</v>
      </c>
      <c r="AK48" s="331" t="s">
        <v>349</v>
      </c>
      <c r="AL48" s="543">
        <v>0</v>
      </c>
      <c r="AM48" s="327">
        <v>0</v>
      </c>
      <c r="AN48" s="542">
        <v>0</v>
      </c>
      <c r="AO48" s="328">
        <v>0</v>
      </c>
      <c r="AP48" s="328"/>
      <c r="AQ48" s="329"/>
    </row>
    <row r="49" spans="1:43" s="7" customFormat="1" ht="86.25" hidden="1" customHeight="1" x14ac:dyDescent="0.25">
      <c r="A49" s="180" t="s">
        <v>195</v>
      </c>
      <c r="B49" s="105" t="s">
        <v>17</v>
      </c>
      <c r="C49" s="293" t="s">
        <v>19</v>
      </c>
      <c r="D49" s="294" t="s">
        <v>4445</v>
      </c>
      <c r="E49" s="173"/>
      <c r="F49" s="106" t="s">
        <v>239</v>
      </c>
      <c r="G49" s="322" t="s">
        <v>197</v>
      </c>
      <c r="H49" s="322" t="s">
        <v>198</v>
      </c>
      <c r="I49" s="106" t="s">
        <v>193</v>
      </c>
      <c r="J49" s="294" t="s">
        <v>247</v>
      </c>
      <c r="K49" s="547" t="s">
        <v>2826</v>
      </c>
      <c r="L49" s="549">
        <v>0.27</v>
      </c>
      <c r="M49" s="106" t="s">
        <v>194</v>
      </c>
      <c r="N49" s="302">
        <v>100</v>
      </c>
      <c r="O49" s="173" t="s">
        <v>193</v>
      </c>
      <c r="P49" s="662">
        <v>43157</v>
      </c>
      <c r="Q49" s="322" t="s">
        <v>252</v>
      </c>
      <c r="R49" s="296">
        <v>43252</v>
      </c>
      <c r="S49" s="296">
        <v>43281</v>
      </c>
      <c r="T49" s="333" t="str">
        <f t="shared" si="2"/>
        <v>junio</v>
      </c>
      <c r="U49" s="335">
        <f t="shared" si="3"/>
        <v>29</v>
      </c>
      <c r="V49" s="334">
        <f t="shared" si="1"/>
        <v>30</v>
      </c>
      <c r="W49" s="324">
        <v>0</v>
      </c>
      <c r="X49" s="332">
        <v>925000000</v>
      </c>
      <c r="Y49" s="322" t="s">
        <v>24</v>
      </c>
      <c r="Z49" s="325">
        <v>0</v>
      </c>
      <c r="AA49" s="310" t="s">
        <v>363</v>
      </c>
      <c r="AB49" s="550" t="s">
        <v>364</v>
      </c>
      <c r="AC49" s="298"/>
      <c r="AD49" s="303" t="s">
        <v>358</v>
      </c>
      <c r="AE49" s="540">
        <v>0</v>
      </c>
      <c r="AF49" s="541" t="s">
        <v>2827</v>
      </c>
      <c r="AG49" s="540">
        <v>0</v>
      </c>
      <c r="AH49" s="679" t="s">
        <v>3945</v>
      </c>
      <c r="AI49" s="327">
        <v>0</v>
      </c>
      <c r="AJ49" s="328">
        <v>0</v>
      </c>
      <c r="AK49" s="331" t="s">
        <v>349</v>
      </c>
      <c r="AL49" s="543">
        <v>0</v>
      </c>
      <c r="AM49" s="327">
        <v>0</v>
      </c>
      <c r="AN49" s="542">
        <v>0</v>
      </c>
      <c r="AO49" s="328">
        <v>0</v>
      </c>
      <c r="AP49" s="328"/>
      <c r="AQ49" s="329"/>
    </row>
    <row r="50" spans="1:43" s="7" customFormat="1" ht="86.25" hidden="1" customHeight="1" x14ac:dyDescent="0.25">
      <c r="A50" s="180" t="s">
        <v>195</v>
      </c>
      <c r="B50" s="105" t="s">
        <v>17</v>
      </c>
      <c r="C50" s="293" t="s">
        <v>19</v>
      </c>
      <c r="D50" s="294" t="s">
        <v>4445</v>
      </c>
      <c r="E50" s="173"/>
      <c r="F50" s="106" t="s">
        <v>239</v>
      </c>
      <c r="G50" s="322" t="s">
        <v>197</v>
      </c>
      <c r="H50" s="322" t="s">
        <v>198</v>
      </c>
      <c r="I50" s="106" t="s">
        <v>193</v>
      </c>
      <c r="J50" s="294" t="s">
        <v>247</v>
      </c>
      <c r="K50" s="547" t="s">
        <v>2826</v>
      </c>
      <c r="L50" s="549">
        <v>0.27</v>
      </c>
      <c r="M50" s="106" t="s">
        <v>194</v>
      </c>
      <c r="N50" s="302">
        <v>100</v>
      </c>
      <c r="O50" s="173" t="s">
        <v>193</v>
      </c>
      <c r="P50" s="662">
        <v>43157</v>
      </c>
      <c r="Q50" s="322" t="s">
        <v>253</v>
      </c>
      <c r="R50" s="296">
        <v>43252</v>
      </c>
      <c r="S50" s="296">
        <v>43281</v>
      </c>
      <c r="T50" s="333" t="str">
        <f t="shared" si="2"/>
        <v>junio</v>
      </c>
      <c r="U50" s="335">
        <f t="shared" si="3"/>
        <v>29</v>
      </c>
      <c r="V50" s="334">
        <f t="shared" si="1"/>
        <v>30</v>
      </c>
      <c r="W50" s="324">
        <v>0</v>
      </c>
      <c r="X50" s="332">
        <v>925000000</v>
      </c>
      <c r="Y50" s="322" t="s">
        <v>24</v>
      </c>
      <c r="Z50" s="325">
        <v>0</v>
      </c>
      <c r="AA50" s="310" t="s">
        <v>365</v>
      </c>
      <c r="AB50" s="550" t="s">
        <v>366</v>
      </c>
      <c r="AC50" s="298"/>
      <c r="AD50" s="303" t="s">
        <v>358</v>
      </c>
      <c r="AE50" s="540">
        <v>0</v>
      </c>
      <c r="AF50" s="541" t="s">
        <v>2827</v>
      </c>
      <c r="AG50" s="540">
        <v>0</v>
      </c>
      <c r="AH50" s="679" t="s">
        <v>3945</v>
      </c>
      <c r="AI50" s="327">
        <v>0</v>
      </c>
      <c r="AJ50" s="328">
        <v>0</v>
      </c>
      <c r="AK50" s="331" t="s">
        <v>349</v>
      </c>
      <c r="AL50" s="543">
        <v>0</v>
      </c>
      <c r="AM50" s="327">
        <v>0</v>
      </c>
      <c r="AN50" s="542">
        <v>0</v>
      </c>
      <c r="AO50" s="328">
        <v>0</v>
      </c>
      <c r="AP50" s="328"/>
      <c r="AQ50" s="329"/>
    </row>
    <row r="51" spans="1:43" s="7" customFormat="1" ht="86.25" hidden="1" customHeight="1" x14ac:dyDescent="0.25">
      <c r="A51" s="180" t="s">
        <v>195</v>
      </c>
      <c r="B51" s="105" t="s">
        <v>17</v>
      </c>
      <c r="C51" s="293" t="s">
        <v>19</v>
      </c>
      <c r="D51" s="294" t="s">
        <v>4445</v>
      </c>
      <c r="E51" s="173"/>
      <c r="F51" s="106" t="s">
        <v>239</v>
      </c>
      <c r="G51" s="322" t="s">
        <v>197</v>
      </c>
      <c r="H51" s="322" t="s">
        <v>198</v>
      </c>
      <c r="I51" s="106" t="s">
        <v>193</v>
      </c>
      <c r="J51" s="294" t="s">
        <v>247</v>
      </c>
      <c r="K51" s="547" t="s">
        <v>2826</v>
      </c>
      <c r="L51" s="549">
        <v>0.27</v>
      </c>
      <c r="M51" s="106" t="s">
        <v>194</v>
      </c>
      <c r="N51" s="302">
        <v>100</v>
      </c>
      <c r="O51" s="173" t="s">
        <v>193</v>
      </c>
      <c r="P51" s="662">
        <v>43157</v>
      </c>
      <c r="Q51" s="322" t="s">
        <v>254</v>
      </c>
      <c r="R51" s="296">
        <v>43252</v>
      </c>
      <c r="S51" s="296">
        <v>43434</v>
      </c>
      <c r="T51" s="333" t="str">
        <f t="shared" si="2"/>
        <v>junio</v>
      </c>
      <c r="U51" s="335">
        <f t="shared" si="3"/>
        <v>182</v>
      </c>
      <c r="V51" s="334">
        <f t="shared" si="1"/>
        <v>183</v>
      </c>
      <c r="W51" s="324">
        <v>0</v>
      </c>
      <c r="X51" s="332">
        <v>925000000</v>
      </c>
      <c r="Y51" s="322" t="s">
        <v>24</v>
      </c>
      <c r="Z51" s="325">
        <v>0</v>
      </c>
      <c r="AA51" s="310" t="s">
        <v>367</v>
      </c>
      <c r="AB51" s="550" t="s">
        <v>355</v>
      </c>
      <c r="AC51" s="298"/>
      <c r="AD51" s="303" t="s">
        <v>358</v>
      </c>
      <c r="AE51" s="540">
        <v>0</v>
      </c>
      <c r="AF51" s="541" t="s">
        <v>2827</v>
      </c>
      <c r="AG51" s="540">
        <v>0</v>
      </c>
      <c r="AH51" s="679" t="s">
        <v>3945</v>
      </c>
      <c r="AI51" s="327">
        <v>0</v>
      </c>
      <c r="AJ51" s="328">
        <v>0</v>
      </c>
      <c r="AK51" s="331">
        <v>0</v>
      </c>
      <c r="AL51" s="543">
        <v>0</v>
      </c>
      <c r="AM51" s="327">
        <v>0</v>
      </c>
      <c r="AN51" s="542">
        <v>0</v>
      </c>
      <c r="AO51" s="328">
        <v>0</v>
      </c>
      <c r="AP51" s="328"/>
      <c r="AQ51" s="329"/>
    </row>
    <row r="52" spans="1:43" s="7" customFormat="1" ht="82.5" customHeight="1" x14ac:dyDescent="0.25">
      <c r="A52" s="180" t="s">
        <v>195</v>
      </c>
      <c r="B52" s="105" t="s">
        <v>17</v>
      </c>
      <c r="C52" s="293" t="s">
        <v>19</v>
      </c>
      <c r="D52" s="294" t="s">
        <v>4445</v>
      </c>
      <c r="E52" s="173"/>
      <c r="F52" s="106" t="s">
        <v>196</v>
      </c>
      <c r="G52" s="322" t="s">
        <v>197</v>
      </c>
      <c r="H52" s="322" t="s">
        <v>198</v>
      </c>
      <c r="I52" s="106" t="s">
        <v>199</v>
      </c>
      <c r="J52" s="294" t="s">
        <v>255</v>
      </c>
      <c r="K52" s="547" t="s">
        <v>2844</v>
      </c>
      <c r="L52" s="549">
        <v>0.35</v>
      </c>
      <c r="M52" s="106" t="s">
        <v>194</v>
      </c>
      <c r="N52" s="302">
        <v>15</v>
      </c>
      <c r="O52" s="311"/>
      <c r="P52" s="311"/>
      <c r="Q52" s="943" t="s">
        <v>256</v>
      </c>
      <c r="R52" s="296">
        <v>43101</v>
      </c>
      <c r="S52" s="296">
        <v>43130</v>
      </c>
      <c r="T52" s="333" t="str">
        <f t="shared" si="2"/>
        <v>enero</v>
      </c>
      <c r="U52" s="335">
        <f t="shared" si="3"/>
        <v>29</v>
      </c>
      <c r="V52" s="334">
        <f t="shared" si="1"/>
        <v>30</v>
      </c>
      <c r="W52" s="324">
        <v>0</v>
      </c>
      <c r="X52" s="300">
        <v>0</v>
      </c>
      <c r="Y52" s="106" t="s">
        <v>196</v>
      </c>
      <c r="Z52" s="325">
        <v>0</v>
      </c>
      <c r="AA52" s="310" t="s">
        <v>368</v>
      </c>
      <c r="AB52" s="326" t="s">
        <v>305</v>
      </c>
      <c r="AC52" s="298"/>
      <c r="AD52" s="298"/>
      <c r="AE52" s="540">
        <v>0</v>
      </c>
      <c r="AF52" s="541" t="s">
        <v>2887</v>
      </c>
      <c r="AG52" s="540">
        <v>0</v>
      </c>
      <c r="AH52" s="680" t="s">
        <v>3946</v>
      </c>
      <c r="AI52" s="327">
        <v>1</v>
      </c>
      <c r="AJ52" s="328">
        <v>1</v>
      </c>
      <c r="AK52" s="329" t="s">
        <v>369</v>
      </c>
      <c r="AL52" s="543">
        <v>1</v>
      </c>
      <c r="AM52" s="327">
        <v>1</v>
      </c>
      <c r="AN52" s="542" t="s">
        <v>2943</v>
      </c>
      <c r="AO52" s="328">
        <v>1</v>
      </c>
      <c r="AP52" s="328">
        <v>1</v>
      </c>
      <c r="AQ52" s="331" t="s">
        <v>2943</v>
      </c>
    </row>
    <row r="53" spans="1:43" s="7" customFormat="1" ht="82.5" customHeight="1" x14ac:dyDescent="0.25">
      <c r="A53" s="180" t="s">
        <v>195</v>
      </c>
      <c r="B53" s="105" t="s">
        <v>17</v>
      </c>
      <c r="C53" s="293" t="s">
        <v>19</v>
      </c>
      <c r="D53" s="294" t="s">
        <v>4445</v>
      </c>
      <c r="E53" s="173"/>
      <c r="F53" s="106" t="s">
        <v>196</v>
      </c>
      <c r="G53" s="322" t="s">
        <v>197</v>
      </c>
      <c r="H53" s="322" t="s">
        <v>198</v>
      </c>
      <c r="I53" s="106" t="s">
        <v>199</v>
      </c>
      <c r="J53" s="294" t="s">
        <v>255</v>
      </c>
      <c r="K53" s="547" t="s">
        <v>2844</v>
      </c>
      <c r="L53" s="549">
        <v>0.35</v>
      </c>
      <c r="M53" s="106" t="s">
        <v>194</v>
      </c>
      <c r="N53" s="302">
        <v>15</v>
      </c>
      <c r="O53" s="311"/>
      <c r="P53" s="311"/>
      <c r="Q53" s="943" t="s">
        <v>257</v>
      </c>
      <c r="R53" s="296">
        <v>43101</v>
      </c>
      <c r="S53" s="296">
        <v>43130</v>
      </c>
      <c r="T53" s="333" t="str">
        <f t="shared" si="2"/>
        <v>enero</v>
      </c>
      <c r="U53" s="335">
        <f t="shared" si="3"/>
        <v>29</v>
      </c>
      <c r="V53" s="334">
        <f t="shared" si="1"/>
        <v>30</v>
      </c>
      <c r="W53" s="324">
        <v>0</v>
      </c>
      <c r="X53" s="300">
        <v>0</v>
      </c>
      <c r="Y53" s="106" t="s">
        <v>196</v>
      </c>
      <c r="Z53" s="325">
        <v>0</v>
      </c>
      <c r="AA53" s="310" t="s">
        <v>370</v>
      </c>
      <c r="AB53" s="326" t="s">
        <v>329</v>
      </c>
      <c r="AC53" s="298"/>
      <c r="AD53" s="298"/>
      <c r="AE53" s="540">
        <v>0</v>
      </c>
      <c r="AF53" s="541" t="s">
        <v>2887</v>
      </c>
      <c r="AG53" s="540">
        <v>0</v>
      </c>
      <c r="AH53" s="680" t="s">
        <v>3946</v>
      </c>
      <c r="AI53" s="327">
        <v>1</v>
      </c>
      <c r="AJ53" s="328">
        <v>1</v>
      </c>
      <c r="AK53" s="329" t="s">
        <v>371</v>
      </c>
      <c r="AL53" s="543">
        <v>1</v>
      </c>
      <c r="AM53" s="327">
        <v>1</v>
      </c>
      <c r="AN53" s="542" t="s">
        <v>2944</v>
      </c>
      <c r="AO53" s="328">
        <v>1</v>
      </c>
      <c r="AP53" s="328">
        <v>1</v>
      </c>
      <c r="AQ53" s="331" t="s">
        <v>2944</v>
      </c>
    </row>
    <row r="54" spans="1:43" s="7" customFormat="1" ht="82.5" customHeight="1" x14ac:dyDescent="0.25">
      <c r="A54" s="180" t="s">
        <v>195</v>
      </c>
      <c r="B54" s="105" t="s">
        <v>17</v>
      </c>
      <c r="C54" s="293" t="s">
        <v>19</v>
      </c>
      <c r="D54" s="294" t="s">
        <v>4445</v>
      </c>
      <c r="E54" s="180"/>
      <c r="F54" s="106" t="s">
        <v>196</v>
      </c>
      <c r="G54" s="322" t="s">
        <v>197</v>
      </c>
      <c r="H54" s="322" t="s">
        <v>198</v>
      </c>
      <c r="I54" s="106" t="s">
        <v>199</v>
      </c>
      <c r="J54" s="294" t="s">
        <v>255</v>
      </c>
      <c r="K54" s="547" t="s">
        <v>2844</v>
      </c>
      <c r="L54" s="549">
        <v>0.35</v>
      </c>
      <c r="M54" s="106" t="s">
        <v>194</v>
      </c>
      <c r="N54" s="302">
        <v>15</v>
      </c>
      <c r="O54" s="271"/>
      <c r="P54" s="271"/>
      <c r="Q54" s="943" t="s">
        <v>258</v>
      </c>
      <c r="R54" s="296">
        <v>43143</v>
      </c>
      <c r="S54" s="296">
        <v>43190</v>
      </c>
      <c r="T54" s="333" t="str">
        <f t="shared" si="2"/>
        <v>febrero</v>
      </c>
      <c r="U54" s="335">
        <f t="shared" si="3"/>
        <v>47</v>
      </c>
      <c r="V54" s="334">
        <f t="shared" si="1"/>
        <v>61</v>
      </c>
      <c r="W54" s="324">
        <v>0</v>
      </c>
      <c r="X54" s="324">
        <v>16500000</v>
      </c>
      <c r="Y54" s="322" t="s">
        <v>24</v>
      </c>
      <c r="Z54" s="325">
        <v>0</v>
      </c>
      <c r="AA54" s="310" t="s">
        <v>372</v>
      </c>
      <c r="AB54" s="326" t="s">
        <v>373</v>
      </c>
      <c r="AC54" s="298"/>
      <c r="AD54" s="298"/>
      <c r="AE54" s="540">
        <v>0</v>
      </c>
      <c r="AF54" s="541" t="s">
        <v>2887</v>
      </c>
      <c r="AG54" s="540">
        <v>0</v>
      </c>
      <c r="AH54" s="680" t="s">
        <v>3946</v>
      </c>
      <c r="AI54" s="327">
        <v>0</v>
      </c>
      <c r="AJ54" s="328">
        <v>0</v>
      </c>
      <c r="AK54" s="329"/>
      <c r="AL54" s="543">
        <v>0.25</v>
      </c>
      <c r="AM54" s="327">
        <v>0.25</v>
      </c>
      <c r="AN54" s="545" t="s">
        <v>2945</v>
      </c>
      <c r="AO54" s="328">
        <v>1</v>
      </c>
      <c r="AP54" s="328">
        <v>0.8</v>
      </c>
      <c r="AQ54" s="331" t="s">
        <v>4039</v>
      </c>
    </row>
    <row r="55" spans="1:43" s="7" customFormat="1" ht="86.25" hidden="1" customHeight="1" x14ac:dyDescent="0.25">
      <c r="A55" s="180" t="s">
        <v>195</v>
      </c>
      <c r="B55" s="105" t="s">
        <v>17</v>
      </c>
      <c r="C55" s="293" t="s">
        <v>19</v>
      </c>
      <c r="D55" s="294" t="s">
        <v>4445</v>
      </c>
      <c r="E55" s="180"/>
      <c r="F55" s="106" t="s">
        <v>196</v>
      </c>
      <c r="G55" s="322" t="s">
        <v>197</v>
      </c>
      <c r="H55" s="322" t="s">
        <v>198</v>
      </c>
      <c r="I55" s="106" t="s">
        <v>199</v>
      </c>
      <c r="J55" s="294" t="s">
        <v>255</v>
      </c>
      <c r="K55" s="547" t="s">
        <v>2844</v>
      </c>
      <c r="L55" s="549">
        <v>0.35</v>
      </c>
      <c r="M55" s="106" t="s">
        <v>194</v>
      </c>
      <c r="N55" s="302">
        <v>15</v>
      </c>
      <c r="O55" s="312"/>
      <c r="P55" s="312"/>
      <c r="Q55" s="322" t="s">
        <v>259</v>
      </c>
      <c r="R55" s="296">
        <v>43191</v>
      </c>
      <c r="S55" s="296">
        <v>43373</v>
      </c>
      <c r="T55" s="333" t="str">
        <f t="shared" si="2"/>
        <v>abril</v>
      </c>
      <c r="U55" s="335">
        <f t="shared" si="3"/>
        <v>182</v>
      </c>
      <c r="V55" s="334">
        <f t="shared" si="1"/>
        <v>183</v>
      </c>
      <c r="W55" s="324">
        <v>0</v>
      </c>
      <c r="X55" s="324">
        <v>16500000</v>
      </c>
      <c r="Y55" s="322" t="s">
        <v>24</v>
      </c>
      <c r="Z55" s="325">
        <v>0</v>
      </c>
      <c r="AA55" s="310" t="s">
        <v>374</v>
      </c>
      <c r="AB55" s="326" t="s">
        <v>375</v>
      </c>
      <c r="AC55" s="298"/>
      <c r="AD55" s="298"/>
      <c r="AE55" s="540">
        <v>0</v>
      </c>
      <c r="AF55" s="541" t="s">
        <v>2887</v>
      </c>
      <c r="AG55" s="540">
        <v>0</v>
      </c>
      <c r="AH55" s="679" t="s">
        <v>3946</v>
      </c>
      <c r="AI55" s="327">
        <v>0</v>
      </c>
      <c r="AJ55" s="328">
        <v>0</v>
      </c>
      <c r="AK55" s="329">
        <v>0</v>
      </c>
      <c r="AL55" s="543">
        <v>0</v>
      </c>
      <c r="AM55" s="327">
        <v>0</v>
      </c>
      <c r="AN55" s="542">
        <v>0</v>
      </c>
      <c r="AO55" s="328">
        <v>0</v>
      </c>
      <c r="AP55" s="328"/>
      <c r="AQ55" s="329"/>
    </row>
    <row r="56" spans="1:43" s="7" customFormat="1" ht="61.5" hidden="1" customHeight="1" x14ac:dyDescent="0.25">
      <c r="A56" s="180" t="s">
        <v>195</v>
      </c>
      <c r="B56" s="105" t="s">
        <v>17</v>
      </c>
      <c r="C56" s="293" t="s">
        <v>19</v>
      </c>
      <c r="D56" s="294" t="s">
        <v>4445</v>
      </c>
      <c r="E56" s="180"/>
      <c r="F56" s="106" t="s">
        <v>196</v>
      </c>
      <c r="G56" s="322" t="s">
        <v>197</v>
      </c>
      <c r="H56" s="322" t="s">
        <v>198</v>
      </c>
      <c r="I56" s="106" t="s">
        <v>199</v>
      </c>
      <c r="J56" s="294" t="s">
        <v>255</v>
      </c>
      <c r="K56" s="547" t="s">
        <v>2844</v>
      </c>
      <c r="L56" s="549">
        <v>0.35</v>
      </c>
      <c r="M56" s="106" t="s">
        <v>194</v>
      </c>
      <c r="N56" s="302">
        <v>15</v>
      </c>
      <c r="O56" s="312"/>
      <c r="P56" s="312"/>
      <c r="Q56" s="322" t="s">
        <v>260</v>
      </c>
      <c r="R56" s="296">
        <v>43373</v>
      </c>
      <c r="S56" s="296">
        <v>43434</v>
      </c>
      <c r="T56" s="333" t="str">
        <f t="shared" si="2"/>
        <v>septiembre</v>
      </c>
      <c r="U56" s="335">
        <f t="shared" si="3"/>
        <v>61</v>
      </c>
      <c r="V56" s="334">
        <f t="shared" si="1"/>
        <v>61</v>
      </c>
      <c r="W56" s="324">
        <v>0</v>
      </c>
      <c r="X56" s="324">
        <v>16500000</v>
      </c>
      <c r="Y56" s="322" t="s">
        <v>24</v>
      </c>
      <c r="Z56" s="325">
        <v>0</v>
      </c>
      <c r="AA56" s="310" t="s">
        <v>376</v>
      </c>
      <c r="AB56" s="326" t="s">
        <v>377</v>
      </c>
      <c r="AC56" s="298"/>
      <c r="AD56" s="298"/>
      <c r="AE56" s="540">
        <v>0</v>
      </c>
      <c r="AF56" s="541" t="s">
        <v>2887</v>
      </c>
      <c r="AG56" s="540">
        <v>0</v>
      </c>
      <c r="AH56" s="679" t="s">
        <v>3946</v>
      </c>
      <c r="AI56" s="327">
        <v>0</v>
      </c>
      <c r="AJ56" s="328">
        <v>0</v>
      </c>
      <c r="AK56" s="329">
        <v>0</v>
      </c>
      <c r="AL56" s="543">
        <v>0</v>
      </c>
      <c r="AM56" s="327">
        <v>0</v>
      </c>
      <c r="AN56" s="542">
        <v>0</v>
      </c>
      <c r="AO56" s="328">
        <v>0</v>
      </c>
      <c r="AP56" s="328"/>
      <c r="AQ56" s="329"/>
    </row>
    <row r="57" spans="1:43" s="7" customFormat="1" ht="82.5" customHeight="1" x14ac:dyDescent="0.25">
      <c r="A57" s="180" t="s">
        <v>195</v>
      </c>
      <c r="B57" s="105" t="s">
        <v>17</v>
      </c>
      <c r="C57" s="293" t="s">
        <v>19</v>
      </c>
      <c r="D57" s="294" t="s">
        <v>4445</v>
      </c>
      <c r="E57" s="180"/>
      <c r="F57" s="106" t="s">
        <v>196</v>
      </c>
      <c r="G57" s="322" t="s">
        <v>197</v>
      </c>
      <c r="H57" s="322" t="s">
        <v>198</v>
      </c>
      <c r="I57" s="106" t="s">
        <v>199</v>
      </c>
      <c r="J57" s="294" t="s">
        <v>261</v>
      </c>
      <c r="K57" s="547" t="s">
        <v>2845</v>
      </c>
      <c r="L57" s="549">
        <v>1.75</v>
      </c>
      <c r="M57" s="106" t="s">
        <v>194</v>
      </c>
      <c r="N57" s="913">
        <v>1</v>
      </c>
      <c r="O57" s="312"/>
      <c r="P57" s="312"/>
      <c r="Q57" s="943" t="s">
        <v>262</v>
      </c>
      <c r="R57" s="296">
        <v>43132</v>
      </c>
      <c r="S57" s="296">
        <v>43190</v>
      </c>
      <c r="T57" s="333" t="str">
        <f t="shared" si="2"/>
        <v>febrero</v>
      </c>
      <c r="U57" s="335">
        <f t="shared" si="3"/>
        <v>58</v>
      </c>
      <c r="V57" s="334">
        <f t="shared" si="1"/>
        <v>61</v>
      </c>
      <c r="W57" s="324">
        <v>0</v>
      </c>
      <c r="X57" s="324">
        <v>13143900</v>
      </c>
      <c r="Y57" s="322" t="s">
        <v>24</v>
      </c>
      <c r="Z57" s="325">
        <v>0</v>
      </c>
      <c r="AA57" s="310" t="s">
        <v>378</v>
      </c>
      <c r="AB57" s="326" t="s">
        <v>379</v>
      </c>
      <c r="AC57" s="298"/>
      <c r="AD57" s="298"/>
      <c r="AE57" s="540">
        <v>0</v>
      </c>
      <c r="AF57" s="541" t="s">
        <v>2888</v>
      </c>
      <c r="AG57" s="540">
        <v>0</v>
      </c>
      <c r="AH57" s="680" t="s">
        <v>3947</v>
      </c>
      <c r="AI57" s="327">
        <v>0</v>
      </c>
      <c r="AJ57" s="328">
        <v>0</v>
      </c>
      <c r="AK57" s="329"/>
      <c r="AL57" s="543">
        <v>0.5</v>
      </c>
      <c r="AM57" s="327">
        <v>0.5</v>
      </c>
      <c r="AN57" s="545" t="s">
        <v>2946</v>
      </c>
      <c r="AO57" s="328">
        <v>1</v>
      </c>
      <c r="AP57" s="328">
        <v>0.8</v>
      </c>
      <c r="AQ57" s="331" t="s">
        <v>4040</v>
      </c>
    </row>
    <row r="58" spans="1:43" s="7" customFormat="1" ht="82.5" customHeight="1" x14ac:dyDescent="0.25">
      <c r="A58" s="180" t="s">
        <v>195</v>
      </c>
      <c r="B58" s="105" t="s">
        <v>17</v>
      </c>
      <c r="C58" s="293" t="s">
        <v>19</v>
      </c>
      <c r="D58" s="294" t="s">
        <v>4445</v>
      </c>
      <c r="E58" s="180"/>
      <c r="F58" s="106" t="s">
        <v>196</v>
      </c>
      <c r="G58" s="322" t="s">
        <v>197</v>
      </c>
      <c r="H58" s="322" t="s">
        <v>198</v>
      </c>
      <c r="I58" s="106" t="s">
        <v>199</v>
      </c>
      <c r="J58" s="294" t="s">
        <v>263</v>
      </c>
      <c r="K58" s="547" t="s">
        <v>2846</v>
      </c>
      <c r="L58" s="549">
        <v>0.44</v>
      </c>
      <c r="M58" s="106" t="s">
        <v>194</v>
      </c>
      <c r="N58" s="302">
        <v>95</v>
      </c>
      <c r="O58" s="180"/>
      <c r="P58" s="180"/>
      <c r="Q58" s="943" t="s">
        <v>264</v>
      </c>
      <c r="R58" s="296">
        <v>43115</v>
      </c>
      <c r="S58" s="296">
        <v>43465</v>
      </c>
      <c r="T58" s="333" t="str">
        <f t="shared" si="2"/>
        <v>enero</v>
      </c>
      <c r="U58" s="335">
        <f t="shared" si="3"/>
        <v>350</v>
      </c>
      <c r="V58" s="334">
        <f t="shared" si="1"/>
        <v>365</v>
      </c>
      <c r="W58" s="324">
        <v>0</v>
      </c>
      <c r="X58" s="300">
        <v>0</v>
      </c>
      <c r="Y58" s="106" t="s">
        <v>196</v>
      </c>
      <c r="Z58" s="325">
        <v>0</v>
      </c>
      <c r="AA58" s="293"/>
      <c r="AB58" s="326" t="s">
        <v>380</v>
      </c>
      <c r="AC58" s="298"/>
      <c r="AD58" s="298"/>
      <c r="AE58" s="540">
        <v>0</v>
      </c>
      <c r="AF58" s="541" t="s">
        <v>2889</v>
      </c>
      <c r="AG58" s="540">
        <v>0</v>
      </c>
      <c r="AH58" s="680" t="s">
        <v>3948</v>
      </c>
      <c r="AI58" s="327">
        <v>0.05</v>
      </c>
      <c r="AJ58" s="328">
        <v>0.05</v>
      </c>
      <c r="AK58" s="329" t="s">
        <v>381</v>
      </c>
      <c r="AL58" s="543">
        <v>0.1</v>
      </c>
      <c r="AM58" s="327">
        <v>0.1</v>
      </c>
      <c r="AN58" s="542" t="s">
        <v>2947</v>
      </c>
      <c r="AO58" s="328">
        <v>0.15000000000000002</v>
      </c>
      <c r="AP58" s="328">
        <v>0.15</v>
      </c>
      <c r="AQ58" s="331" t="s">
        <v>4041</v>
      </c>
    </row>
    <row r="59" spans="1:43" s="7" customFormat="1" ht="82.5" customHeight="1" x14ac:dyDescent="0.25">
      <c r="A59" s="180" t="s">
        <v>195</v>
      </c>
      <c r="B59" s="105" t="s">
        <v>17</v>
      </c>
      <c r="C59" s="293" t="s">
        <v>19</v>
      </c>
      <c r="D59" s="294" t="s">
        <v>4445</v>
      </c>
      <c r="E59" s="180"/>
      <c r="F59" s="106" t="s">
        <v>196</v>
      </c>
      <c r="G59" s="322" t="s">
        <v>197</v>
      </c>
      <c r="H59" s="322" t="s">
        <v>198</v>
      </c>
      <c r="I59" s="106" t="s">
        <v>199</v>
      </c>
      <c r="J59" s="294" t="s">
        <v>265</v>
      </c>
      <c r="K59" s="547" t="s">
        <v>2847</v>
      </c>
      <c r="L59" s="549">
        <v>1.75</v>
      </c>
      <c r="M59" s="106" t="s">
        <v>194</v>
      </c>
      <c r="N59" s="302">
        <v>3</v>
      </c>
      <c r="O59" s="180"/>
      <c r="P59" s="180"/>
      <c r="Q59" s="943" t="s">
        <v>266</v>
      </c>
      <c r="R59" s="296">
        <v>43115</v>
      </c>
      <c r="S59" s="296">
        <v>43465</v>
      </c>
      <c r="T59" s="333" t="str">
        <f t="shared" si="2"/>
        <v>enero</v>
      </c>
      <c r="U59" s="335">
        <f t="shared" si="3"/>
        <v>350</v>
      </c>
      <c r="V59" s="334">
        <f t="shared" si="1"/>
        <v>365</v>
      </c>
      <c r="W59" s="324">
        <v>0</v>
      </c>
      <c r="X59" s="300">
        <v>0</v>
      </c>
      <c r="Y59" s="106" t="s">
        <v>196</v>
      </c>
      <c r="Z59" s="325">
        <v>0</v>
      </c>
      <c r="AA59" s="293"/>
      <c r="AB59" s="326" t="s">
        <v>382</v>
      </c>
      <c r="AC59" s="298"/>
      <c r="AD59" s="298"/>
      <c r="AE59" s="540">
        <v>1</v>
      </c>
      <c r="AF59" s="541" t="s">
        <v>2890</v>
      </c>
      <c r="AG59" s="540">
        <v>1</v>
      </c>
      <c r="AH59" s="680" t="s">
        <v>3949</v>
      </c>
      <c r="AI59" s="327">
        <v>0.05</v>
      </c>
      <c r="AJ59" s="328">
        <v>0.05</v>
      </c>
      <c r="AK59" s="329" t="s">
        <v>383</v>
      </c>
      <c r="AL59" s="543">
        <v>0.1</v>
      </c>
      <c r="AM59" s="327">
        <v>0.1</v>
      </c>
      <c r="AN59" s="542" t="s">
        <v>2948</v>
      </c>
      <c r="AO59" s="328">
        <v>0.15000000000000002</v>
      </c>
      <c r="AP59" s="328">
        <v>0.15</v>
      </c>
      <c r="AQ59" s="331" t="s">
        <v>4042</v>
      </c>
    </row>
    <row r="60" spans="1:43" s="7" customFormat="1" ht="82.5" customHeight="1" x14ac:dyDescent="0.25">
      <c r="A60" s="180" t="s">
        <v>195</v>
      </c>
      <c r="B60" s="105" t="s">
        <v>17</v>
      </c>
      <c r="C60" s="293" t="s">
        <v>19</v>
      </c>
      <c r="D60" s="294" t="s">
        <v>4445</v>
      </c>
      <c r="E60" s="180"/>
      <c r="F60" s="106" t="s">
        <v>196</v>
      </c>
      <c r="G60" s="322" t="s">
        <v>197</v>
      </c>
      <c r="H60" s="322" t="s">
        <v>198</v>
      </c>
      <c r="I60" s="106" t="s">
        <v>199</v>
      </c>
      <c r="J60" s="294" t="s">
        <v>267</v>
      </c>
      <c r="K60" s="547" t="s">
        <v>2848</v>
      </c>
      <c r="L60" s="549">
        <v>1.75</v>
      </c>
      <c r="M60" s="106" t="s">
        <v>194</v>
      </c>
      <c r="N60" s="913">
        <v>1</v>
      </c>
      <c r="O60" s="307"/>
      <c r="P60" s="307"/>
      <c r="Q60" s="943" t="s">
        <v>268</v>
      </c>
      <c r="R60" s="296">
        <v>43115</v>
      </c>
      <c r="S60" s="296">
        <v>43190</v>
      </c>
      <c r="T60" s="333" t="str">
        <f t="shared" si="2"/>
        <v>enero</v>
      </c>
      <c r="U60" s="335">
        <f t="shared" si="3"/>
        <v>75</v>
      </c>
      <c r="V60" s="334">
        <f t="shared" si="1"/>
        <v>91</v>
      </c>
      <c r="W60" s="324">
        <v>0</v>
      </c>
      <c r="X60" s="332">
        <v>800000000</v>
      </c>
      <c r="Y60" s="322" t="s">
        <v>24</v>
      </c>
      <c r="Z60" s="325">
        <v>0</v>
      </c>
      <c r="AA60" s="310" t="s">
        <v>384</v>
      </c>
      <c r="AB60" s="326" t="s">
        <v>385</v>
      </c>
      <c r="AC60" s="298"/>
      <c r="AD60" s="298"/>
      <c r="AE60" s="540">
        <v>0</v>
      </c>
      <c r="AF60" s="541" t="s">
        <v>2891</v>
      </c>
      <c r="AG60" s="540">
        <v>1</v>
      </c>
      <c r="AH60" s="680" t="s">
        <v>3950</v>
      </c>
      <c r="AI60" s="327">
        <v>0.2</v>
      </c>
      <c r="AJ60" s="328">
        <v>0.2</v>
      </c>
      <c r="AK60" s="329" t="s">
        <v>386</v>
      </c>
      <c r="AL60" s="543">
        <v>0.60000000000000009</v>
      </c>
      <c r="AM60" s="327">
        <v>0.6</v>
      </c>
      <c r="AN60" s="542" t="s">
        <v>2949</v>
      </c>
      <c r="AO60" s="328">
        <v>1</v>
      </c>
      <c r="AP60" s="328">
        <v>0.8</v>
      </c>
      <c r="AQ60" s="331" t="s">
        <v>4043</v>
      </c>
    </row>
    <row r="61" spans="1:43" s="7" customFormat="1" ht="82.5" customHeight="1" x14ac:dyDescent="0.25">
      <c r="A61" s="180" t="s">
        <v>195</v>
      </c>
      <c r="B61" s="105" t="s">
        <v>17</v>
      </c>
      <c r="C61" s="293" t="s">
        <v>19</v>
      </c>
      <c r="D61" s="294" t="s">
        <v>4445</v>
      </c>
      <c r="E61" s="180"/>
      <c r="F61" s="106" t="s">
        <v>196</v>
      </c>
      <c r="G61" s="322" t="s">
        <v>197</v>
      </c>
      <c r="H61" s="322" t="s">
        <v>198</v>
      </c>
      <c r="I61" s="106" t="s">
        <v>199</v>
      </c>
      <c r="J61" s="294" t="s">
        <v>269</v>
      </c>
      <c r="K61" s="547" t="s">
        <v>2849</v>
      </c>
      <c r="L61" s="549">
        <v>1.75</v>
      </c>
      <c r="M61" s="106" t="s">
        <v>194</v>
      </c>
      <c r="N61" s="913">
        <v>1</v>
      </c>
      <c r="O61" s="173" t="s">
        <v>193</v>
      </c>
      <c r="P61" s="662">
        <v>43157</v>
      </c>
      <c r="Q61" s="943" t="s">
        <v>270</v>
      </c>
      <c r="R61" s="296">
        <v>43115</v>
      </c>
      <c r="S61" s="296">
        <v>43373</v>
      </c>
      <c r="T61" s="333" t="str">
        <f t="shared" si="2"/>
        <v>enero</v>
      </c>
      <c r="U61" s="335">
        <f t="shared" si="3"/>
        <v>258</v>
      </c>
      <c r="V61" s="334">
        <f t="shared" si="1"/>
        <v>274</v>
      </c>
      <c r="W61" s="324">
        <v>0</v>
      </c>
      <c r="X61" s="332">
        <v>800000000</v>
      </c>
      <c r="Y61" s="322" t="s">
        <v>24</v>
      </c>
      <c r="Z61" s="325">
        <v>0</v>
      </c>
      <c r="AA61" s="310" t="s">
        <v>384</v>
      </c>
      <c r="AB61" s="326" t="s">
        <v>387</v>
      </c>
      <c r="AC61" s="298"/>
      <c r="AD61" s="298"/>
      <c r="AE61" s="540">
        <v>0</v>
      </c>
      <c r="AF61" s="541" t="s">
        <v>2892</v>
      </c>
      <c r="AG61" s="540">
        <v>0</v>
      </c>
      <c r="AH61" s="680" t="s">
        <v>3951</v>
      </c>
      <c r="AI61" s="327">
        <v>0.05</v>
      </c>
      <c r="AJ61" s="328">
        <v>0.1</v>
      </c>
      <c r="AK61" s="329" t="s">
        <v>388</v>
      </c>
      <c r="AL61" s="543">
        <v>0.15000000000000002</v>
      </c>
      <c r="AM61" s="327">
        <v>0.15</v>
      </c>
      <c r="AN61" s="542" t="s">
        <v>2950</v>
      </c>
      <c r="AO61" s="328">
        <v>0.25</v>
      </c>
      <c r="AP61" s="328">
        <v>0.25</v>
      </c>
      <c r="AQ61" s="331" t="s">
        <v>4044</v>
      </c>
    </row>
    <row r="62" spans="1:43" s="7" customFormat="1" ht="82.5" customHeight="1" x14ac:dyDescent="0.25">
      <c r="A62" s="180" t="s">
        <v>195</v>
      </c>
      <c r="B62" s="105" t="s">
        <v>17</v>
      </c>
      <c r="C62" s="293" t="s">
        <v>19</v>
      </c>
      <c r="D62" s="294" t="s">
        <v>4445</v>
      </c>
      <c r="E62" s="105"/>
      <c r="F62" s="106" t="s">
        <v>196</v>
      </c>
      <c r="G62" s="322" t="s">
        <v>197</v>
      </c>
      <c r="H62" s="322" t="s">
        <v>198</v>
      </c>
      <c r="I62" s="106" t="s">
        <v>199</v>
      </c>
      <c r="J62" s="294" t="s">
        <v>271</v>
      </c>
      <c r="K62" s="551" t="s">
        <v>2850</v>
      </c>
      <c r="L62" s="549">
        <v>1.75</v>
      </c>
      <c r="M62" s="106" t="s">
        <v>194</v>
      </c>
      <c r="N62" s="913">
        <v>1</v>
      </c>
      <c r="O62" s="173" t="s">
        <v>193</v>
      </c>
      <c r="P62" s="662">
        <v>43157</v>
      </c>
      <c r="Q62" s="943" t="s">
        <v>272</v>
      </c>
      <c r="R62" s="296">
        <v>43115</v>
      </c>
      <c r="S62" s="296">
        <v>43373</v>
      </c>
      <c r="T62" s="333" t="str">
        <f t="shared" si="2"/>
        <v>enero</v>
      </c>
      <c r="U62" s="335">
        <f t="shared" si="3"/>
        <v>258</v>
      </c>
      <c r="V62" s="334">
        <f t="shared" si="1"/>
        <v>274</v>
      </c>
      <c r="W62" s="324">
        <v>0</v>
      </c>
      <c r="X62" s="332">
        <v>800000000</v>
      </c>
      <c r="Y62" s="322" t="s">
        <v>24</v>
      </c>
      <c r="Z62" s="325">
        <v>0</v>
      </c>
      <c r="AA62" s="310" t="s">
        <v>384</v>
      </c>
      <c r="AB62" s="326" t="s">
        <v>389</v>
      </c>
      <c r="AC62" s="298"/>
      <c r="AD62" s="298"/>
      <c r="AE62" s="552">
        <v>0</v>
      </c>
      <c r="AF62" s="553" t="s">
        <v>2893</v>
      </c>
      <c r="AG62" s="540">
        <v>0</v>
      </c>
      <c r="AH62" s="680" t="s">
        <v>3952</v>
      </c>
      <c r="AI62" s="327">
        <v>0.05</v>
      </c>
      <c r="AJ62" s="328">
        <v>0.05</v>
      </c>
      <c r="AK62" s="329" t="s">
        <v>390</v>
      </c>
      <c r="AL62" s="555">
        <v>0.1</v>
      </c>
      <c r="AM62" s="337">
        <v>0.1</v>
      </c>
      <c r="AN62" s="556" t="s">
        <v>2951</v>
      </c>
      <c r="AO62" s="328">
        <v>0.15000000000000002</v>
      </c>
      <c r="AP62" s="328">
        <v>0.15</v>
      </c>
      <c r="AQ62" s="331" t="s">
        <v>4045</v>
      </c>
    </row>
    <row r="63" spans="1:43" s="7" customFormat="1" ht="82.5" customHeight="1" x14ac:dyDescent="0.25">
      <c r="A63" s="180" t="s">
        <v>195</v>
      </c>
      <c r="B63" s="105" t="s">
        <v>17</v>
      </c>
      <c r="C63" s="293" t="s">
        <v>19</v>
      </c>
      <c r="D63" s="294" t="s">
        <v>4445</v>
      </c>
      <c r="E63" s="105"/>
      <c r="F63" s="106" t="s">
        <v>196</v>
      </c>
      <c r="G63" s="322" t="s">
        <v>197</v>
      </c>
      <c r="H63" s="322" t="s">
        <v>198</v>
      </c>
      <c r="I63" s="106" t="s">
        <v>199</v>
      </c>
      <c r="J63" s="294" t="s">
        <v>273</v>
      </c>
      <c r="K63" s="547" t="s">
        <v>2851</v>
      </c>
      <c r="L63" s="549">
        <v>1.75</v>
      </c>
      <c r="M63" s="106" t="s">
        <v>194</v>
      </c>
      <c r="N63" s="913">
        <v>1</v>
      </c>
      <c r="O63" s="173" t="s">
        <v>193</v>
      </c>
      <c r="P63" s="662">
        <v>43157</v>
      </c>
      <c r="Q63" s="943" t="s">
        <v>274</v>
      </c>
      <c r="R63" s="296">
        <v>43115</v>
      </c>
      <c r="S63" s="296">
        <v>43404</v>
      </c>
      <c r="T63" s="333" t="str">
        <f t="shared" si="2"/>
        <v>enero</v>
      </c>
      <c r="U63" s="335">
        <f t="shared" si="3"/>
        <v>289</v>
      </c>
      <c r="V63" s="334">
        <f t="shared" si="1"/>
        <v>305</v>
      </c>
      <c r="W63" s="324">
        <v>0</v>
      </c>
      <c r="X63" s="332">
        <v>800000000</v>
      </c>
      <c r="Y63" s="322" t="s">
        <v>24</v>
      </c>
      <c r="Z63" s="325">
        <v>0</v>
      </c>
      <c r="AA63" s="310" t="s">
        <v>384</v>
      </c>
      <c r="AB63" s="326" t="s">
        <v>391</v>
      </c>
      <c r="AC63" s="298"/>
      <c r="AD63" s="298"/>
      <c r="AE63" s="540">
        <v>0</v>
      </c>
      <c r="AF63" s="541" t="s">
        <v>2894</v>
      </c>
      <c r="AG63" s="540">
        <v>0</v>
      </c>
      <c r="AH63" s="680" t="s">
        <v>3953</v>
      </c>
      <c r="AI63" s="327">
        <v>0.05</v>
      </c>
      <c r="AJ63" s="328">
        <v>0.05</v>
      </c>
      <c r="AK63" s="329" t="s">
        <v>392</v>
      </c>
      <c r="AL63" s="543">
        <v>0.1</v>
      </c>
      <c r="AM63" s="327">
        <v>0.1</v>
      </c>
      <c r="AN63" s="542" t="s">
        <v>2952</v>
      </c>
      <c r="AO63" s="328">
        <v>0.15000000000000002</v>
      </c>
      <c r="AP63" s="328">
        <v>0.15</v>
      </c>
      <c r="AQ63" s="331" t="s">
        <v>4046</v>
      </c>
    </row>
    <row r="64" spans="1:43" s="7" customFormat="1" ht="82.5" customHeight="1" x14ac:dyDescent="0.25">
      <c r="A64" s="180" t="s">
        <v>195</v>
      </c>
      <c r="B64" s="105" t="s">
        <v>17</v>
      </c>
      <c r="C64" s="293" t="s">
        <v>19</v>
      </c>
      <c r="D64" s="294" t="s">
        <v>4445</v>
      </c>
      <c r="E64" s="105"/>
      <c r="F64" s="106" t="s">
        <v>196</v>
      </c>
      <c r="G64" s="322" t="s">
        <v>197</v>
      </c>
      <c r="H64" s="322" t="s">
        <v>198</v>
      </c>
      <c r="I64" s="106" t="s">
        <v>199</v>
      </c>
      <c r="J64" s="294" t="s">
        <v>275</v>
      </c>
      <c r="K64" s="547" t="s">
        <v>2852</v>
      </c>
      <c r="L64" s="549">
        <v>1.75</v>
      </c>
      <c r="M64" s="106" t="s">
        <v>194</v>
      </c>
      <c r="N64" s="913">
        <v>1</v>
      </c>
      <c r="O64" s="173" t="s">
        <v>193</v>
      </c>
      <c r="P64" s="662">
        <v>43157</v>
      </c>
      <c r="Q64" s="943" t="s">
        <v>276</v>
      </c>
      <c r="R64" s="296">
        <v>43115</v>
      </c>
      <c r="S64" s="296">
        <v>43373</v>
      </c>
      <c r="T64" s="333" t="str">
        <f t="shared" si="2"/>
        <v>enero</v>
      </c>
      <c r="U64" s="335">
        <f t="shared" si="3"/>
        <v>258</v>
      </c>
      <c r="V64" s="334">
        <f t="shared" si="1"/>
        <v>274</v>
      </c>
      <c r="W64" s="324">
        <v>0</v>
      </c>
      <c r="X64" s="332">
        <v>800000000</v>
      </c>
      <c r="Y64" s="322" t="s">
        <v>24</v>
      </c>
      <c r="Z64" s="325">
        <v>0</v>
      </c>
      <c r="AA64" s="310" t="s">
        <v>384</v>
      </c>
      <c r="AB64" s="326" t="s">
        <v>393</v>
      </c>
      <c r="AC64" s="313"/>
      <c r="AD64" s="313"/>
      <c r="AE64" s="540">
        <v>0</v>
      </c>
      <c r="AF64" s="541" t="s">
        <v>2895</v>
      </c>
      <c r="AG64" s="540">
        <v>0</v>
      </c>
      <c r="AH64" s="680" t="s">
        <v>3954</v>
      </c>
      <c r="AI64" s="327">
        <v>0.05</v>
      </c>
      <c r="AJ64" s="328">
        <v>0.05</v>
      </c>
      <c r="AK64" s="329" t="s">
        <v>394</v>
      </c>
      <c r="AL64" s="543">
        <v>0.1</v>
      </c>
      <c r="AM64" s="327">
        <v>0.1</v>
      </c>
      <c r="AN64" s="542" t="s">
        <v>2953</v>
      </c>
      <c r="AO64" s="328">
        <v>0.15000000000000002</v>
      </c>
      <c r="AP64" s="328">
        <v>0.15</v>
      </c>
      <c r="AQ64" s="331" t="s">
        <v>4047</v>
      </c>
    </row>
    <row r="65" spans="1:43" s="7" customFormat="1" ht="82.5" customHeight="1" x14ac:dyDescent="0.25">
      <c r="A65" s="180" t="s">
        <v>195</v>
      </c>
      <c r="B65" s="105" t="s">
        <v>17</v>
      </c>
      <c r="C65" s="293" t="s">
        <v>19</v>
      </c>
      <c r="D65" s="294" t="s">
        <v>4445</v>
      </c>
      <c r="E65" s="105"/>
      <c r="F65" s="106" t="s">
        <v>277</v>
      </c>
      <c r="G65" s="322" t="s">
        <v>197</v>
      </c>
      <c r="H65" s="322" t="s">
        <v>198</v>
      </c>
      <c r="I65" s="106" t="s">
        <v>193</v>
      </c>
      <c r="J65" s="294" t="s">
        <v>278</v>
      </c>
      <c r="K65" s="547" t="s">
        <v>2814</v>
      </c>
      <c r="L65" s="549">
        <v>0.35</v>
      </c>
      <c r="M65" s="106" t="s">
        <v>194</v>
      </c>
      <c r="N65" s="302">
        <v>905</v>
      </c>
      <c r="O65" s="313"/>
      <c r="P65" s="313"/>
      <c r="Q65" s="943" t="s">
        <v>279</v>
      </c>
      <c r="R65" s="296">
        <v>43101</v>
      </c>
      <c r="S65" s="296">
        <v>43282</v>
      </c>
      <c r="T65" s="333" t="str">
        <f t="shared" si="2"/>
        <v>enero</v>
      </c>
      <c r="U65" s="335">
        <f t="shared" si="3"/>
        <v>181</v>
      </c>
      <c r="V65" s="334">
        <f t="shared" si="1"/>
        <v>183</v>
      </c>
      <c r="W65" s="324">
        <v>0</v>
      </c>
      <c r="X65" s="332">
        <v>6513605815</v>
      </c>
      <c r="Y65" s="322" t="s">
        <v>24</v>
      </c>
      <c r="Z65" s="310" t="s">
        <v>395</v>
      </c>
      <c r="AA65" s="310" t="s">
        <v>384</v>
      </c>
      <c r="AB65" s="326" t="s">
        <v>396</v>
      </c>
      <c r="AC65" s="302">
        <v>88</v>
      </c>
      <c r="AD65" s="303" t="s">
        <v>397</v>
      </c>
      <c r="AE65" s="540">
        <v>114</v>
      </c>
      <c r="AF65" s="541" t="s">
        <v>2815</v>
      </c>
      <c r="AG65" s="540">
        <v>132</v>
      </c>
      <c r="AH65" s="680" t="s">
        <v>3955</v>
      </c>
      <c r="AI65" s="327">
        <v>0.2</v>
      </c>
      <c r="AJ65" s="328">
        <v>0.1</v>
      </c>
      <c r="AK65" s="329" t="s">
        <v>398</v>
      </c>
      <c r="AL65" s="546">
        <v>0.30000000000000004</v>
      </c>
      <c r="AM65" s="327">
        <v>0.3</v>
      </c>
      <c r="AN65" s="542" t="s">
        <v>2816</v>
      </c>
      <c r="AO65" s="328">
        <v>0.4</v>
      </c>
      <c r="AP65" s="328">
        <v>0.4</v>
      </c>
      <c r="AQ65" s="331" t="s">
        <v>4048</v>
      </c>
    </row>
    <row r="66" spans="1:43" s="7" customFormat="1" ht="82.5" customHeight="1" x14ac:dyDescent="0.25">
      <c r="A66" s="180" t="s">
        <v>195</v>
      </c>
      <c r="B66" s="105" t="s">
        <v>17</v>
      </c>
      <c r="C66" s="293" t="s">
        <v>19</v>
      </c>
      <c r="D66" s="294" t="s">
        <v>4445</v>
      </c>
      <c r="E66" s="105"/>
      <c r="F66" s="106" t="s">
        <v>277</v>
      </c>
      <c r="G66" s="322" t="s">
        <v>197</v>
      </c>
      <c r="H66" s="322" t="s">
        <v>198</v>
      </c>
      <c r="I66" s="106" t="s">
        <v>193</v>
      </c>
      <c r="J66" s="294" t="s">
        <v>278</v>
      </c>
      <c r="K66" s="547" t="s">
        <v>2814</v>
      </c>
      <c r="L66" s="549">
        <v>0.35</v>
      </c>
      <c r="M66" s="106" t="s">
        <v>194</v>
      </c>
      <c r="N66" s="302">
        <v>905</v>
      </c>
      <c r="O66" s="173" t="s">
        <v>193</v>
      </c>
      <c r="P66" s="662">
        <v>43157</v>
      </c>
      <c r="Q66" s="943" t="s">
        <v>280</v>
      </c>
      <c r="R66" s="296">
        <v>43101</v>
      </c>
      <c r="S66" s="296">
        <v>43434</v>
      </c>
      <c r="T66" s="333" t="str">
        <f t="shared" si="2"/>
        <v>enero</v>
      </c>
      <c r="U66" s="335">
        <f t="shared" si="3"/>
        <v>333</v>
      </c>
      <c r="V66" s="334">
        <f t="shared" si="1"/>
        <v>333</v>
      </c>
      <c r="W66" s="324">
        <v>0</v>
      </c>
      <c r="X66" s="300">
        <v>0</v>
      </c>
      <c r="Y66" s="106" t="s">
        <v>196</v>
      </c>
      <c r="Z66" s="325">
        <v>0</v>
      </c>
      <c r="AA66" s="310"/>
      <c r="AB66" s="326" t="s">
        <v>314</v>
      </c>
      <c r="AC66" s="302">
        <v>88</v>
      </c>
      <c r="AD66" s="303" t="s">
        <v>397</v>
      </c>
      <c r="AE66" s="540">
        <v>114</v>
      </c>
      <c r="AF66" s="541" t="s">
        <v>2815</v>
      </c>
      <c r="AG66" s="540">
        <v>132</v>
      </c>
      <c r="AH66" s="680" t="s">
        <v>3955</v>
      </c>
      <c r="AI66" s="327">
        <v>0.05</v>
      </c>
      <c r="AJ66" s="328">
        <v>0.05</v>
      </c>
      <c r="AK66" s="329" t="s">
        <v>399</v>
      </c>
      <c r="AL66" s="546">
        <v>0.1</v>
      </c>
      <c r="AM66" s="327">
        <v>0.1</v>
      </c>
      <c r="AN66" s="542" t="s">
        <v>2817</v>
      </c>
      <c r="AO66" s="328">
        <v>0.2</v>
      </c>
      <c r="AP66" s="328">
        <v>0.2</v>
      </c>
      <c r="AQ66" s="331" t="s">
        <v>4049</v>
      </c>
    </row>
    <row r="67" spans="1:43" s="7" customFormat="1" ht="82.5" customHeight="1" x14ac:dyDescent="0.25">
      <c r="A67" s="180" t="s">
        <v>195</v>
      </c>
      <c r="B67" s="105" t="s">
        <v>17</v>
      </c>
      <c r="C67" s="293" t="s">
        <v>19</v>
      </c>
      <c r="D67" s="294" t="s">
        <v>4445</v>
      </c>
      <c r="E67" s="105"/>
      <c r="F67" s="106" t="s">
        <v>277</v>
      </c>
      <c r="G67" s="322" t="s">
        <v>197</v>
      </c>
      <c r="H67" s="322" t="s">
        <v>198</v>
      </c>
      <c r="I67" s="106" t="s">
        <v>193</v>
      </c>
      <c r="J67" s="294" t="s">
        <v>278</v>
      </c>
      <c r="K67" s="547" t="s">
        <v>2814</v>
      </c>
      <c r="L67" s="549">
        <v>0.35</v>
      </c>
      <c r="M67" s="106" t="s">
        <v>194</v>
      </c>
      <c r="N67" s="302">
        <v>905</v>
      </c>
      <c r="O67" s="173" t="s">
        <v>193</v>
      </c>
      <c r="P67" s="662">
        <v>43157</v>
      </c>
      <c r="Q67" s="943" t="s">
        <v>281</v>
      </c>
      <c r="R67" s="296">
        <v>43101</v>
      </c>
      <c r="S67" s="296">
        <v>43251</v>
      </c>
      <c r="T67" s="333" t="str">
        <f t="shared" si="2"/>
        <v>enero</v>
      </c>
      <c r="U67" s="335">
        <f t="shared" si="3"/>
        <v>150</v>
      </c>
      <c r="V67" s="334">
        <f t="shared" si="1"/>
        <v>152</v>
      </c>
      <c r="W67" s="324">
        <v>0</v>
      </c>
      <c r="X67" s="300">
        <v>0</v>
      </c>
      <c r="Y67" s="106" t="s">
        <v>196</v>
      </c>
      <c r="Z67" s="325">
        <v>0</v>
      </c>
      <c r="AA67" s="310"/>
      <c r="AB67" s="326" t="s">
        <v>400</v>
      </c>
      <c r="AC67" s="302">
        <v>88</v>
      </c>
      <c r="AD67" s="303" t="s">
        <v>397</v>
      </c>
      <c r="AE67" s="540">
        <v>114</v>
      </c>
      <c r="AF67" s="541" t="s">
        <v>2815</v>
      </c>
      <c r="AG67" s="540">
        <v>132</v>
      </c>
      <c r="AH67" s="680" t="s">
        <v>3955</v>
      </c>
      <c r="AI67" s="327">
        <v>0.05</v>
      </c>
      <c r="AJ67" s="328">
        <v>0.05</v>
      </c>
      <c r="AK67" s="329" t="s">
        <v>401</v>
      </c>
      <c r="AL67" s="546">
        <v>0.1</v>
      </c>
      <c r="AM67" s="327">
        <v>0.1</v>
      </c>
      <c r="AN67" s="542" t="s">
        <v>2818</v>
      </c>
      <c r="AO67" s="328">
        <v>0.15000000000000002</v>
      </c>
      <c r="AP67" s="328">
        <v>0.15</v>
      </c>
      <c r="AQ67" s="331" t="s">
        <v>4050</v>
      </c>
    </row>
    <row r="68" spans="1:43" s="7" customFormat="1" ht="82.5" customHeight="1" x14ac:dyDescent="0.25">
      <c r="A68" s="180" t="s">
        <v>195</v>
      </c>
      <c r="B68" s="105" t="s">
        <v>17</v>
      </c>
      <c r="C68" s="293" t="s">
        <v>19</v>
      </c>
      <c r="D68" s="294" t="s">
        <v>4445</v>
      </c>
      <c r="E68" s="105"/>
      <c r="F68" s="106" t="s">
        <v>277</v>
      </c>
      <c r="G68" s="322" t="s">
        <v>197</v>
      </c>
      <c r="H68" s="322" t="s">
        <v>198</v>
      </c>
      <c r="I68" s="106" t="s">
        <v>193</v>
      </c>
      <c r="J68" s="294" t="s">
        <v>278</v>
      </c>
      <c r="K68" s="547" t="s">
        <v>2814</v>
      </c>
      <c r="L68" s="549">
        <v>0.35</v>
      </c>
      <c r="M68" s="106" t="s">
        <v>194</v>
      </c>
      <c r="N68" s="302">
        <v>905</v>
      </c>
      <c r="O68" s="173" t="s">
        <v>193</v>
      </c>
      <c r="P68" s="662">
        <v>43157</v>
      </c>
      <c r="Q68" s="943" t="s">
        <v>282</v>
      </c>
      <c r="R68" s="296">
        <v>43101</v>
      </c>
      <c r="S68" s="296">
        <v>43465</v>
      </c>
      <c r="T68" s="333" t="str">
        <f t="shared" si="2"/>
        <v>enero</v>
      </c>
      <c r="U68" s="335">
        <f t="shared" si="3"/>
        <v>364</v>
      </c>
      <c r="V68" s="334">
        <f t="shared" si="1"/>
        <v>365</v>
      </c>
      <c r="W68" s="324">
        <v>0</v>
      </c>
      <c r="X68" s="300">
        <v>0</v>
      </c>
      <c r="Y68" s="106" t="s">
        <v>196</v>
      </c>
      <c r="Z68" s="325">
        <v>0</v>
      </c>
      <c r="AA68" s="310"/>
      <c r="AB68" s="326" t="s">
        <v>402</v>
      </c>
      <c r="AC68" s="302">
        <v>88</v>
      </c>
      <c r="AD68" s="303" t="s">
        <v>397</v>
      </c>
      <c r="AE68" s="540">
        <v>114</v>
      </c>
      <c r="AF68" s="541" t="s">
        <v>2815</v>
      </c>
      <c r="AG68" s="540">
        <v>132</v>
      </c>
      <c r="AH68" s="680" t="s">
        <v>3955</v>
      </c>
      <c r="AI68" s="327">
        <v>0.05</v>
      </c>
      <c r="AJ68" s="328">
        <v>0.05</v>
      </c>
      <c r="AK68" s="329" t="s">
        <v>403</v>
      </c>
      <c r="AL68" s="546">
        <v>0.1</v>
      </c>
      <c r="AM68" s="327">
        <v>0.1</v>
      </c>
      <c r="AN68" s="542" t="s">
        <v>2819</v>
      </c>
      <c r="AO68" s="328">
        <v>0.15000000000000002</v>
      </c>
      <c r="AP68" s="328">
        <v>0.15</v>
      </c>
      <c r="AQ68" s="331" t="s">
        <v>4051</v>
      </c>
    </row>
    <row r="69" spans="1:43" ht="82.5" customHeight="1" x14ac:dyDescent="0.25">
      <c r="A69" s="180" t="s">
        <v>195</v>
      </c>
      <c r="B69" s="105" t="s">
        <v>17</v>
      </c>
      <c r="C69" s="293" t="s">
        <v>19</v>
      </c>
      <c r="D69" s="294" t="s">
        <v>4445</v>
      </c>
      <c r="E69" s="314"/>
      <c r="F69" s="106" t="s">
        <v>277</v>
      </c>
      <c r="G69" s="322" t="s">
        <v>197</v>
      </c>
      <c r="H69" s="322" t="s">
        <v>198</v>
      </c>
      <c r="I69" s="106" t="s">
        <v>193</v>
      </c>
      <c r="J69" s="294" t="s">
        <v>278</v>
      </c>
      <c r="K69" s="547" t="s">
        <v>2814</v>
      </c>
      <c r="L69" s="549">
        <v>0.35</v>
      </c>
      <c r="M69" s="106" t="s">
        <v>194</v>
      </c>
      <c r="N69" s="302">
        <v>905</v>
      </c>
      <c r="O69" s="313"/>
      <c r="P69" s="313"/>
      <c r="Q69" s="943" t="s">
        <v>283</v>
      </c>
      <c r="R69" s="296">
        <v>43101</v>
      </c>
      <c r="S69" s="296">
        <v>43282</v>
      </c>
      <c r="T69" s="333" t="str">
        <f t="shared" si="2"/>
        <v>enero</v>
      </c>
      <c r="U69" s="335">
        <f t="shared" si="3"/>
        <v>181</v>
      </c>
      <c r="V69" s="334">
        <f t="shared" si="1"/>
        <v>183</v>
      </c>
      <c r="W69" s="324">
        <v>0</v>
      </c>
      <c r="X69" s="300">
        <v>0</v>
      </c>
      <c r="Y69" s="106" t="s">
        <v>196</v>
      </c>
      <c r="Z69" s="325">
        <v>0</v>
      </c>
      <c r="AA69" s="310"/>
      <c r="AB69" s="326" t="s">
        <v>404</v>
      </c>
      <c r="AC69" s="302">
        <v>88</v>
      </c>
      <c r="AD69" s="303" t="s">
        <v>397</v>
      </c>
      <c r="AE69" s="540">
        <v>114</v>
      </c>
      <c r="AF69" s="541" t="s">
        <v>2815</v>
      </c>
      <c r="AG69" s="540">
        <v>132</v>
      </c>
      <c r="AH69" s="680" t="s">
        <v>3955</v>
      </c>
      <c r="AI69" s="327">
        <v>0.05</v>
      </c>
      <c r="AJ69" s="328">
        <v>0.05</v>
      </c>
      <c r="AK69" s="329" t="s">
        <v>405</v>
      </c>
      <c r="AL69" s="546">
        <v>0.1</v>
      </c>
      <c r="AM69" s="327">
        <v>0.1</v>
      </c>
      <c r="AN69" s="542" t="s">
        <v>2820</v>
      </c>
      <c r="AO69" s="328">
        <v>0.4</v>
      </c>
      <c r="AP69" s="328">
        <v>0.4</v>
      </c>
      <c r="AQ69" s="331" t="s">
        <v>4052</v>
      </c>
    </row>
    <row r="70" spans="1:43" ht="82.5" customHeight="1" x14ac:dyDescent="0.25">
      <c r="A70" s="180" t="s">
        <v>195</v>
      </c>
      <c r="B70" s="105" t="s">
        <v>17</v>
      </c>
      <c r="C70" s="293" t="s">
        <v>19</v>
      </c>
      <c r="D70" s="294" t="s">
        <v>4445</v>
      </c>
      <c r="E70" s="314"/>
      <c r="F70" s="106" t="s">
        <v>277</v>
      </c>
      <c r="G70" s="322" t="s">
        <v>197</v>
      </c>
      <c r="H70" s="322" t="s">
        <v>198</v>
      </c>
      <c r="I70" s="106" t="s">
        <v>199</v>
      </c>
      <c r="J70" s="294" t="s">
        <v>284</v>
      </c>
      <c r="K70" s="547" t="s">
        <v>2853</v>
      </c>
      <c r="L70" s="549">
        <v>1.75</v>
      </c>
      <c r="M70" s="106" t="s">
        <v>285</v>
      </c>
      <c r="N70" s="915">
        <v>0.5</v>
      </c>
      <c r="O70" s="173" t="s">
        <v>193</v>
      </c>
      <c r="P70" s="662">
        <v>43157</v>
      </c>
      <c r="Q70" s="943" t="s">
        <v>2408</v>
      </c>
      <c r="R70" s="296">
        <v>43101</v>
      </c>
      <c r="S70" s="296">
        <v>43373</v>
      </c>
      <c r="T70" s="333" t="str">
        <f t="shared" si="2"/>
        <v>enero</v>
      </c>
      <c r="U70" s="335">
        <f t="shared" si="3"/>
        <v>272</v>
      </c>
      <c r="V70" s="334">
        <f t="shared" si="1"/>
        <v>274</v>
      </c>
      <c r="W70" s="324">
        <v>0</v>
      </c>
      <c r="X70" s="332">
        <v>6513605815</v>
      </c>
      <c r="Y70" s="322" t="s">
        <v>24</v>
      </c>
      <c r="Z70" s="310" t="s">
        <v>395</v>
      </c>
      <c r="AA70" s="310" t="s">
        <v>384</v>
      </c>
      <c r="AB70" s="326" t="s">
        <v>406</v>
      </c>
      <c r="AC70" s="299"/>
      <c r="AD70" s="299"/>
      <c r="AE70" s="554">
        <v>0</v>
      </c>
      <c r="AF70" s="541" t="s">
        <v>2896</v>
      </c>
      <c r="AG70" s="540">
        <v>0</v>
      </c>
      <c r="AH70" s="680" t="s">
        <v>3956</v>
      </c>
      <c r="AI70" s="327">
        <v>0.05</v>
      </c>
      <c r="AJ70" s="328">
        <v>0.05</v>
      </c>
      <c r="AK70" s="329" t="s">
        <v>407</v>
      </c>
      <c r="AL70" s="543">
        <v>0.15000000000000002</v>
      </c>
      <c r="AM70" s="327">
        <v>0.15</v>
      </c>
      <c r="AN70" s="542" t="s">
        <v>2954</v>
      </c>
      <c r="AO70" s="328">
        <v>0.30000000000000004</v>
      </c>
      <c r="AP70" s="328">
        <v>0.3</v>
      </c>
      <c r="AQ70" s="331" t="s">
        <v>4053</v>
      </c>
    </row>
    <row r="71" spans="1:43" ht="82.5" customHeight="1" x14ac:dyDescent="0.25">
      <c r="A71" s="180" t="s">
        <v>195</v>
      </c>
      <c r="B71" s="105" t="s">
        <v>17</v>
      </c>
      <c r="C71" s="293" t="s">
        <v>19</v>
      </c>
      <c r="D71" s="294" t="s">
        <v>4445</v>
      </c>
      <c r="E71" s="314"/>
      <c r="F71" s="106" t="s">
        <v>277</v>
      </c>
      <c r="G71" s="322" t="s">
        <v>197</v>
      </c>
      <c r="H71" s="322" t="s">
        <v>198</v>
      </c>
      <c r="I71" s="106" t="s">
        <v>199</v>
      </c>
      <c r="J71" s="294" t="s">
        <v>286</v>
      </c>
      <c r="K71" s="547" t="s">
        <v>2854</v>
      </c>
      <c r="L71" s="549">
        <v>0.88</v>
      </c>
      <c r="M71" s="106" t="s">
        <v>194</v>
      </c>
      <c r="N71" s="302">
        <v>95</v>
      </c>
      <c r="O71" s="173" t="s">
        <v>193</v>
      </c>
      <c r="P71" s="662">
        <v>43157</v>
      </c>
      <c r="Q71" s="943" t="s">
        <v>2407</v>
      </c>
      <c r="R71" s="296">
        <v>43101</v>
      </c>
      <c r="S71" s="296">
        <v>43434</v>
      </c>
      <c r="T71" s="333" t="str">
        <f t="shared" si="2"/>
        <v>enero</v>
      </c>
      <c r="U71" s="335">
        <f t="shared" si="3"/>
        <v>333</v>
      </c>
      <c r="V71" s="334">
        <f t="shared" si="1"/>
        <v>333</v>
      </c>
      <c r="W71" s="324">
        <v>0</v>
      </c>
      <c r="X71" s="332">
        <v>6513605815</v>
      </c>
      <c r="Y71" s="322" t="s">
        <v>24</v>
      </c>
      <c r="Z71" s="310" t="s">
        <v>395</v>
      </c>
      <c r="AA71" s="310" t="s">
        <v>384</v>
      </c>
      <c r="AB71" s="326" t="s">
        <v>296</v>
      </c>
      <c r="AC71" s="299"/>
      <c r="AD71" s="299"/>
      <c r="AE71" s="540">
        <v>2</v>
      </c>
      <c r="AF71" s="541" t="s">
        <v>2897</v>
      </c>
      <c r="AG71" s="540">
        <v>5</v>
      </c>
      <c r="AH71" s="680" t="s">
        <v>3957</v>
      </c>
      <c r="AI71" s="327">
        <v>0.05</v>
      </c>
      <c r="AJ71" s="328">
        <v>0.05</v>
      </c>
      <c r="AK71" s="329" t="s">
        <v>408</v>
      </c>
      <c r="AL71" s="543">
        <v>0.1</v>
      </c>
      <c r="AM71" s="327">
        <v>0.1</v>
      </c>
      <c r="AN71" s="542" t="s">
        <v>2955</v>
      </c>
      <c r="AO71" s="328">
        <v>0.2</v>
      </c>
      <c r="AP71" s="328">
        <v>0.2</v>
      </c>
      <c r="AQ71" s="331" t="s">
        <v>4054</v>
      </c>
    </row>
    <row r="72" spans="1:43" ht="82.5" customHeight="1" x14ac:dyDescent="0.25">
      <c r="A72" s="180" t="s">
        <v>195</v>
      </c>
      <c r="B72" s="105" t="s">
        <v>17</v>
      </c>
      <c r="C72" s="293" t="s">
        <v>19</v>
      </c>
      <c r="D72" s="294" t="s">
        <v>4445</v>
      </c>
      <c r="E72" s="314"/>
      <c r="F72" s="106" t="s">
        <v>277</v>
      </c>
      <c r="G72" s="322" t="s">
        <v>197</v>
      </c>
      <c r="H72" s="322" t="s">
        <v>198</v>
      </c>
      <c r="I72" s="106" t="s">
        <v>199</v>
      </c>
      <c r="J72" s="294" t="s">
        <v>286</v>
      </c>
      <c r="K72" s="547" t="s">
        <v>2854</v>
      </c>
      <c r="L72" s="549">
        <v>0.88</v>
      </c>
      <c r="M72" s="106" t="s">
        <v>194</v>
      </c>
      <c r="N72" s="302">
        <v>95</v>
      </c>
      <c r="O72" s="173" t="s">
        <v>193</v>
      </c>
      <c r="P72" s="662">
        <v>43157</v>
      </c>
      <c r="Q72" s="943" t="s">
        <v>287</v>
      </c>
      <c r="R72" s="296">
        <v>43101</v>
      </c>
      <c r="S72" s="296">
        <v>43373</v>
      </c>
      <c r="T72" s="333" t="str">
        <f t="shared" si="2"/>
        <v>enero</v>
      </c>
      <c r="U72" s="335">
        <f t="shared" si="3"/>
        <v>272</v>
      </c>
      <c r="V72" s="334">
        <f t="shared" ref="V72:V135" si="4">IF($U72&lt;=30,30,IF(AND($U72&gt;30,$U72&lt;=61),61,IF(AND($U72&gt;61,$U72&lt;=91),91,IF(AND($U72&gt;91,$U72&lt;=122),122,IF(AND($U72&gt;122,$U72&lt;=152),152,IF(AND($U72&gt;152,$U72&lt;=183),183,IF(AND($U72&gt;183,$U72&lt;=213),213,IF(AND($U72&gt;213,$U72&lt;=244),244,IF(AND($U72&gt;244,$U72&lt;=274),274,IF(AND($U72&gt;274,$U72&lt;=305),305,IF(AND($U72&gt;305,$U72&lt;=333),333,IF(AND($U72&gt;333,$U72&lt;=365),365,"Verificar Fechas"))))))))))))</f>
        <v>274</v>
      </c>
      <c r="W72" s="324">
        <v>0</v>
      </c>
      <c r="X72" s="300">
        <v>0</v>
      </c>
      <c r="Y72" s="106" t="s">
        <v>196</v>
      </c>
      <c r="Z72" s="325">
        <v>0</v>
      </c>
      <c r="AA72" s="310"/>
      <c r="AB72" s="326" t="s">
        <v>298</v>
      </c>
      <c r="AC72" s="299"/>
      <c r="AD72" s="299"/>
      <c r="AE72" s="540">
        <v>2</v>
      </c>
      <c r="AF72" s="541" t="s">
        <v>2897</v>
      </c>
      <c r="AG72" s="540">
        <v>5</v>
      </c>
      <c r="AH72" s="680" t="s">
        <v>3957</v>
      </c>
      <c r="AI72" s="327">
        <v>0.05</v>
      </c>
      <c r="AJ72" s="328">
        <v>0.05</v>
      </c>
      <c r="AK72" s="329" t="s">
        <v>409</v>
      </c>
      <c r="AL72" s="543">
        <v>0.1</v>
      </c>
      <c r="AM72" s="327">
        <v>0.1</v>
      </c>
      <c r="AN72" s="542" t="s">
        <v>2956</v>
      </c>
      <c r="AO72" s="328">
        <v>0.15000000000000002</v>
      </c>
      <c r="AP72" s="328">
        <v>0.15</v>
      </c>
      <c r="AQ72" s="331" t="s">
        <v>4055</v>
      </c>
    </row>
    <row r="73" spans="1:43" ht="82.5" customHeight="1" x14ac:dyDescent="0.25">
      <c r="A73" s="180" t="s">
        <v>195</v>
      </c>
      <c r="B73" s="105" t="s">
        <v>17</v>
      </c>
      <c r="C73" s="293" t="s">
        <v>19</v>
      </c>
      <c r="D73" s="294" t="s">
        <v>4445</v>
      </c>
      <c r="E73" s="314"/>
      <c r="F73" s="106" t="s">
        <v>410</v>
      </c>
      <c r="G73" s="322" t="s">
        <v>197</v>
      </c>
      <c r="H73" s="322" t="s">
        <v>411</v>
      </c>
      <c r="I73" s="106" t="s">
        <v>193</v>
      </c>
      <c r="J73" s="294" t="s">
        <v>412</v>
      </c>
      <c r="K73" s="547" t="s">
        <v>2829</v>
      </c>
      <c r="L73" s="549">
        <v>0.88</v>
      </c>
      <c r="M73" s="106" t="s">
        <v>194</v>
      </c>
      <c r="N73" s="302">
        <v>500</v>
      </c>
      <c r="O73" s="316"/>
      <c r="P73" s="316"/>
      <c r="Q73" s="943" t="s">
        <v>413</v>
      </c>
      <c r="R73" s="296">
        <v>43101</v>
      </c>
      <c r="S73" s="296">
        <v>43312</v>
      </c>
      <c r="T73" s="333" t="str">
        <f t="shared" ref="T73:T136" si="5">TEXT(R73,"mmmm")</f>
        <v>enero</v>
      </c>
      <c r="U73" s="335">
        <f t="shared" ref="U73:U136" si="6">+S73-R73</f>
        <v>211</v>
      </c>
      <c r="V73" s="334">
        <f t="shared" si="4"/>
        <v>213</v>
      </c>
      <c r="W73" s="324">
        <v>0</v>
      </c>
      <c r="X73" s="336">
        <v>58000000000</v>
      </c>
      <c r="Y73" s="322" t="s">
        <v>24</v>
      </c>
      <c r="Z73" s="325">
        <v>0</v>
      </c>
      <c r="AA73" s="1026" t="s">
        <v>516</v>
      </c>
      <c r="AB73" s="331" t="s">
        <v>517</v>
      </c>
      <c r="AC73" s="337">
        <v>0</v>
      </c>
      <c r="AD73" s="304" t="s">
        <v>518</v>
      </c>
      <c r="AE73" s="540">
        <v>0</v>
      </c>
      <c r="AF73" s="541" t="s">
        <v>2787</v>
      </c>
      <c r="AG73" s="540">
        <v>0</v>
      </c>
      <c r="AH73" s="680" t="s">
        <v>3958</v>
      </c>
      <c r="AI73" s="327">
        <v>0.1</v>
      </c>
      <c r="AJ73" s="328">
        <v>0.1</v>
      </c>
      <c r="AK73" s="331" t="s">
        <v>519</v>
      </c>
      <c r="AL73" s="544">
        <v>0.2</v>
      </c>
      <c r="AM73" s="327">
        <v>0.2</v>
      </c>
      <c r="AN73" s="545" t="s">
        <v>2789</v>
      </c>
      <c r="AO73" s="328">
        <v>0.30000000000000004</v>
      </c>
      <c r="AP73" s="328">
        <v>0.3</v>
      </c>
      <c r="AQ73" s="331" t="s">
        <v>4056</v>
      </c>
    </row>
    <row r="74" spans="1:43" ht="82.5" customHeight="1" x14ac:dyDescent="0.25">
      <c r="A74" s="180" t="s">
        <v>195</v>
      </c>
      <c r="B74" s="105" t="s">
        <v>17</v>
      </c>
      <c r="C74" s="293" t="s">
        <v>19</v>
      </c>
      <c r="D74" s="294" t="s">
        <v>4445</v>
      </c>
      <c r="E74" s="314"/>
      <c r="F74" s="106" t="s">
        <v>410</v>
      </c>
      <c r="G74" s="322" t="s">
        <v>197</v>
      </c>
      <c r="H74" s="322" t="s">
        <v>411</v>
      </c>
      <c r="I74" s="106" t="s">
        <v>193</v>
      </c>
      <c r="J74" s="294" t="s">
        <v>412</v>
      </c>
      <c r="K74" s="547" t="s">
        <v>2830</v>
      </c>
      <c r="L74" s="549">
        <v>0.88</v>
      </c>
      <c r="M74" s="106" t="s">
        <v>194</v>
      </c>
      <c r="N74" s="302">
        <v>500</v>
      </c>
      <c r="O74" s="315"/>
      <c r="P74" s="315"/>
      <c r="Q74" s="943" t="s">
        <v>414</v>
      </c>
      <c r="R74" s="296">
        <v>43101</v>
      </c>
      <c r="S74" s="296">
        <v>43312</v>
      </c>
      <c r="T74" s="333" t="str">
        <f t="shared" si="5"/>
        <v>enero</v>
      </c>
      <c r="U74" s="335">
        <f t="shared" si="6"/>
        <v>211</v>
      </c>
      <c r="V74" s="334">
        <f t="shared" si="4"/>
        <v>213</v>
      </c>
      <c r="W74" s="324">
        <v>0</v>
      </c>
      <c r="X74" s="300">
        <v>0</v>
      </c>
      <c r="Y74" s="106" t="s">
        <v>196</v>
      </c>
      <c r="Z74" s="325">
        <v>0</v>
      </c>
      <c r="AA74" s="1026"/>
      <c r="AB74" s="331" t="s">
        <v>520</v>
      </c>
      <c r="AC74" s="337">
        <v>0</v>
      </c>
      <c r="AD74" s="304" t="s">
        <v>518</v>
      </c>
      <c r="AE74" s="540">
        <v>0</v>
      </c>
      <c r="AF74" s="541" t="s">
        <v>2787</v>
      </c>
      <c r="AG74" s="540">
        <v>0</v>
      </c>
      <c r="AH74" s="680" t="s">
        <v>3958</v>
      </c>
      <c r="AI74" s="327">
        <v>0.1</v>
      </c>
      <c r="AJ74" s="328">
        <v>0.1</v>
      </c>
      <c r="AK74" s="329" t="s">
        <v>521</v>
      </c>
      <c r="AL74" s="544">
        <v>0.30000000000000004</v>
      </c>
      <c r="AM74" s="327">
        <v>0.3</v>
      </c>
      <c r="AN74" s="545" t="s">
        <v>2790</v>
      </c>
      <c r="AO74" s="328">
        <v>0.5</v>
      </c>
      <c r="AP74" s="328">
        <v>0.5</v>
      </c>
      <c r="AQ74" s="331" t="s">
        <v>4057</v>
      </c>
    </row>
    <row r="75" spans="1:43" ht="82.5" customHeight="1" x14ac:dyDescent="0.25">
      <c r="A75" s="180" t="s">
        <v>195</v>
      </c>
      <c r="B75" s="105" t="s">
        <v>17</v>
      </c>
      <c r="C75" s="293" t="s">
        <v>19</v>
      </c>
      <c r="D75" s="294" t="s">
        <v>4445</v>
      </c>
      <c r="E75" s="314"/>
      <c r="F75" s="106" t="s">
        <v>410</v>
      </c>
      <c r="G75" s="322" t="s">
        <v>197</v>
      </c>
      <c r="H75" s="322" t="s">
        <v>411</v>
      </c>
      <c r="I75" s="106" t="s">
        <v>193</v>
      </c>
      <c r="J75" s="294" t="s">
        <v>415</v>
      </c>
      <c r="K75" s="547" t="s">
        <v>2831</v>
      </c>
      <c r="L75" s="549">
        <v>0.88</v>
      </c>
      <c r="M75" s="106" t="s">
        <v>194</v>
      </c>
      <c r="N75" s="302">
        <v>3000</v>
      </c>
      <c r="O75" s="315"/>
      <c r="P75" s="315"/>
      <c r="Q75" s="943" t="s">
        <v>416</v>
      </c>
      <c r="R75" s="296">
        <v>43101</v>
      </c>
      <c r="S75" s="296">
        <v>43313</v>
      </c>
      <c r="T75" s="333" t="str">
        <f t="shared" si="5"/>
        <v>enero</v>
      </c>
      <c r="U75" s="335">
        <f t="shared" si="6"/>
        <v>212</v>
      </c>
      <c r="V75" s="334">
        <f t="shared" si="4"/>
        <v>213</v>
      </c>
      <c r="W75" s="324">
        <v>0</v>
      </c>
      <c r="X75" s="300">
        <v>0</v>
      </c>
      <c r="Y75" s="106" t="s">
        <v>196</v>
      </c>
      <c r="Z75" s="325">
        <v>0</v>
      </c>
      <c r="AA75" s="1026"/>
      <c r="AB75" s="331" t="s">
        <v>522</v>
      </c>
      <c r="AC75" s="337">
        <v>0</v>
      </c>
      <c r="AD75" s="304" t="s">
        <v>523</v>
      </c>
      <c r="AE75" s="552">
        <v>784</v>
      </c>
      <c r="AF75" s="947" t="s">
        <v>3518</v>
      </c>
      <c r="AG75" s="540">
        <v>899</v>
      </c>
      <c r="AH75" s="680" t="s">
        <v>3959</v>
      </c>
      <c r="AI75" s="327">
        <v>0.1</v>
      </c>
      <c r="AJ75" s="328">
        <v>0.1</v>
      </c>
      <c r="AK75" s="329" t="s">
        <v>524</v>
      </c>
      <c r="AL75" s="544">
        <v>0.2</v>
      </c>
      <c r="AM75" s="327">
        <v>0.2</v>
      </c>
      <c r="AN75" s="545" t="s">
        <v>2791</v>
      </c>
      <c r="AO75" s="328">
        <v>0.30000000000000004</v>
      </c>
      <c r="AP75" s="328">
        <v>0.3</v>
      </c>
      <c r="AQ75" s="331" t="s">
        <v>4058</v>
      </c>
    </row>
    <row r="76" spans="1:43" ht="82.5" customHeight="1" x14ac:dyDescent="0.25">
      <c r="A76" s="180" t="s">
        <v>195</v>
      </c>
      <c r="B76" s="105" t="s">
        <v>17</v>
      </c>
      <c r="C76" s="293" t="s">
        <v>19</v>
      </c>
      <c r="D76" s="294" t="s">
        <v>4445</v>
      </c>
      <c r="E76" s="314"/>
      <c r="F76" s="106" t="s">
        <v>410</v>
      </c>
      <c r="G76" s="322" t="s">
        <v>197</v>
      </c>
      <c r="H76" s="322" t="s">
        <v>411</v>
      </c>
      <c r="I76" s="106" t="s">
        <v>193</v>
      </c>
      <c r="J76" s="294" t="s">
        <v>415</v>
      </c>
      <c r="K76" s="547" t="s">
        <v>2831</v>
      </c>
      <c r="L76" s="549">
        <v>0.88</v>
      </c>
      <c r="M76" s="106" t="s">
        <v>194</v>
      </c>
      <c r="N76" s="302">
        <v>3000</v>
      </c>
      <c r="O76" s="315"/>
      <c r="P76" s="315"/>
      <c r="Q76" s="943" t="s">
        <v>417</v>
      </c>
      <c r="R76" s="296">
        <v>43101</v>
      </c>
      <c r="S76" s="296">
        <v>43313</v>
      </c>
      <c r="T76" s="333" t="str">
        <f t="shared" si="5"/>
        <v>enero</v>
      </c>
      <c r="U76" s="335">
        <f t="shared" si="6"/>
        <v>212</v>
      </c>
      <c r="V76" s="334">
        <f t="shared" si="4"/>
        <v>213</v>
      </c>
      <c r="W76" s="324">
        <v>0</v>
      </c>
      <c r="X76" s="300">
        <v>0</v>
      </c>
      <c r="Y76" s="106" t="s">
        <v>196</v>
      </c>
      <c r="Z76" s="325">
        <v>0</v>
      </c>
      <c r="AA76" s="1026"/>
      <c r="AB76" s="331" t="s">
        <v>525</v>
      </c>
      <c r="AC76" s="337">
        <v>0</v>
      </c>
      <c r="AD76" s="304" t="s">
        <v>523</v>
      </c>
      <c r="AE76" s="552">
        <v>784</v>
      </c>
      <c r="AF76" s="947" t="s">
        <v>3518</v>
      </c>
      <c r="AG76" s="540">
        <v>899</v>
      </c>
      <c r="AH76" s="680" t="s">
        <v>3959</v>
      </c>
      <c r="AI76" s="327">
        <v>0.1</v>
      </c>
      <c r="AJ76" s="328">
        <v>0.1</v>
      </c>
      <c r="AK76" s="329" t="s">
        <v>526</v>
      </c>
      <c r="AL76" s="544">
        <v>0.2</v>
      </c>
      <c r="AM76" s="327">
        <v>0.2</v>
      </c>
      <c r="AN76" s="545" t="s">
        <v>2792</v>
      </c>
      <c r="AO76" s="328">
        <v>0.30000000000000004</v>
      </c>
      <c r="AP76" s="328">
        <v>0.3</v>
      </c>
      <c r="AQ76" s="331" t="s">
        <v>4059</v>
      </c>
    </row>
    <row r="77" spans="1:43" ht="82.5" customHeight="1" x14ac:dyDescent="0.25">
      <c r="A77" s="180" t="s">
        <v>195</v>
      </c>
      <c r="B77" s="105" t="s">
        <v>17</v>
      </c>
      <c r="C77" s="293" t="s">
        <v>19</v>
      </c>
      <c r="D77" s="294" t="s">
        <v>4445</v>
      </c>
      <c r="E77" s="314"/>
      <c r="F77" s="106" t="s">
        <v>410</v>
      </c>
      <c r="G77" s="322" t="s">
        <v>197</v>
      </c>
      <c r="H77" s="322" t="s">
        <v>411</v>
      </c>
      <c r="I77" s="106" t="s">
        <v>193</v>
      </c>
      <c r="J77" s="294" t="s">
        <v>418</v>
      </c>
      <c r="K77" s="547" t="s">
        <v>2832</v>
      </c>
      <c r="L77" s="549">
        <v>0.57999999999999996</v>
      </c>
      <c r="M77" s="106" t="s">
        <v>194</v>
      </c>
      <c r="N77" s="302">
        <v>2000</v>
      </c>
      <c r="O77" s="315"/>
      <c r="P77" s="315"/>
      <c r="Q77" s="943" t="s">
        <v>419</v>
      </c>
      <c r="R77" s="296">
        <v>43101</v>
      </c>
      <c r="S77" s="296">
        <v>43314</v>
      </c>
      <c r="T77" s="333" t="str">
        <f t="shared" si="5"/>
        <v>enero</v>
      </c>
      <c r="U77" s="335">
        <f t="shared" si="6"/>
        <v>213</v>
      </c>
      <c r="V77" s="334">
        <f t="shared" si="4"/>
        <v>213</v>
      </c>
      <c r="W77" s="324">
        <v>0</v>
      </c>
      <c r="X77" s="300">
        <v>0</v>
      </c>
      <c r="Y77" s="106" t="s">
        <v>196</v>
      </c>
      <c r="Z77" s="325">
        <v>0</v>
      </c>
      <c r="AA77" s="1026"/>
      <c r="AB77" s="331" t="s">
        <v>527</v>
      </c>
      <c r="AC77" s="337">
        <v>0</v>
      </c>
      <c r="AD77" s="304" t="s">
        <v>528</v>
      </c>
      <c r="AE77" s="540">
        <v>0</v>
      </c>
      <c r="AF77" s="541" t="s">
        <v>2788</v>
      </c>
      <c r="AG77" s="540">
        <v>0</v>
      </c>
      <c r="AH77" s="680" t="s">
        <v>3960</v>
      </c>
      <c r="AI77" s="327">
        <v>0.2</v>
      </c>
      <c r="AJ77" s="328">
        <v>0.2</v>
      </c>
      <c r="AK77" s="329" t="s">
        <v>529</v>
      </c>
      <c r="AL77" s="544">
        <v>0.30000000000000004</v>
      </c>
      <c r="AM77" s="327">
        <v>0.3</v>
      </c>
      <c r="AN77" s="545" t="s">
        <v>2793</v>
      </c>
      <c r="AO77" s="328">
        <v>0.4</v>
      </c>
      <c r="AP77" s="328">
        <v>0.4</v>
      </c>
      <c r="AQ77" s="331" t="s">
        <v>4060</v>
      </c>
    </row>
    <row r="78" spans="1:43" ht="82.5" customHeight="1" x14ac:dyDescent="0.25">
      <c r="A78" s="180" t="s">
        <v>195</v>
      </c>
      <c r="B78" s="105" t="s">
        <v>17</v>
      </c>
      <c r="C78" s="293" t="s">
        <v>19</v>
      </c>
      <c r="D78" s="294" t="s">
        <v>4445</v>
      </c>
      <c r="E78" s="314"/>
      <c r="F78" s="106" t="s">
        <v>410</v>
      </c>
      <c r="G78" s="322" t="s">
        <v>197</v>
      </c>
      <c r="H78" s="322" t="s">
        <v>411</v>
      </c>
      <c r="I78" s="106" t="s">
        <v>193</v>
      </c>
      <c r="J78" s="294" t="s">
        <v>418</v>
      </c>
      <c r="K78" s="547" t="s">
        <v>2832</v>
      </c>
      <c r="L78" s="549">
        <v>0.57999999999999996</v>
      </c>
      <c r="M78" s="106" t="s">
        <v>194</v>
      </c>
      <c r="N78" s="302">
        <v>2000</v>
      </c>
      <c r="O78" s="315"/>
      <c r="P78" s="315"/>
      <c r="Q78" s="943" t="s">
        <v>420</v>
      </c>
      <c r="R78" s="296">
        <v>43101</v>
      </c>
      <c r="S78" s="296">
        <v>43314</v>
      </c>
      <c r="T78" s="333" t="str">
        <f t="shared" si="5"/>
        <v>enero</v>
      </c>
      <c r="U78" s="335">
        <f t="shared" si="6"/>
        <v>213</v>
      </c>
      <c r="V78" s="334">
        <f t="shared" si="4"/>
        <v>213</v>
      </c>
      <c r="W78" s="324">
        <v>0</v>
      </c>
      <c r="X78" s="300">
        <v>0</v>
      </c>
      <c r="Y78" s="106" t="s">
        <v>196</v>
      </c>
      <c r="Z78" s="325">
        <v>0</v>
      </c>
      <c r="AA78" s="322"/>
      <c r="AB78" s="331" t="s">
        <v>530</v>
      </c>
      <c r="AC78" s="337">
        <v>0</v>
      </c>
      <c r="AD78" s="304" t="s">
        <v>528</v>
      </c>
      <c r="AE78" s="540">
        <v>0</v>
      </c>
      <c r="AF78" s="541" t="s">
        <v>2788</v>
      </c>
      <c r="AG78" s="540">
        <v>0</v>
      </c>
      <c r="AH78" s="680" t="s">
        <v>3960</v>
      </c>
      <c r="AI78" s="327">
        <v>0.1</v>
      </c>
      <c r="AJ78" s="328">
        <v>0.1</v>
      </c>
      <c r="AK78" s="329" t="s">
        <v>531</v>
      </c>
      <c r="AL78" s="544">
        <v>0.4</v>
      </c>
      <c r="AM78" s="327">
        <v>0.4</v>
      </c>
      <c r="AN78" s="545" t="s">
        <v>2794</v>
      </c>
      <c r="AO78" s="328">
        <v>0.7</v>
      </c>
      <c r="AP78" s="328">
        <v>0.7</v>
      </c>
      <c r="AQ78" s="331" t="s">
        <v>4061</v>
      </c>
    </row>
    <row r="79" spans="1:43" ht="82.5" customHeight="1" x14ac:dyDescent="0.25">
      <c r="A79" s="180" t="s">
        <v>195</v>
      </c>
      <c r="B79" s="105" t="s">
        <v>17</v>
      </c>
      <c r="C79" s="293" t="s">
        <v>19</v>
      </c>
      <c r="D79" s="294" t="s">
        <v>4445</v>
      </c>
      <c r="E79" s="314"/>
      <c r="F79" s="106" t="s">
        <v>410</v>
      </c>
      <c r="G79" s="322" t="s">
        <v>197</v>
      </c>
      <c r="H79" s="322" t="s">
        <v>411</v>
      </c>
      <c r="I79" s="106" t="s">
        <v>193</v>
      </c>
      <c r="J79" s="294" t="s">
        <v>418</v>
      </c>
      <c r="K79" s="547" t="s">
        <v>2832</v>
      </c>
      <c r="L79" s="549">
        <v>0.57999999999999996</v>
      </c>
      <c r="M79" s="106" t="s">
        <v>194</v>
      </c>
      <c r="N79" s="302">
        <v>2000</v>
      </c>
      <c r="O79" s="315"/>
      <c r="P79" s="315"/>
      <c r="Q79" s="943" t="s">
        <v>421</v>
      </c>
      <c r="R79" s="296">
        <v>43101</v>
      </c>
      <c r="S79" s="296">
        <v>43314</v>
      </c>
      <c r="T79" s="333" t="str">
        <f t="shared" si="5"/>
        <v>enero</v>
      </c>
      <c r="U79" s="335">
        <f t="shared" si="6"/>
        <v>213</v>
      </c>
      <c r="V79" s="334">
        <f t="shared" si="4"/>
        <v>213</v>
      </c>
      <c r="W79" s="324">
        <v>0</v>
      </c>
      <c r="X79" s="300">
        <v>0</v>
      </c>
      <c r="Y79" s="106" t="s">
        <v>196</v>
      </c>
      <c r="Z79" s="325">
        <v>0</v>
      </c>
      <c r="AA79" s="322"/>
      <c r="AB79" s="331" t="s">
        <v>532</v>
      </c>
      <c r="AC79" s="337">
        <v>0</v>
      </c>
      <c r="AD79" s="304" t="s">
        <v>528</v>
      </c>
      <c r="AE79" s="540">
        <v>0</v>
      </c>
      <c r="AF79" s="541" t="s">
        <v>2788</v>
      </c>
      <c r="AG79" s="540">
        <v>0</v>
      </c>
      <c r="AH79" s="680" t="s">
        <v>3960</v>
      </c>
      <c r="AI79" s="327">
        <v>0.2</v>
      </c>
      <c r="AJ79" s="328">
        <v>0.2</v>
      </c>
      <c r="AK79" s="329" t="s">
        <v>533</v>
      </c>
      <c r="AL79" s="544">
        <v>0.5</v>
      </c>
      <c r="AM79" s="327">
        <v>0.5</v>
      </c>
      <c r="AN79" s="545" t="s">
        <v>2795</v>
      </c>
      <c r="AO79" s="328">
        <v>0.7</v>
      </c>
      <c r="AP79" s="328">
        <v>0.7</v>
      </c>
      <c r="AQ79" s="331" t="s">
        <v>4062</v>
      </c>
    </row>
    <row r="80" spans="1:43" ht="82.5" customHeight="1" x14ac:dyDescent="0.25">
      <c r="A80" s="180" t="s">
        <v>195</v>
      </c>
      <c r="B80" s="105" t="s">
        <v>17</v>
      </c>
      <c r="C80" s="293" t="s">
        <v>19</v>
      </c>
      <c r="D80" s="294" t="s">
        <v>4445</v>
      </c>
      <c r="E80" s="314"/>
      <c r="F80" s="106" t="s">
        <v>196</v>
      </c>
      <c r="G80" s="322" t="s">
        <v>197</v>
      </c>
      <c r="H80" s="322" t="s">
        <v>198</v>
      </c>
      <c r="I80" s="106" t="s">
        <v>199</v>
      </c>
      <c r="J80" s="294" t="s">
        <v>263</v>
      </c>
      <c r="K80" s="547" t="s">
        <v>2855</v>
      </c>
      <c r="L80" s="549">
        <v>0.44</v>
      </c>
      <c r="M80" s="106" t="s">
        <v>194</v>
      </c>
      <c r="N80" s="302">
        <v>8</v>
      </c>
      <c r="O80" s="173" t="s">
        <v>193</v>
      </c>
      <c r="P80" s="662">
        <v>43157</v>
      </c>
      <c r="Q80" s="943" t="s">
        <v>422</v>
      </c>
      <c r="R80" s="296">
        <v>43101</v>
      </c>
      <c r="S80" s="296">
        <v>43190</v>
      </c>
      <c r="T80" s="333" t="str">
        <f t="shared" si="5"/>
        <v>enero</v>
      </c>
      <c r="U80" s="335">
        <f t="shared" si="6"/>
        <v>89</v>
      </c>
      <c r="V80" s="334">
        <f t="shared" si="4"/>
        <v>91</v>
      </c>
      <c r="W80" s="324">
        <v>0</v>
      </c>
      <c r="X80" s="324" t="s">
        <v>534</v>
      </c>
      <c r="Y80" s="322" t="s">
        <v>24</v>
      </c>
      <c r="Z80" s="325">
        <v>0</v>
      </c>
      <c r="AA80" s="322" t="s">
        <v>535</v>
      </c>
      <c r="AB80" s="326" t="s">
        <v>536</v>
      </c>
      <c r="AC80" s="299"/>
      <c r="AD80" s="299"/>
      <c r="AE80" s="540">
        <v>2</v>
      </c>
      <c r="AF80" s="541" t="s">
        <v>2898</v>
      </c>
      <c r="AG80" s="540">
        <v>5</v>
      </c>
      <c r="AH80" s="680" t="s">
        <v>3961</v>
      </c>
      <c r="AI80" s="327">
        <v>0.1</v>
      </c>
      <c r="AJ80" s="328">
        <v>0.1</v>
      </c>
      <c r="AK80" s="329" t="s">
        <v>537</v>
      </c>
      <c r="AL80" s="543">
        <v>0.5</v>
      </c>
      <c r="AM80" s="327">
        <v>0.5</v>
      </c>
      <c r="AN80" s="542" t="s">
        <v>2957</v>
      </c>
      <c r="AO80" s="328">
        <v>1</v>
      </c>
      <c r="AP80" s="328">
        <v>0.7</v>
      </c>
      <c r="AQ80" s="331" t="s">
        <v>4063</v>
      </c>
    </row>
    <row r="81" spans="1:43" ht="82.5" customHeight="1" x14ac:dyDescent="0.25">
      <c r="A81" s="180" t="s">
        <v>195</v>
      </c>
      <c r="B81" s="105" t="s">
        <v>17</v>
      </c>
      <c r="C81" s="293" t="s">
        <v>19</v>
      </c>
      <c r="D81" s="294" t="s">
        <v>4445</v>
      </c>
      <c r="E81" s="314"/>
      <c r="F81" s="106" t="s">
        <v>196</v>
      </c>
      <c r="G81" s="322" t="s">
        <v>197</v>
      </c>
      <c r="H81" s="322" t="s">
        <v>198</v>
      </c>
      <c r="I81" s="106" t="s">
        <v>199</v>
      </c>
      <c r="J81" s="294" t="s">
        <v>263</v>
      </c>
      <c r="K81" s="547" t="s">
        <v>2855</v>
      </c>
      <c r="L81" s="549">
        <v>0.44</v>
      </c>
      <c r="M81" s="106" t="s">
        <v>194</v>
      </c>
      <c r="N81" s="302">
        <v>8</v>
      </c>
      <c r="O81" s="173" t="s">
        <v>193</v>
      </c>
      <c r="P81" s="662">
        <v>43157</v>
      </c>
      <c r="Q81" s="943" t="s">
        <v>423</v>
      </c>
      <c r="R81" s="296">
        <v>43160</v>
      </c>
      <c r="S81" s="296">
        <v>43251</v>
      </c>
      <c r="T81" s="333" t="str">
        <f t="shared" si="5"/>
        <v>marzo</v>
      </c>
      <c r="U81" s="335">
        <f t="shared" si="6"/>
        <v>91</v>
      </c>
      <c r="V81" s="334">
        <f t="shared" si="4"/>
        <v>91</v>
      </c>
      <c r="W81" s="324">
        <v>0</v>
      </c>
      <c r="X81" s="300">
        <v>0</v>
      </c>
      <c r="Y81" s="106" t="s">
        <v>196</v>
      </c>
      <c r="Z81" s="325">
        <v>0</v>
      </c>
      <c r="AA81" s="322"/>
      <c r="AB81" s="326" t="s">
        <v>538</v>
      </c>
      <c r="AC81" s="299"/>
      <c r="AD81" s="299"/>
      <c r="AE81" s="540">
        <v>2</v>
      </c>
      <c r="AF81" s="541" t="s">
        <v>2898</v>
      </c>
      <c r="AG81" s="540">
        <v>5</v>
      </c>
      <c r="AH81" s="680" t="s">
        <v>3961</v>
      </c>
      <c r="AI81" s="327">
        <v>0</v>
      </c>
      <c r="AJ81" s="328">
        <v>0</v>
      </c>
      <c r="AK81" s="329"/>
      <c r="AL81" s="543">
        <v>0</v>
      </c>
      <c r="AM81" s="327">
        <v>0</v>
      </c>
      <c r="AN81" s="542"/>
      <c r="AO81" s="328">
        <v>0.3</v>
      </c>
      <c r="AP81" s="328">
        <v>0.3</v>
      </c>
      <c r="AQ81" s="331" t="s">
        <v>4064</v>
      </c>
    </row>
    <row r="82" spans="1:43" ht="61.5" hidden="1" customHeight="1" x14ac:dyDescent="0.25">
      <c r="A82" s="180" t="s">
        <v>195</v>
      </c>
      <c r="B82" s="105" t="s">
        <v>17</v>
      </c>
      <c r="C82" s="293" t="s">
        <v>19</v>
      </c>
      <c r="D82" s="294" t="s">
        <v>4445</v>
      </c>
      <c r="E82" s="314"/>
      <c r="F82" s="106" t="s">
        <v>196</v>
      </c>
      <c r="G82" s="322" t="s">
        <v>197</v>
      </c>
      <c r="H82" s="322" t="s">
        <v>198</v>
      </c>
      <c r="I82" s="106" t="s">
        <v>199</v>
      </c>
      <c r="J82" s="294" t="s">
        <v>263</v>
      </c>
      <c r="K82" s="547" t="s">
        <v>2855</v>
      </c>
      <c r="L82" s="549">
        <v>0.44</v>
      </c>
      <c r="M82" s="106" t="s">
        <v>194</v>
      </c>
      <c r="N82" s="302">
        <v>8</v>
      </c>
      <c r="O82" s="173" t="s">
        <v>193</v>
      </c>
      <c r="P82" s="662">
        <v>43157</v>
      </c>
      <c r="Q82" s="322" t="s">
        <v>424</v>
      </c>
      <c r="R82" s="296">
        <v>43221</v>
      </c>
      <c r="S82" s="296">
        <v>43434</v>
      </c>
      <c r="T82" s="333" t="str">
        <f t="shared" si="5"/>
        <v>mayo</v>
      </c>
      <c r="U82" s="335">
        <f t="shared" si="6"/>
        <v>213</v>
      </c>
      <c r="V82" s="334">
        <f t="shared" si="4"/>
        <v>213</v>
      </c>
      <c r="W82" s="324">
        <v>0</v>
      </c>
      <c r="X82" s="300">
        <v>0</v>
      </c>
      <c r="Y82" s="106" t="s">
        <v>196</v>
      </c>
      <c r="Z82" s="325">
        <v>0</v>
      </c>
      <c r="AA82" s="322"/>
      <c r="AB82" s="326" t="s">
        <v>539</v>
      </c>
      <c r="AC82" s="299"/>
      <c r="AD82" s="299"/>
      <c r="AE82" s="540">
        <v>2</v>
      </c>
      <c r="AF82" s="541" t="s">
        <v>2898</v>
      </c>
      <c r="AG82" s="540">
        <v>5</v>
      </c>
      <c r="AH82" s="679" t="s">
        <v>3961</v>
      </c>
      <c r="AI82" s="327">
        <v>0</v>
      </c>
      <c r="AJ82" s="328">
        <v>0</v>
      </c>
      <c r="AK82" s="329">
        <v>0</v>
      </c>
      <c r="AL82" s="543">
        <v>0</v>
      </c>
      <c r="AM82" s="327">
        <v>0</v>
      </c>
      <c r="AN82" s="542">
        <v>0</v>
      </c>
      <c r="AO82" s="328">
        <v>0</v>
      </c>
      <c r="AP82" s="328"/>
      <c r="AQ82" s="329"/>
    </row>
    <row r="83" spans="1:43" ht="82.5" customHeight="1" x14ac:dyDescent="0.25">
      <c r="A83" s="180" t="s">
        <v>195</v>
      </c>
      <c r="B83" s="105" t="s">
        <v>17</v>
      </c>
      <c r="C83" s="293" t="s">
        <v>19</v>
      </c>
      <c r="D83" s="294" t="s">
        <v>4445</v>
      </c>
      <c r="E83" s="314"/>
      <c r="F83" s="106" t="s">
        <v>239</v>
      </c>
      <c r="G83" s="322" t="s">
        <v>197</v>
      </c>
      <c r="H83" s="322" t="s">
        <v>198</v>
      </c>
      <c r="I83" s="106" t="s">
        <v>199</v>
      </c>
      <c r="J83" s="294" t="s">
        <v>425</v>
      </c>
      <c r="K83" s="547" t="s">
        <v>2856</v>
      </c>
      <c r="L83" s="549">
        <v>0.35</v>
      </c>
      <c r="M83" s="106" t="s">
        <v>194</v>
      </c>
      <c r="N83" s="302">
        <v>2</v>
      </c>
      <c r="O83" s="173" t="s">
        <v>193</v>
      </c>
      <c r="P83" s="662">
        <v>43157</v>
      </c>
      <c r="Q83" s="943" t="s">
        <v>426</v>
      </c>
      <c r="R83" s="296">
        <v>43101</v>
      </c>
      <c r="S83" s="296">
        <v>43159</v>
      </c>
      <c r="T83" s="333" t="str">
        <f t="shared" si="5"/>
        <v>enero</v>
      </c>
      <c r="U83" s="335">
        <f t="shared" si="6"/>
        <v>58</v>
      </c>
      <c r="V83" s="334">
        <f t="shared" si="4"/>
        <v>61</v>
      </c>
      <c r="W83" s="324">
        <v>0</v>
      </c>
      <c r="X83" s="324" t="s">
        <v>540</v>
      </c>
      <c r="Y83" s="322" t="s">
        <v>24</v>
      </c>
      <c r="Z83" s="325">
        <v>0</v>
      </c>
      <c r="AA83" s="322" t="s">
        <v>541</v>
      </c>
      <c r="AB83" s="331" t="s">
        <v>542</v>
      </c>
      <c r="AC83" s="299"/>
      <c r="AD83" s="299"/>
      <c r="AE83" s="540">
        <v>0</v>
      </c>
      <c r="AF83" s="541" t="s">
        <v>2899</v>
      </c>
      <c r="AG83" s="540">
        <v>0</v>
      </c>
      <c r="AH83" s="680" t="s">
        <v>3962</v>
      </c>
      <c r="AI83" s="327">
        <v>0.35</v>
      </c>
      <c r="AJ83" s="328">
        <v>0.35</v>
      </c>
      <c r="AK83" s="329" t="s">
        <v>543</v>
      </c>
      <c r="AL83" s="543">
        <v>1</v>
      </c>
      <c r="AM83" s="327">
        <v>1</v>
      </c>
      <c r="AN83" s="542" t="s">
        <v>2958</v>
      </c>
      <c r="AO83" s="328">
        <v>1</v>
      </c>
      <c r="AP83" s="328">
        <v>1</v>
      </c>
      <c r="AQ83" s="331" t="s">
        <v>3962</v>
      </c>
    </row>
    <row r="84" spans="1:43" ht="82.5" customHeight="1" x14ac:dyDescent="0.25">
      <c r="A84" s="180" t="s">
        <v>195</v>
      </c>
      <c r="B84" s="105" t="s">
        <v>17</v>
      </c>
      <c r="C84" s="293" t="s">
        <v>19</v>
      </c>
      <c r="D84" s="294" t="s">
        <v>4445</v>
      </c>
      <c r="E84" s="314"/>
      <c r="F84" s="106" t="s">
        <v>239</v>
      </c>
      <c r="G84" s="322" t="s">
        <v>197</v>
      </c>
      <c r="H84" s="322" t="s">
        <v>198</v>
      </c>
      <c r="I84" s="106" t="s">
        <v>199</v>
      </c>
      <c r="J84" s="294" t="s">
        <v>425</v>
      </c>
      <c r="K84" s="547" t="s">
        <v>2856</v>
      </c>
      <c r="L84" s="549">
        <v>0.35</v>
      </c>
      <c r="M84" s="106" t="s">
        <v>194</v>
      </c>
      <c r="N84" s="302">
        <v>2</v>
      </c>
      <c r="O84" s="173" t="s">
        <v>193</v>
      </c>
      <c r="P84" s="662">
        <v>43157</v>
      </c>
      <c r="Q84" s="943" t="s">
        <v>427</v>
      </c>
      <c r="R84" s="296">
        <v>43132</v>
      </c>
      <c r="S84" s="296">
        <v>43220</v>
      </c>
      <c r="T84" s="333" t="str">
        <f t="shared" si="5"/>
        <v>febrero</v>
      </c>
      <c r="U84" s="335">
        <f t="shared" si="6"/>
        <v>88</v>
      </c>
      <c r="V84" s="334">
        <f t="shared" si="4"/>
        <v>91</v>
      </c>
      <c r="W84" s="324">
        <v>0</v>
      </c>
      <c r="X84" s="300">
        <v>0</v>
      </c>
      <c r="Y84" s="106" t="s">
        <v>196</v>
      </c>
      <c r="Z84" s="325">
        <v>0</v>
      </c>
      <c r="AA84" s="322"/>
      <c r="AB84" s="331" t="s">
        <v>544</v>
      </c>
      <c r="AC84" s="299"/>
      <c r="AD84" s="299"/>
      <c r="AE84" s="540">
        <v>0</v>
      </c>
      <c r="AF84" s="541" t="s">
        <v>2899</v>
      </c>
      <c r="AG84" s="540">
        <v>0</v>
      </c>
      <c r="AH84" s="680" t="s">
        <v>3962</v>
      </c>
      <c r="AI84" s="327">
        <v>0</v>
      </c>
      <c r="AJ84" s="328">
        <v>0</v>
      </c>
      <c r="AK84" s="329"/>
      <c r="AL84" s="543">
        <v>0.3</v>
      </c>
      <c r="AM84" s="327">
        <v>0.3</v>
      </c>
      <c r="AN84" s="545" t="s">
        <v>2959</v>
      </c>
      <c r="AO84" s="328">
        <v>0.6</v>
      </c>
      <c r="AP84" s="328">
        <v>0.6</v>
      </c>
      <c r="AQ84" s="331" t="s">
        <v>4065</v>
      </c>
    </row>
    <row r="85" spans="1:43" ht="61.5" hidden="1" customHeight="1" x14ac:dyDescent="0.25">
      <c r="A85" s="180" t="s">
        <v>195</v>
      </c>
      <c r="B85" s="105" t="s">
        <v>17</v>
      </c>
      <c r="C85" s="293" t="s">
        <v>19</v>
      </c>
      <c r="D85" s="294" t="s">
        <v>4445</v>
      </c>
      <c r="E85" s="314"/>
      <c r="F85" s="106" t="s">
        <v>239</v>
      </c>
      <c r="G85" s="322" t="s">
        <v>197</v>
      </c>
      <c r="H85" s="322" t="s">
        <v>198</v>
      </c>
      <c r="I85" s="106" t="s">
        <v>199</v>
      </c>
      <c r="J85" s="294" t="s">
        <v>425</v>
      </c>
      <c r="K85" s="547" t="s">
        <v>2856</v>
      </c>
      <c r="L85" s="549">
        <v>0.35</v>
      </c>
      <c r="M85" s="106" t="s">
        <v>194</v>
      </c>
      <c r="N85" s="302">
        <v>2</v>
      </c>
      <c r="O85" s="315"/>
      <c r="P85" s="315"/>
      <c r="Q85" s="322" t="s">
        <v>428</v>
      </c>
      <c r="R85" s="296">
        <v>43221</v>
      </c>
      <c r="S85" s="296">
        <v>43465</v>
      </c>
      <c r="T85" s="333" t="str">
        <f t="shared" si="5"/>
        <v>mayo</v>
      </c>
      <c r="U85" s="335">
        <f t="shared" si="6"/>
        <v>244</v>
      </c>
      <c r="V85" s="334">
        <f t="shared" si="4"/>
        <v>244</v>
      </c>
      <c r="W85" s="324">
        <v>0</v>
      </c>
      <c r="X85" s="300">
        <v>0</v>
      </c>
      <c r="Y85" s="106" t="s">
        <v>196</v>
      </c>
      <c r="Z85" s="325">
        <v>0</v>
      </c>
      <c r="AA85" s="322"/>
      <c r="AB85" s="331" t="s">
        <v>375</v>
      </c>
      <c r="AC85" s="299"/>
      <c r="AD85" s="299"/>
      <c r="AE85" s="540">
        <v>0</v>
      </c>
      <c r="AF85" s="541" t="s">
        <v>2899</v>
      </c>
      <c r="AG85" s="540">
        <v>0</v>
      </c>
      <c r="AH85" s="679" t="s">
        <v>3962</v>
      </c>
      <c r="AI85" s="327">
        <v>0</v>
      </c>
      <c r="AJ85" s="328">
        <v>0</v>
      </c>
      <c r="AK85" s="329"/>
      <c r="AL85" s="543">
        <v>0</v>
      </c>
      <c r="AM85" s="327">
        <v>0</v>
      </c>
      <c r="AN85" s="542">
        <v>0</v>
      </c>
      <c r="AO85" s="328">
        <v>0</v>
      </c>
      <c r="AP85" s="328"/>
      <c r="AQ85" s="329"/>
    </row>
    <row r="86" spans="1:43" ht="61.5" hidden="1" customHeight="1" x14ac:dyDescent="0.25">
      <c r="A86" s="180" t="s">
        <v>195</v>
      </c>
      <c r="B86" s="105" t="s">
        <v>17</v>
      </c>
      <c r="C86" s="293" t="s">
        <v>19</v>
      </c>
      <c r="D86" s="294" t="s">
        <v>4445</v>
      </c>
      <c r="E86" s="314"/>
      <c r="F86" s="106" t="s">
        <v>239</v>
      </c>
      <c r="G86" s="322" t="s">
        <v>197</v>
      </c>
      <c r="H86" s="322" t="s">
        <v>198</v>
      </c>
      <c r="I86" s="106" t="s">
        <v>199</v>
      </c>
      <c r="J86" s="294" t="s">
        <v>425</v>
      </c>
      <c r="K86" s="547" t="s">
        <v>2856</v>
      </c>
      <c r="L86" s="549">
        <v>0.35</v>
      </c>
      <c r="M86" s="106" t="s">
        <v>194</v>
      </c>
      <c r="N86" s="302">
        <v>2</v>
      </c>
      <c r="O86" s="315"/>
      <c r="P86" s="315"/>
      <c r="Q86" s="322" t="s">
        <v>429</v>
      </c>
      <c r="R86" s="296">
        <v>43221</v>
      </c>
      <c r="S86" s="296">
        <v>43465</v>
      </c>
      <c r="T86" s="333" t="str">
        <f t="shared" si="5"/>
        <v>mayo</v>
      </c>
      <c r="U86" s="335">
        <f t="shared" si="6"/>
        <v>244</v>
      </c>
      <c r="V86" s="334">
        <f t="shared" si="4"/>
        <v>244</v>
      </c>
      <c r="W86" s="324">
        <v>0</v>
      </c>
      <c r="X86" s="300">
        <v>0</v>
      </c>
      <c r="Y86" s="106" t="s">
        <v>196</v>
      </c>
      <c r="Z86" s="325">
        <v>0</v>
      </c>
      <c r="AA86" s="322"/>
      <c r="AB86" s="331" t="s">
        <v>375</v>
      </c>
      <c r="AC86" s="299"/>
      <c r="AD86" s="299"/>
      <c r="AE86" s="540">
        <v>0</v>
      </c>
      <c r="AF86" s="541" t="s">
        <v>2899</v>
      </c>
      <c r="AG86" s="540">
        <v>0</v>
      </c>
      <c r="AH86" s="679" t="s">
        <v>3962</v>
      </c>
      <c r="AI86" s="327">
        <v>0</v>
      </c>
      <c r="AJ86" s="328">
        <v>0</v>
      </c>
      <c r="AK86" s="329"/>
      <c r="AL86" s="543">
        <v>0</v>
      </c>
      <c r="AM86" s="327">
        <v>0</v>
      </c>
      <c r="AN86" s="542">
        <v>0</v>
      </c>
      <c r="AO86" s="328">
        <v>0</v>
      </c>
      <c r="AP86" s="328"/>
      <c r="AQ86" s="329"/>
    </row>
    <row r="87" spans="1:43" ht="61.5" hidden="1" customHeight="1" x14ac:dyDescent="0.25">
      <c r="A87" s="180" t="s">
        <v>195</v>
      </c>
      <c r="B87" s="105" t="s">
        <v>17</v>
      </c>
      <c r="C87" s="293" t="s">
        <v>19</v>
      </c>
      <c r="D87" s="294" t="s">
        <v>4445</v>
      </c>
      <c r="E87" s="314"/>
      <c r="F87" s="106" t="s">
        <v>239</v>
      </c>
      <c r="G87" s="322" t="s">
        <v>197</v>
      </c>
      <c r="H87" s="322" t="s">
        <v>198</v>
      </c>
      <c r="I87" s="106" t="s">
        <v>199</v>
      </c>
      <c r="J87" s="294" t="s">
        <v>425</v>
      </c>
      <c r="K87" s="547" t="s">
        <v>2856</v>
      </c>
      <c r="L87" s="549">
        <v>0.35</v>
      </c>
      <c r="M87" s="106" t="s">
        <v>194</v>
      </c>
      <c r="N87" s="302">
        <v>2</v>
      </c>
      <c r="O87" s="173" t="s">
        <v>193</v>
      </c>
      <c r="P87" s="662">
        <v>43157</v>
      </c>
      <c r="Q87" s="322" t="s">
        <v>430</v>
      </c>
      <c r="R87" s="296">
        <v>43313</v>
      </c>
      <c r="S87" s="296">
        <v>43434</v>
      </c>
      <c r="T87" s="333" t="str">
        <f t="shared" si="5"/>
        <v>agosto</v>
      </c>
      <c r="U87" s="335">
        <f t="shared" si="6"/>
        <v>121</v>
      </c>
      <c r="V87" s="334">
        <f t="shared" si="4"/>
        <v>122</v>
      </c>
      <c r="W87" s="324">
        <v>0</v>
      </c>
      <c r="X87" s="300">
        <v>0</v>
      </c>
      <c r="Y87" s="106" t="s">
        <v>196</v>
      </c>
      <c r="Z87" s="325">
        <v>0</v>
      </c>
      <c r="AA87" s="322"/>
      <c r="AB87" s="331" t="s">
        <v>544</v>
      </c>
      <c r="AC87" s="299"/>
      <c r="AD87" s="299"/>
      <c r="AE87" s="540">
        <v>0</v>
      </c>
      <c r="AF87" s="541" t="s">
        <v>2899</v>
      </c>
      <c r="AG87" s="540">
        <v>0</v>
      </c>
      <c r="AH87" s="679" t="s">
        <v>3962</v>
      </c>
      <c r="AI87" s="327">
        <v>0</v>
      </c>
      <c r="AJ87" s="328">
        <v>0</v>
      </c>
      <c r="AK87" s="329" t="s">
        <v>349</v>
      </c>
      <c r="AL87" s="543">
        <v>0</v>
      </c>
      <c r="AM87" s="327">
        <v>0</v>
      </c>
      <c r="AN87" s="542">
        <v>0</v>
      </c>
      <c r="AO87" s="328">
        <v>0</v>
      </c>
      <c r="AP87" s="328"/>
      <c r="AQ87" s="329"/>
    </row>
    <row r="88" spans="1:43" ht="61.5" hidden="1" customHeight="1" x14ac:dyDescent="0.25">
      <c r="A88" s="180" t="s">
        <v>195</v>
      </c>
      <c r="B88" s="105" t="s">
        <v>17</v>
      </c>
      <c r="C88" s="293" t="s">
        <v>19</v>
      </c>
      <c r="D88" s="294" t="s">
        <v>4445</v>
      </c>
      <c r="E88" s="314"/>
      <c r="F88" s="106" t="s">
        <v>239</v>
      </c>
      <c r="G88" s="322" t="s">
        <v>197</v>
      </c>
      <c r="H88" s="322" t="s">
        <v>198</v>
      </c>
      <c r="I88" s="106" t="s">
        <v>199</v>
      </c>
      <c r="J88" s="294" t="s">
        <v>431</v>
      </c>
      <c r="K88" s="547" t="s">
        <v>2857</v>
      </c>
      <c r="L88" s="549">
        <v>0.57999999999999996</v>
      </c>
      <c r="M88" s="106" t="s">
        <v>194</v>
      </c>
      <c r="N88" s="302">
        <v>1700</v>
      </c>
      <c r="O88" s="173" t="s">
        <v>193</v>
      </c>
      <c r="P88" s="662">
        <v>43157</v>
      </c>
      <c r="Q88" s="322" t="s">
        <v>432</v>
      </c>
      <c r="R88" s="296">
        <v>43221</v>
      </c>
      <c r="S88" s="296">
        <v>43251</v>
      </c>
      <c r="T88" s="333" t="str">
        <f t="shared" si="5"/>
        <v>mayo</v>
      </c>
      <c r="U88" s="335">
        <f t="shared" si="6"/>
        <v>30</v>
      </c>
      <c r="V88" s="334">
        <f t="shared" si="4"/>
        <v>30</v>
      </c>
      <c r="W88" s="324">
        <v>0</v>
      </c>
      <c r="X88" s="324" t="s">
        <v>545</v>
      </c>
      <c r="Y88" s="322" t="s">
        <v>24</v>
      </c>
      <c r="Z88" s="325">
        <v>0</v>
      </c>
      <c r="AA88" s="322" t="s">
        <v>541</v>
      </c>
      <c r="AB88" s="331" t="s">
        <v>375</v>
      </c>
      <c r="AC88" s="299"/>
      <c r="AD88" s="299"/>
      <c r="AE88" s="540">
        <v>0</v>
      </c>
      <c r="AF88" s="541" t="s">
        <v>2900</v>
      </c>
      <c r="AG88" s="540">
        <v>0</v>
      </c>
      <c r="AH88" s="679" t="s">
        <v>3963</v>
      </c>
      <c r="AI88" s="327">
        <v>0</v>
      </c>
      <c r="AJ88" s="328">
        <v>0</v>
      </c>
      <c r="AK88" s="329"/>
      <c r="AL88" s="543">
        <v>0</v>
      </c>
      <c r="AM88" s="327">
        <v>0</v>
      </c>
      <c r="AN88" s="542">
        <v>0</v>
      </c>
      <c r="AO88" s="328">
        <v>0</v>
      </c>
      <c r="AP88" s="328"/>
      <c r="AQ88" s="329"/>
    </row>
    <row r="89" spans="1:43" ht="61.5" hidden="1" customHeight="1" x14ac:dyDescent="0.25">
      <c r="A89" s="180" t="s">
        <v>195</v>
      </c>
      <c r="B89" s="105" t="s">
        <v>17</v>
      </c>
      <c r="C89" s="293" t="s">
        <v>19</v>
      </c>
      <c r="D89" s="294" t="s">
        <v>4445</v>
      </c>
      <c r="E89" s="314"/>
      <c r="F89" s="106" t="s">
        <v>239</v>
      </c>
      <c r="G89" s="322" t="s">
        <v>197</v>
      </c>
      <c r="H89" s="322" t="s">
        <v>198</v>
      </c>
      <c r="I89" s="106" t="s">
        <v>199</v>
      </c>
      <c r="J89" s="294" t="s">
        <v>431</v>
      </c>
      <c r="K89" s="547" t="s">
        <v>2857</v>
      </c>
      <c r="L89" s="549">
        <v>0.57999999999999996</v>
      </c>
      <c r="M89" s="106" t="s">
        <v>194</v>
      </c>
      <c r="N89" s="302">
        <v>1700</v>
      </c>
      <c r="O89" s="173" t="s">
        <v>193</v>
      </c>
      <c r="P89" s="662">
        <v>43157</v>
      </c>
      <c r="Q89" s="322" t="s">
        <v>433</v>
      </c>
      <c r="R89" s="296">
        <v>43313</v>
      </c>
      <c r="S89" s="296">
        <v>43434</v>
      </c>
      <c r="T89" s="333" t="str">
        <f t="shared" si="5"/>
        <v>agosto</v>
      </c>
      <c r="U89" s="335">
        <f t="shared" si="6"/>
        <v>121</v>
      </c>
      <c r="V89" s="334">
        <f t="shared" si="4"/>
        <v>122</v>
      </c>
      <c r="W89" s="324">
        <v>0</v>
      </c>
      <c r="X89" s="300">
        <v>0</v>
      </c>
      <c r="Y89" s="106" t="s">
        <v>196</v>
      </c>
      <c r="Z89" s="325">
        <v>0</v>
      </c>
      <c r="AA89" s="322"/>
      <c r="AB89" s="331" t="s">
        <v>375</v>
      </c>
      <c r="AC89" s="299"/>
      <c r="AD89" s="299"/>
      <c r="AE89" s="540">
        <v>0</v>
      </c>
      <c r="AF89" s="541" t="s">
        <v>2900</v>
      </c>
      <c r="AG89" s="540">
        <v>0</v>
      </c>
      <c r="AH89" s="679" t="s">
        <v>3963</v>
      </c>
      <c r="AI89" s="327">
        <v>0</v>
      </c>
      <c r="AJ89" s="328">
        <v>0</v>
      </c>
      <c r="AK89" s="329" t="s">
        <v>349</v>
      </c>
      <c r="AL89" s="543">
        <v>0</v>
      </c>
      <c r="AM89" s="327">
        <v>0</v>
      </c>
      <c r="AN89" s="542">
        <v>0</v>
      </c>
      <c r="AO89" s="328">
        <v>0</v>
      </c>
      <c r="AP89" s="328"/>
      <c r="AQ89" s="329"/>
    </row>
    <row r="90" spans="1:43" ht="61.5" hidden="1" customHeight="1" x14ac:dyDescent="0.25">
      <c r="A90" s="180" t="s">
        <v>195</v>
      </c>
      <c r="B90" s="105" t="s">
        <v>17</v>
      </c>
      <c r="C90" s="293" t="s">
        <v>19</v>
      </c>
      <c r="D90" s="294" t="s">
        <v>4445</v>
      </c>
      <c r="E90" s="314"/>
      <c r="F90" s="106" t="s">
        <v>239</v>
      </c>
      <c r="G90" s="322" t="s">
        <v>197</v>
      </c>
      <c r="H90" s="322" t="s">
        <v>198</v>
      </c>
      <c r="I90" s="106" t="s">
        <v>199</v>
      </c>
      <c r="J90" s="294" t="s">
        <v>431</v>
      </c>
      <c r="K90" s="547" t="s">
        <v>2857</v>
      </c>
      <c r="L90" s="549">
        <v>0.57999999999999996</v>
      </c>
      <c r="M90" s="106" t="s">
        <v>194</v>
      </c>
      <c r="N90" s="302">
        <v>1700</v>
      </c>
      <c r="O90" s="173" t="s">
        <v>193</v>
      </c>
      <c r="P90" s="662">
        <v>43157</v>
      </c>
      <c r="Q90" s="322" t="s">
        <v>434</v>
      </c>
      <c r="R90" s="296">
        <v>43252</v>
      </c>
      <c r="S90" s="296">
        <v>43312</v>
      </c>
      <c r="T90" s="333" t="str">
        <f t="shared" si="5"/>
        <v>junio</v>
      </c>
      <c r="U90" s="335">
        <f t="shared" si="6"/>
        <v>60</v>
      </c>
      <c r="V90" s="334">
        <f t="shared" si="4"/>
        <v>61</v>
      </c>
      <c r="W90" s="324">
        <v>0</v>
      </c>
      <c r="X90" s="300">
        <v>0</v>
      </c>
      <c r="Y90" s="106" t="s">
        <v>196</v>
      </c>
      <c r="Z90" s="325">
        <v>0</v>
      </c>
      <c r="AA90" s="322"/>
      <c r="AB90" s="331" t="s">
        <v>546</v>
      </c>
      <c r="AC90" s="299"/>
      <c r="AD90" s="299"/>
      <c r="AE90" s="540">
        <v>0</v>
      </c>
      <c r="AF90" s="541" t="s">
        <v>2900</v>
      </c>
      <c r="AG90" s="540">
        <v>0</v>
      </c>
      <c r="AH90" s="679" t="s">
        <v>3963</v>
      </c>
      <c r="AI90" s="327">
        <v>0</v>
      </c>
      <c r="AJ90" s="328">
        <v>0</v>
      </c>
      <c r="AK90" s="329" t="s">
        <v>349</v>
      </c>
      <c r="AL90" s="543">
        <v>0</v>
      </c>
      <c r="AM90" s="327">
        <v>0</v>
      </c>
      <c r="AN90" s="542">
        <v>0</v>
      </c>
      <c r="AO90" s="328">
        <v>0</v>
      </c>
      <c r="AP90" s="328"/>
      <c r="AQ90" s="329"/>
    </row>
    <row r="91" spans="1:43" ht="82.5" customHeight="1" x14ac:dyDescent="0.25">
      <c r="A91" s="180" t="s">
        <v>195</v>
      </c>
      <c r="B91" s="105" t="s">
        <v>17</v>
      </c>
      <c r="C91" s="293" t="s">
        <v>19</v>
      </c>
      <c r="D91" s="294" t="s">
        <v>4445</v>
      </c>
      <c r="E91" s="314"/>
      <c r="F91" s="106" t="s">
        <v>196</v>
      </c>
      <c r="G91" s="322" t="s">
        <v>197</v>
      </c>
      <c r="H91" s="322" t="s">
        <v>198</v>
      </c>
      <c r="I91" s="106" t="s">
        <v>199</v>
      </c>
      <c r="J91" s="294" t="s">
        <v>435</v>
      </c>
      <c r="K91" s="547" t="s">
        <v>2858</v>
      </c>
      <c r="L91" s="549">
        <v>0.44</v>
      </c>
      <c r="M91" s="106" t="s">
        <v>285</v>
      </c>
      <c r="N91" s="916">
        <v>0.12</v>
      </c>
      <c r="O91" s="173" t="s">
        <v>193</v>
      </c>
      <c r="P91" s="662">
        <v>43157</v>
      </c>
      <c r="Q91" s="943" t="s">
        <v>436</v>
      </c>
      <c r="R91" s="296">
        <v>43132</v>
      </c>
      <c r="S91" s="296">
        <v>43343</v>
      </c>
      <c r="T91" s="333" t="str">
        <f t="shared" si="5"/>
        <v>febrero</v>
      </c>
      <c r="U91" s="335">
        <f t="shared" si="6"/>
        <v>211</v>
      </c>
      <c r="V91" s="334">
        <f t="shared" si="4"/>
        <v>213</v>
      </c>
      <c r="W91" s="324">
        <v>0</v>
      </c>
      <c r="X91" s="324" t="s">
        <v>547</v>
      </c>
      <c r="Y91" s="322" t="s">
        <v>24</v>
      </c>
      <c r="Z91" s="325">
        <v>0</v>
      </c>
      <c r="AA91" s="322" t="s">
        <v>541</v>
      </c>
      <c r="AB91" s="326" t="s">
        <v>548</v>
      </c>
      <c r="AC91" s="299"/>
      <c r="AD91" s="299"/>
      <c r="AE91" s="540">
        <v>0</v>
      </c>
      <c r="AF91" s="541" t="s">
        <v>2901</v>
      </c>
      <c r="AG91" s="540">
        <v>0</v>
      </c>
      <c r="AH91" s="680" t="s">
        <v>3964</v>
      </c>
      <c r="AI91" s="327">
        <v>0</v>
      </c>
      <c r="AJ91" s="328">
        <v>0</v>
      </c>
      <c r="AK91" s="329"/>
      <c r="AL91" s="543">
        <v>0.15</v>
      </c>
      <c r="AM91" s="327">
        <v>0.15</v>
      </c>
      <c r="AN91" s="545" t="s">
        <v>2960</v>
      </c>
      <c r="AO91" s="328">
        <v>0.3</v>
      </c>
      <c r="AP91" s="328">
        <v>0.3</v>
      </c>
      <c r="AQ91" s="331" t="s">
        <v>3964</v>
      </c>
    </row>
    <row r="92" spans="1:43" ht="61.5" hidden="1" customHeight="1" x14ac:dyDescent="0.25">
      <c r="A92" s="180" t="s">
        <v>195</v>
      </c>
      <c r="B92" s="105" t="s">
        <v>17</v>
      </c>
      <c r="C92" s="293" t="s">
        <v>19</v>
      </c>
      <c r="D92" s="294" t="s">
        <v>4445</v>
      </c>
      <c r="E92" s="314"/>
      <c r="F92" s="106" t="s">
        <v>196</v>
      </c>
      <c r="G92" s="322" t="s">
        <v>197</v>
      </c>
      <c r="H92" s="322" t="s">
        <v>198</v>
      </c>
      <c r="I92" s="106" t="s">
        <v>199</v>
      </c>
      <c r="J92" s="294" t="s">
        <v>435</v>
      </c>
      <c r="K92" s="547" t="s">
        <v>2858</v>
      </c>
      <c r="L92" s="549">
        <v>0.44</v>
      </c>
      <c r="M92" s="106" t="s">
        <v>285</v>
      </c>
      <c r="N92" s="916">
        <v>0.12</v>
      </c>
      <c r="O92" s="173" t="s">
        <v>193</v>
      </c>
      <c r="P92" s="662">
        <v>43157</v>
      </c>
      <c r="Q92" s="322" t="s">
        <v>437</v>
      </c>
      <c r="R92" s="296">
        <v>43191</v>
      </c>
      <c r="S92" s="296">
        <v>43312</v>
      </c>
      <c r="T92" s="333" t="str">
        <f t="shared" si="5"/>
        <v>abril</v>
      </c>
      <c r="U92" s="335">
        <f t="shared" si="6"/>
        <v>121</v>
      </c>
      <c r="V92" s="334">
        <f t="shared" si="4"/>
        <v>122</v>
      </c>
      <c r="W92" s="324">
        <v>0</v>
      </c>
      <c r="X92" s="300">
        <v>0</v>
      </c>
      <c r="Y92" s="106" t="s">
        <v>196</v>
      </c>
      <c r="Z92" s="325">
        <v>0</v>
      </c>
      <c r="AA92" s="322"/>
      <c r="AB92" s="326" t="s">
        <v>549</v>
      </c>
      <c r="AC92" s="299"/>
      <c r="AD92" s="299"/>
      <c r="AE92" s="540">
        <v>0</v>
      </c>
      <c r="AF92" s="541" t="s">
        <v>2901</v>
      </c>
      <c r="AG92" s="540">
        <v>0</v>
      </c>
      <c r="AH92" s="679" t="s">
        <v>3964</v>
      </c>
      <c r="AI92" s="327">
        <v>0</v>
      </c>
      <c r="AJ92" s="328">
        <v>0</v>
      </c>
      <c r="AK92" s="329">
        <v>0</v>
      </c>
      <c r="AL92" s="543">
        <v>0</v>
      </c>
      <c r="AM92" s="327">
        <v>0</v>
      </c>
      <c r="AN92" s="542">
        <v>0</v>
      </c>
      <c r="AO92" s="328">
        <v>0</v>
      </c>
      <c r="AP92" s="328"/>
      <c r="AQ92" s="329"/>
    </row>
    <row r="93" spans="1:43" ht="61.5" hidden="1" customHeight="1" x14ac:dyDescent="0.25">
      <c r="A93" s="180" t="s">
        <v>195</v>
      </c>
      <c r="B93" s="105" t="s">
        <v>17</v>
      </c>
      <c r="C93" s="293" t="s">
        <v>19</v>
      </c>
      <c r="D93" s="294" t="s">
        <v>4445</v>
      </c>
      <c r="E93" s="314"/>
      <c r="F93" s="106" t="s">
        <v>196</v>
      </c>
      <c r="G93" s="322" t="s">
        <v>197</v>
      </c>
      <c r="H93" s="322" t="s">
        <v>198</v>
      </c>
      <c r="I93" s="106" t="s">
        <v>199</v>
      </c>
      <c r="J93" s="294" t="s">
        <v>435</v>
      </c>
      <c r="K93" s="547" t="s">
        <v>2859</v>
      </c>
      <c r="L93" s="549">
        <v>0.44</v>
      </c>
      <c r="M93" s="106" t="s">
        <v>285</v>
      </c>
      <c r="N93" s="916">
        <v>0.12</v>
      </c>
      <c r="O93" s="173" t="s">
        <v>193</v>
      </c>
      <c r="P93" s="662">
        <v>43157</v>
      </c>
      <c r="Q93" s="322" t="s">
        <v>438</v>
      </c>
      <c r="R93" s="296">
        <v>43282</v>
      </c>
      <c r="S93" s="296">
        <v>43434</v>
      </c>
      <c r="T93" s="333" t="str">
        <f t="shared" si="5"/>
        <v>julio</v>
      </c>
      <c r="U93" s="335">
        <f t="shared" si="6"/>
        <v>152</v>
      </c>
      <c r="V93" s="334">
        <f t="shared" si="4"/>
        <v>152</v>
      </c>
      <c r="W93" s="324">
        <v>0</v>
      </c>
      <c r="X93" s="300">
        <v>0</v>
      </c>
      <c r="Y93" s="106" t="s">
        <v>196</v>
      </c>
      <c r="Z93" s="325">
        <v>0</v>
      </c>
      <c r="AA93" s="322"/>
      <c r="AB93" s="326" t="s">
        <v>539</v>
      </c>
      <c r="AC93" s="299"/>
      <c r="AD93" s="299"/>
      <c r="AE93" s="540">
        <v>0</v>
      </c>
      <c r="AF93" s="541" t="s">
        <v>2901</v>
      </c>
      <c r="AG93" s="540">
        <v>0</v>
      </c>
      <c r="AH93" s="679" t="s">
        <v>3964</v>
      </c>
      <c r="AI93" s="327">
        <v>0</v>
      </c>
      <c r="AJ93" s="328">
        <v>0</v>
      </c>
      <c r="AK93" s="329" t="s">
        <v>349</v>
      </c>
      <c r="AL93" s="543">
        <v>0</v>
      </c>
      <c r="AM93" s="327">
        <v>0</v>
      </c>
      <c r="AN93" s="542">
        <v>0</v>
      </c>
      <c r="AO93" s="328">
        <v>0</v>
      </c>
      <c r="AP93" s="328"/>
      <c r="AQ93" s="329"/>
    </row>
    <row r="94" spans="1:43" ht="61.5" hidden="1" customHeight="1" x14ac:dyDescent="0.25">
      <c r="A94" s="180" t="s">
        <v>195</v>
      </c>
      <c r="B94" s="105" t="s">
        <v>17</v>
      </c>
      <c r="C94" s="293" t="s">
        <v>19</v>
      </c>
      <c r="D94" s="294" t="s">
        <v>4445</v>
      </c>
      <c r="E94" s="314"/>
      <c r="F94" s="106" t="s">
        <v>196</v>
      </c>
      <c r="G94" s="322" t="s">
        <v>197</v>
      </c>
      <c r="H94" s="322" t="s">
        <v>198</v>
      </c>
      <c r="I94" s="106" t="s">
        <v>199</v>
      </c>
      <c r="J94" s="294" t="s">
        <v>435</v>
      </c>
      <c r="K94" s="547" t="s">
        <v>2858</v>
      </c>
      <c r="L94" s="549">
        <v>0.44</v>
      </c>
      <c r="M94" s="106" t="s">
        <v>285</v>
      </c>
      <c r="N94" s="916">
        <v>0.12</v>
      </c>
      <c r="O94" s="173" t="s">
        <v>193</v>
      </c>
      <c r="P94" s="662">
        <v>43157</v>
      </c>
      <c r="Q94" s="322" t="s">
        <v>439</v>
      </c>
      <c r="R94" s="296">
        <v>43405</v>
      </c>
      <c r="S94" s="296">
        <v>43465</v>
      </c>
      <c r="T94" s="333" t="str">
        <f t="shared" si="5"/>
        <v>noviembre</v>
      </c>
      <c r="U94" s="335">
        <f t="shared" si="6"/>
        <v>60</v>
      </c>
      <c r="V94" s="334">
        <f t="shared" si="4"/>
        <v>61</v>
      </c>
      <c r="W94" s="324">
        <v>0</v>
      </c>
      <c r="X94" s="300">
        <v>0</v>
      </c>
      <c r="Y94" s="106" t="s">
        <v>196</v>
      </c>
      <c r="Z94" s="325">
        <v>0</v>
      </c>
      <c r="AA94" s="322"/>
      <c r="AB94" s="326" t="s">
        <v>550</v>
      </c>
      <c r="AC94" s="299"/>
      <c r="AD94" s="299"/>
      <c r="AE94" s="540">
        <v>0</v>
      </c>
      <c r="AF94" s="541" t="s">
        <v>2901</v>
      </c>
      <c r="AG94" s="540">
        <v>0</v>
      </c>
      <c r="AH94" s="679" t="s">
        <v>3964</v>
      </c>
      <c r="AI94" s="327">
        <v>0</v>
      </c>
      <c r="AJ94" s="328">
        <v>0</v>
      </c>
      <c r="AK94" s="329" t="s">
        <v>349</v>
      </c>
      <c r="AL94" s="543">
        <v>0</v>
      </c>
      <c r="AM94" s="327">
        <v>0</v>
      </c>
      <c r="AN94" s="542">
        <v>0</v>
      </c>
      <c r="AO94" s="328">
        <v>0</v>
      </c>
      <c r="AP94" s="328"/>
      <c r="AQ94" s="329"/>
    </row>
    <row r="95" spans="1:43" ht="82.5" customHeight="1" x14ac:dyDescent="0.25">
      <c r="A95" s="180" t="s">
        <v>195</v>
      </c>
      <c r="B95" s="105" t="s">
        <v>17</v>
      </c>
      <c r="C95" s="293" t="s">
        <v>19</v>
      </c>
      <c r="D95" s="294" t="s">
        <v>4445</v>
      </c>
      <c r="E95" s="314"/>
      <c r="F95" s="106" t="s">
        <v>196</v>
      </c>
      <c r="G95" s="322" t="s">
        <v>197</v>
      </c>
      <c r="H95" s="322" t="s">
        <v>198</v>
      </c>
      <c r="I95" s="106" t="s">
        <v>199</v>
      </c>
      <c r="J95" s="294" t="s">
        <v>440</v>
      </c>
      <c r="K95" s="547" t="s">
        <v>2860</v>
      </c>
      <c r="L95" s="549">
        <v>0.57999999999999996</v>
      </c>
      <c r="M95" s="106" t="s">
        <v>194</v>
      </c>
      <c r="N95" s="302">
        <v>1400</v>
      </c>
      <c r="O95" s="173" t="s">
        <v>193</v>
      </c>
      <c r="P95" s="662">
        <v>43157</v>
      </c>
      <c r="Q95" s="943" t="s">
        <v>441</v>
      </c>
      <c r="R95" s="296">
        <v>43160</v>
      </c>
      <c r="S95" s="296">
        <v>43220</v>
      </c>
      <c r="T95" s="333" t="str">
        <f t="shared" si="5"/>
        <v>marzo</v>
      </c>
      <c r="U95" s="335">
        <f t="shared" si="6"/>
        <v>60</v>
      </c>
      <c r="V95" s="334">
        <f t="shared" si="4"/>
        <v>61</v>
      </c>
      <c r="W95" s="324">
        <v>0</v>
      </c>
      <c r="X95" s="338" t="s">
        <v>551</v>
      </c>
      <c r="Y95" s="322" t="s">
        <v>24</v>
      </c>
      <c r="Z95" s="325">
        <v>0</v>
      </c>
      <c r="AA95" s="322" t="s">
        <v>541</v>
      </c>
      <c r="AB95" s="326" t="s">
        <v>552</v>
      </c>
      <c r="AC95" s="299"/>
      <c r="AD95" s="299"/>
      <c r="AE95" s="540">
        <v>0</v>
      </c>
      <c r="AF95" s="541" t="s">
        <v>2902</v>
      </c>
      <c r="AG95" s="540">
        <v>0</v>
      </c>
      <c r="AH95" s="680" t="s">
        <v>3965</v>
      </c>
      <c r="AI95" s="327">
        <v>0</v>
      </c>
      <c r="AJ95" s="328">
        <v>0</v>
      </c>
      <c r="AK95" s="329" t="s">
        <v>349</v>
      </c>
      <c r="AL95" s="543">
        <v>0</v>
      </c>
      <c r="AM95" s="327">
        <v>0</v>
      </c>
      <c r="AN95" s="542"/>
      <c r="AO95" s="328">
        <v>0.3</v>
      </c>
      <c r="AP95" s="328">
        <v>0.15</v>
      </c>
      <c r="AQ95" s="331" t="s">
        <v>4066</v>
      </c>
    </row>
    <row r="96" spans="1:43" ht="61.5" hidden="1" customHeight="1" x14ac:dyDescent="0.25">
      <c r="A96" s="180" t="s">
        <v>195</v>
      </c>
      <c r="B96" s="105" t="s">
        <v>17</v>
      </c>
      <c r="C96" s="293" t="s">
        <v>19</v>
      </c>
      <c r="D96" s="294" t="s">
        <v>4445</v>
      </c>
      <c r="E96" s="314"/>
      <c r="F96" s="106" t="s">
        <v>196</v>
      </c>
      <c r="G96" s="322" t="s">
        <v>197</v>
      </c>
      <c r="H96" s="322" t="s">
        <v>198</v>
      </c>
      <c r="I96" s="106" t="s">
        <v>199</v>
      </c>
      <c r="J96" s="294" t="s">
        <v>440</v>
      </c>
      <c r="K96" s="547" t="s">
        <v>2860</v>
      </c>
      <c r="L96" s="549">
        <v>0.57999999999999996</v>
      </c>
      <c r="M96" s="106" t="s">
        <v>194</v>
      </c>
      <c r="N96" s="302">
        <v>1400</v>
      </c>
      <c r="O96" s="173" t="s">
        <v>193</v>
      </c>
      <c r="P96" s="662">
        <v>43157</v>
      </c>
      <c r="Q96" s="322" t="s">
        <v>442</v>
      </c>
      <c r="R96" s="296">
        <v>43282</v>
      </c>
      <c r="S96" s="296">
        <v>43434</v>
      </c>
      <c r="T96" s="333" t="str">
        <f t="shared" si="5"/>
        <v>julio</v>
      </c>
      <c r="U96" s="335">
        <f t="shared" si="6"/>
        <v>152</v>
      </c>
      <c r="V96" s="334">
        <f t="shared" si="4"/>
        <v>152</v>
      </c>
      <c r="W96" s="324">
        <v>0</v>
      </c>
      <c r="X96" s="300">
        <v>0</v>
      </c>
      <c r="Y96" s="106" t="s">
        <v>196</v>
      </c>
      <c r="Z96" s="325">
        <v>0</v>
      </c>
      <c r="AA96" s="322"/>
      <c r="AB96" s="326" t="s">
        <v>553</v>
      </c>
      <c r="AC96" s="299"/>
      <c r="AD96" s="299"/>
      <c r="AE96" s="540">
        <v>0</v>
      </c>
      <c r="AF96" s="541" t="s">
        <v>2902</v>
      </c>
      <c r="AG96" s="540">
        <v>0</v>
      </c>
      <c r="AH96" s="679" t="s">
        <v>3965</v>
      </c>
      <c r="AI96" s="327">
        <v>0</v>
      </c>
      <c r="AJ96" s="328">
        <v>0</v>
      </c>
      <c r="AK96" s="329" t="s">
        <v>349</v>
      </c>
      <c r="AL96" s="543">
        <v>0</v>
      </c>
      <c r="AM96" s="327">
        <v>0</v>
      </c>
      <c r="AN96" s="542">
        <v>0</v>
      </c>
      <c r="AO96" s="328">
        <v>0</v>
      </c>
      <c r="AP96" s="328"/>
      <c r="AQ96" s="329"/>
    </row>
    <row r="97" spans="1:43" ht="61.5" hidden="1" customHeight="1" x14ac:dyDescent="0.25">
      <c r="A97" s="180" t="s">
        <v>195</v>
      </c>
      <c r="B97" s="105" t="s">
        <v>17</v>
      </c>
      <c r="C97" s="293" t="s">
        <v>19</v>
      </c>
      <c r="D97" s="294" t="s">
        <v>4445</v>
      </c>
      <c r="E97" s="314"/>
      <c r="F97" s="106" t="s">
        <v>196</v>
      </c>
      <c r="G97" s="322" t="s">
        <v>197</v>
      </c>
      <c r="H97" s="322" t="s">
        <v>198</v>
      </c>
      <c r="I97" s="106" t="s">
        <v>199</v>
      </c>
      <c r="J97" s="294" t="s">
        <v>440</v>
      </c>
      <c r="K97" s="547" t="s">
        <v>2860</v>
      </c>
      <c r="L97" s="549">
        <v>0.57999999999999996</v>
      </c>
      <c r="M97" s="106" t="s">
        <v>194</v>
      </c>
      <c r="N97" s="302">
        <v>1400</v>
      </c>
      <c r="O97" s="173" t="s">
        <v>193</v>
      </c>
      <c r="P97" s="662">
        <v>43157</v>
      </c>
      <c r="Q97" s="322" t="s">
        <v>434</v>
      </c>
      <c r="R97" s="296">
        <v>43252</v>
      </c>
      <c r="S97" s="296">
        <v>43464</v>
      </c>
      <c r="T97" s="333" t="str">
        <f t="shared" si="5"/>
        <v>junio</v>
      </c>
      <c r="U97" s="335">
        <f t="shared" si="6"/>
        <v>212</v>
      </c>
      <c r="V97" s="334">
        <f t="shared" si="4"/>
        <v>213</v>
      </c>
      <c r="W97" s="324">
        <v>0</v>
      </c>
      <c r="X97" s="300">
        <v>0</v>
      </c>
      <c r="Y97" s="106" t="s">
        <v>196</v>
      </c>
      <c r="Z97" s="325">
        <v>0</v>
      </c>
      <c r="AA97" s="322"/>
      <c r="AB97" s="326" t="s">
        <v>554</v>
      </c>
      <c r="AC97" s="299"/>
      <c r="AD97" s="299"/>
      <c r="AE97" s="540">
        <v>0</v>
      </c>
      <c r="AF97" s="541" t="s">
        <v>2902</v>
      </c>
      <c r="AG97" s="540">
        <v>0</v>
      </c>
      <c r="AH97" s="679" t="s">
        <v>3965</v>
      </c>
      <c r="AI97" s="327">
        <v>0</v>
      </c>
      <c r="AJ97" s="328">
        <v>0</v>
      </c>
      <c r="AK97" s="329" t="s">
        <v>349</v>
      </c>
      <c r="AL97" s="543">
        <v>0</v>
      </c>
      <c r="AM97" s="327">
        <v>0</v>
      </c>
      <c r="AN97" s="542">
        <v>0</v>
      </c>
      <c r="AO97" s="328">
        <v>0</v>
      </c>
      <c r="AP97" s="328"/>
      <c r="AQ97" s="329"/>
    </row>
    <row r="98" spans="1:43" ht="82.5" customHeight="1" x14ac:dyDescent="0.25">
      <c r="A98" s="180" t="s">
        <v>195</v>
      </c>
      <c r="B98" s="105" t="s">
        <v>17</v>
      </c>
      <c r="C98" s="293" t="s">
        <v>19</v>
      </c>
      <c r="D98" s="294" t="s">
        <v>4445</v>
      </c>
      <c r="E98" s="314"/>
      <c r="F98" s="106" t="s">
        <v>196</v>
      </c>
      <c r="G98" s="322" t="s">
        <v>197</v>
      </c>
      <c r="H98" s="322" t="s">
        <v>198</v>
      </c>
      <c r="I98" s="106" t="s">
        <v>199</v>
      </c>
      <c r="J98" s="294" t="s">
        <v>443</v>
      </c>
      <c r="K98" s="547" t="s">
        <v>2861</v>
      </c>
      <c r="L98" s="549">
        <v>0.35</v>
      </c>
      <c r="M98" s="106" t="s">
        <v>194</v>
      </c>
      <c r="N98" s="302">
        <v>200</v>
      </c>
      <c r="O98" s="173" t="s">
        <v>193</v>
      </c>
      <c r="P98" s="662">
        <v>43157</v>
      </c>
      <c r="Q98" s="943" t="s">
        <v>444</v>
      </c>
      <c r="R98" s="296">
        <v>43133</v>
      </c>
      <c r="S98" s="296">
        <v>43220</v>
      </c>
      <c r="T98" s="333" t="str">
        <f t="shared" si="5"/>
        <v>febrero</v>
      </c>
      <c r="U98" s="335">
        <f t="shared" si="6"/>
        <v>87</v>
      </c>
      <c r="V98" s="334">
        <f t="shared" si="4"/>
        <v>91</v>
      </c>
      <c r="W98" s="324">
        <v>0</v>
      </c>
      <c r="X98" s="300">
        <v>0</v>
      </c>
      <c r="Y98" s="106" t="s">
        <v>196</v>
      </c>
      <c r="Z98" s="317" t="s">
        <v>555</v>
      </c>
      <c r="AA98" s="322" t="s">
        <v>556</v>
      </c>
      <c r="AB98" s="326" t="s">
        <v>557</v>
      </c>
      <c r="AC98" s="299"/>
      <c r="AD98" s="299"/>
      <c r="AE98" s="540">
        <v>0</v>
      </c>
      <c r="AF98" s="541" t="s">
        <v>2903</v>
      </c>
      <c r="AG98" s="540">
        <v>0</v>
      </c>
      <c r="AH98" s="680" t="s">
        <v>3966</v>
      </c>
      <c r="AI98" s="327">
        <v>0</v>
      </c>
      <c r="AJ98" s="328">
        <v>0</v>
      </c>
      <c r="AK98" s="329"/>
      <c r="AL98" s="543">
        <v>0.2</v>
      </c>
      <c r="AM98" s="327">
        <v>0.2</v>
      </c>
      <c r="AN98" s="545" t="s">
        <v>2903</v>
      </c>
      <c r="AO98" s="328">
        <v>0.5</v>
      </c>
      <c r="AP98" s="328">
        <v>0.3</v>
      </c>
      <c r="AQ98" s="331" t="s">
        <v>4067</v>
      </c>
    </row>
    <row r="99" spans="1:43" ht="82.5" customHeight="1" x14ac:dyDescent="0.25">
      <c r="A99" s="180" t="s">
        <v>195</v>
      </c>
      <c r="B99" s="105" t="s">
        <v>17</v>
      </c>
      <c r="C99" s="293" t="s">
        <v>19</v>
      </c>
      <c r="D99" s="294" t="s">
        <v>4445</v>
      </c>
      <c r="E99" s="314"/>
      <c r="F99" s="106" t="s">
        <v>196</v>
      </c>
      <c r="G99" s="322" t="s">
        <v>197</v>
      </c>
      <c r="H99" s="322" t="s">
        <v>198</v>
      </c>
      <c r="I99" s="106" t="s">
        <v>199</v>
      </c>
      <c r="J99" s="294" t="s">
        <v>443</v>
      </c>
      <c r="K99" s="547" t="s">
        <v>2861</v>
      </c>
      <c r="L99" s="549">
        <v>0.35</v>
      </c>
      <c r="M99" s="106" t="s">
        <v>194</v>
      </c>
      <c r="N99" s="302">
        <v>200</v>
      </c>
      <c r="O99" s="173" t="s">
        <v>193</v>
      </c>
      <c r="P99" s="662">
        <v>43157</v>
      </c>
      <c r="Q99" s="943" t="s">
        <v>445</v>
      </c>
      <c r="R99" s="296">
        <v>43160</v>
      </c>
      <c r="S99" s="296">
        <v>43281</v>
      </c>
      <c r="T99" s="333" t="str">
        <f t="shared" si="5"/>
        <v>marzo</v>
      </c>
      <c r="U99" s="335">
        <f t="shared" si="6"/>
        <v>121</v>
      </c>
      <c r="V99" s="334">
        <f t="shared" si="4"/>
        <v>122</v>
      </c>
      <c r="W99" s="324">
        <v>0</v>
      </c>
      <c r="X99" s="300">
        <v>0</v>
      </c>
      <c r="Y99" s="106" t="s">
        <v>196</v>
      </c>
      <c r="Z99" s="325">
        <v>0</v>
      </c>
      <c r="AA99" s="322"/>
      <c r="AB99" s="326" t="s">
        <v>558</v>
      </c>
      <c r="AC99" s="299"/>
      <c r="AD99" s="299"/>
      <c r="AE99" s="540">
        <v>0</v>
      </c>
      <c r="AF99" s="541" t="s">
        <v>2903</v>
      </c>
      <c r="AG99" s="540">
        <v>0</v>
      </c>
      <c r="AH99" s="680" t="s">
        <v>3966</v>
      </c>
      <c r="AI99" s="327">
        <v>0</v>
      </c>
      <c r="AJ99" s="328">
        <v>0</v>
      </c>
      <c r="AK99" s="329" t="s">
        <v>349</v>
      </c>
      <c r="AL99" s="543">
        <v>0</v>
      </c>
      <c r="AM99" s="327">
        <v>0</v>
      </c>
      <c r="AN99" s="542"/>
      <c r="AO99" s="328">
        <v>0.1</v>
      </c>
      <c r="AP99" s="328">
        <v>0.1</v>
      </c>
      <c r="AQ99" s="331" t="s">
        <v>4068</v>
      </c>
    </row>
    <row r="100" spans="1:43" ht="82.5" customHeight="1" x14ac:dyDescent="0.25">
      <c r="A100" s="180" t="s">
        <v>195</v>
      </c>
      <c r="B100" s="105" t="s">
        <v>17</v>
      </c>
      <c r="C100" s="293" t="s">
        <v>19</v>
      </c>
      <c r="D100" s="294" t="s">
        <v>4445</v>
      </c>
      <c r="E100" s="314"/>
      <c r="F100" s="106" t="s">
        <v>196</v>
      </c>
      <c r="G100" s="322" t="s">
        <v>197</v>
      </c>
      <c r="H100" s="322" t="s">
        <v>198</v>
      </c>
      <c r="I100" s="106" t="s">
        <v>199</v>
      </c>
      <c r="J100" s="294" t="s">
        <v>443</v>
      </c>
      <c r="K100" s="547" t="s">
        <v>2861</v>
      </c>
      <c r="L100" s="549">
        <v>0.35</v>
      </c>
      <c r="M100" s="106" t="s">
        <v>194</v>
      </c>
      <c r="N100" s="302">
        <v>200</v>
      </c>
      <c r="O100" s="173" t="s">
        <v>193</v>
      </c>
      <c r="P100" s="662">
        <v>43157</v>
      </c>
      <c r="Q100" s="943" t="s">
        <v>446</v>
      </c>
      <c r="R100" s="296">
        <v>43133</v>
      </c>
      <c r="S100" s="296">
        <v>43343</v>
      </c>
      <c r="T100" s="333" t="str">
        <f t="shared" si="5"/>
        <v>febrero</v>
      </c>
      <c r="U100" s="335">
        <f t="shared" si="6"/>
        <v>210</v>
      </c>
      <c r="V100" s="334">
        <f t="shared" si="4"/>
        <v>213</v>
      </c>
      <c r="W100" s="324">
        <v>0</v>
      </c>
      <c r="X100" s="300">
        <v>0</v>
      </c>
      <c r="Y100" s="106" t="s">
        <v>196</v>
      </c>
      <c r="Z100" s="325">
        <v>0</v>
      </c>
      <c r="AA100" s="322"/>
      <c r="AB100" s="326" t="s">
        <v>559</v>
      </c>
      <c r="AC100" s="299"/>
      <c r="AD100" s="299"/>
      <c r="AE100" s="540">
        <v>0</v>
      </c>
      <c r="AF100" s="541" t="s">
        <v>2903</v>
      </c>
      <c r="AG100" s="540">
        <v>0</v>
      </c>
      <c r="AH100" s="680" t="s">
        <v>3966</v>
      </c>
      <c r="AI100" s="327">
        <v>0</v>
      </c>
      <c r="AJ100" s="328">
        <v>0</v>
      </c>
      <c r="AK100" s="329"/>
      <c r="AL100" s="543">
        <v>0.1</v>
      </c>
      <c r="AM100" s="327">
        <v>0.1</v>
      </c>
      <c r="AN100" s="545" t="s">
        <v>2961</v>
      </c>
      <c r="AO100" s="328">
        <v>0.2</v>
      </c>
      <c r="AP100" s="328">
        <v>0.1</v>
      </c>
      <c r="AQ100" s="331" t="s">
        <v>4069</v>
      </c>
    </row>
    <row r="101" spans="1:43" ht="82.5" customHeight="1" x14ac:dyDescent="0.25">
      <c r="A101" s="180" t="s">
        <v>195</v>
      </c>
      <c r="B101" s="105" t="s">
        <v>17</v>
      </c>
      <c r="C101" s="293" t="s">
        <v>19</v>
      </c>
      <c r="D101" s="294" t="s">
        <v>4445</v>
      </c>
      <c r="E101" s="314"/>
      <c r="F101" s="106" t="s">
        <v>196</v>
      </c>
      <c r="G101" s="322" t="s">
        <v>197</v>
      </c>
      <c r="H101" s="322" t="s">
        <v>198</v>
      </c>
      <c r="I101" s="106" t="s">
        <v>199</v>
      </c>
      <c r="J101" s="294" t="s">
        <v>443</v>
      </c>
      <c r="K101" s="547" t="s">
        <v>2861</v>
      </c>
      <c r="L101" s="549">
        <v>0.35</v>
      </c>
      <c r="M101" s="106" t="s">
        <v>194</v>
      </c>
      <c r="N101" s="302">
        <v>200</v>
      </c>
      <c r="O101" s="173" t="s">
        <v>193</v>
      </c>
      <c r="P101" s="662">
        <v>43157</v>
      </c>
      <c r="Q101" s="943" t="s">
        <v>447</v>
      </c>
      <c r="R101" s="296">
        <v>43161</v>
      </c>
      <c r="S101" s="296">
        <v>43312</v>
      </c>
      <c r="T101" s="333" t="str">
        <f t="shared" si="5"/>
        <v>marzo</v>
      </c>
      <c r="U101" s="335">
        <f t="shared" si="6"/>
        <v>151</v>
      </c>
      <c r="V101" s="334">
        <f t="shared" si="4"/>
        <v>152</v>
      </c>
      <c r="W101" s="324">
        <v>0</v>
      </c>
      <c r="X101" s="300">
        <v>0</v>
      </c>
      <c r="Y101" s="106" t="s">
        <v>196</v>
      </c>
      <c r="Z101" s="325">
        <v>0</v>
      </c>
      <c r="AA101" s="322"/>
      <c r="AB101" s="326" t="s">
        <v>559</v>
      </c>
      <c r="AC101" s="299"/>
      <c r="AD101" s="299"/>
      <c r="AE101" s="540">
        <v>0</v>
      </c>
      <c r="AF101" s="541" t="s">
        <v>2903</v>
      </c>
      <c r="AG101" s="540">
        <v>0</v>
      </c>
      <c r="AH101" s="680" t="s">
        <v>3966</v>
      </c>
      <c r="AI101" s="327">
        <v>0</v>
      </c>
      <c r="AJ101" s="328">
        <v>0</v>
      </c>
      <c r="AK101" s="329" t="s">
        <v>349</v>
      </c>
      <c r="AL101" s="543">
        <v>0</v>
      </c>
      <c r="AM101" s="327">
        <v>0</v>
      </c>
      <c r="AN101" s="542"/>
      <c r="AO101" s="328">
        <v>0.1</v>
      </c>
      <c r="AP101" s="328">
        <v>0.1</v>
      </c>
      <c r="AQ101" s="331" t="s">
        <v>4070</v>
      </c>
    </row>
    <row r="102" spans="1:43" ht="61.5" hidden="1" customHeight="1" x14ac:dyDescent="0.25">
      <c r="A102" s="180" t="s">
        <v>195</v>
      </c>
      <c r="B102" s="105" t="s">
        <v>17</v>
      </c>
      <c r="C102" s="293" t="s">
        <v>19</v>
      </c>
      <c r="D102" s="294" t="s">
        <v>4445</v>
      </c>
      <c r="E102" s="314"/>
      <c r="F102" s="106" t="s">
        <v>196</v>
      </c>
      <c r="G102" s="322" t="s">
        <v>197</v>
      </c>
      <c r="H102" s="322" t="s">
        <v>198</v>
      </c>
      <c r="I102" s="106" t="s">
        <v>199</v>
      </c>
      <c r="J102" s="294" t="s">
        <v>443</v>
      </c>
      <c r="K102" s="547" t="s">
        <v>2861</v>
      </c>
      <c r="L102" s="549">
        <v>0.35</v>
      </c>
      <c r="M102" s="106" t="s">
        <v>194</v>
      </c>
      <c r="N102" s="302">
        <v>200</v>
      </c>
      <c r="O102" s="173" t="s">
        <v>193</v>
      </c>
      <c r="P102" s="662">
        <v>43157</v>
      </c>
      <c r="Q102" s="322" t="s">
        <v>448</v>
      </c>
      <c r="R102" s="296">
        <v>43252</v>
      </c>
      <c r="S102" s="296">
        <v>43343</v>
      </c>
      <c r="T102" s="333" t="str">
        <f t="shared" si="5"/>
        <v>junio</v>
      </c>
      <c r="U102" s="335">
        <f t="shared" si="6"/>
        <v>91</v>
      </c>
      <c r="V102" s="334">
        <f t="shared" si="4"/>
        <v>91</v>
      </c>
      <c r="W102" s="324">
        <v>0</v>
      </c>
      <c r="X102" s="300">
        <v>0</v>
      </c>
      <c r="Y102" s="106" t="s">
        <v>196</v>
      </c>
      <c r="Z102" s="325">
        <v>0</v>
      </c>
      <c r="AA102" s="322"/>
      <c r="AB102" s="326" t="s">
        <v>560</v>
      </c>
      <c r="AC102" s="299"/>
      <c r="AD102" s="299"/>
      <c r="AE102" s="540">
        <v>0</v>
      </c>
      <c r="AF102" s="541" t="s">
        <v>2903</v>
      </c>
      <c r="AG102" s="540">
        <v>0</v>
      </c>
      <c r="AH102" s="679" t="s">
        <v>3966</v>
      </c>
      <c r="AI102" s="327">
        <v>0</v>
      </c>
      <c r="AJ102" s="328">
        <v>0</v>
      </c>
      <c r="AK102" s="329" t="s">
        <v>349</v>
      </c>
      <c r="AL102" s="543">
        <v>0</v>
      </c>
      <c r="AM102" s="327">
        <v>0</v>
      </c>
      <c r="AN102" s="542">
        <v>0</v>
      </c>
      <c r="AO102" s="328">
        <v>0</v>
      </c>
      <c r="AP102" s="328"/>
      <c r="AQ102" s="329"/>
    </row>
    <row r="103" spans="1:43" ht="82.5" customHeight="1" x14ac:dyDescent="0.25">
      <c r="A103" s="180" t="s">
        <v>195</v>
      </c>
      <c r="B103" s="105" t="s">
        <v>17</v>
      </c>
      <c r="C103" s="293" t="s">
        <v>19</v>
      </c>
      <c r="D103" s="294" t="s">
        <v>4445</v>
      </c>
      <c r="E103" s="314"/>
      <c r="F103" s="106" t="s">
        <v>196</v>
      </c>
      <c r="G103" s="322" t="s">
        <v>197</v>
      </c>
      <c r="H103" s="322" t="s">
        <v>198</v>
      </c>
      <c r="I103" s="106" t="s">
        <v>199</v>
      </c>
      <c r="J103" s="294" t="s">
        <v>449</v>
      </c>
      <c r="K103" s="547" t="s">
        <v>2862</v>
      </c>
      <c r="L103" s="549">
        <v>1.75</v>
      </c>
      <c r="M103" s="106" t="s">
        <v>194</v>
      </c>
      <c r="N103" s="302">
        <v>137</v>
      </c>
      <c r="O103" s="173" t="s">
        <v>193</v>
      </c>
      <c r="P103" s="662">
        <v>43157</v>
      </c>
      <c r="Q103" s="943" t="s">
        <v>450</v>
      </c>
      <c r="R103" s="296">
        <v>43101</v>
      </c>
      <c r="S103" s="296">
        <v>43465</v>
      </c>
      <c r="T103" s="333" t="str">
        <f t="shared" si="5"/>
        <v>enero</v>
      </c>
      <c r="U103" s="335">
        <f t="shared" si="6"/>
        <v>364</v>
      </c>
      <c r="V103" s="334">
        <f t="shared" si="4"/>
        <v>365</v>
      </c>
      <c r="W103" s="324">
        <v>0</v>
      </c>
      <c r="X103" s="338">
        <v>1846170112</v>
      </c>
      <c r="Y103" s="322" t="s">
        <v>24</v>
      </c>
      <c r="Z103" s="325">
        <v>0</v>
      </c>
      <c r="AA103" s="322" t="s">
        <v>561</v>
      </c>
      <c r="AB103" s="326" t="s">
        <v>562</v>
      </c>
      <c r="AC103" s="299"/>
      <c r="AD103" s="299"/>
      <c r="AE103" s="540">
        <v>0</v>
      </c>
      <c r="AF103" s="541" t="s">
        <v>2904</v>
      </c>
      <c r="AG103" s="540">
        <v>0</v>
      </c>
      <c r="AH103" s="680" t="s">
        <v>3967</v>
      </c>
      <c r="AI103" s="327">
        <v>0.05</v>
      </c>
      <c r="AJ103" s="328">
        <v>0.05</v>
      </c>
      <c r="AK103" s="329" t="s">
        <v>403</v>
      </c>
      <c r="AL103" s="543">
        <v>0.1</v>
      </c>
      <c r="AM103" s="327">
        <v>0.1</v>
      </c>
      <c r="AN103" s="542" t="s">
        <v>2962</v>
      </c>
      <c r="AO103" s="328">
        <v>0.15000000000000002</v>
      </c>
      <c r="AP103" s="328">
        <v>0.15</v>
      </c>
      <c r="AQ103" s="331" t="s">
        <v>4071</v>
      </c>
    </row>
    <row r="104" spans="1:43" ht="82.5" customHeight="1" x14ac:dyDescent="0.25">
      <c r="A104" s="180" t="s">
        <v>195</v>
      </c>
      <c r="B104" s="105" t="s">
        <v>17</v>
      </c>
      <c r="C104" s="293" t="s">
        <v>19</v>
      </c>
      <c r="D104" s="294" t="s">
        <v>4445</v>
      </c>
      <c r="E104" s="314"/>
      <c r="F104" s="106" t="s">
        <v>451</v>
      </c>
      <c r="G104" s="322" t="s">
        <v>197</v>
      </c>
      <c r="H104" s="322" t="s">
        <v>452</v>
      </c>
      <c r="I104" s="106" t="s">
        <v>193</v>
      </c>
      <c r="J104" s="294" t="s">
        <v>453</v>
      </c>
      <c r="K104" s="547" t="s">
        <v>2833</v>
      </c>
      <c r="L104" s="549">
        <v>0.57999999999999996</v>
      </c>
      <c r="M104" s="106" t="s">
        <v>194</v>
      </c>
      <c r="N104" s="302">
        <v>520</v>
      </c>
      <c r="O104" s="173" t="s">
        <v>193</v>
      </c>
      <c r="P104" s="662">
        <v>43157</v>
      </c>
      <c r="Q104" s="943" t="s">
        <v>454</v>
      </c>
      <c r="R104" s="296">
        <v>43101</v>
      </c>
      <c r="S104" s="296">
        <v>43312</v>
      </c>
      <c r="T104" s="333" t="str">
        <f t="shared" si="5"/>
        <v>enero</v>
      </c>
      <c r="U104" s="335">
        <f t="shared" si="6"/>
        <v>211</v>
      </c>
      <c r="V104" s="334">
        <f t="shared" si="4"/>
        <v>213</v>
      </c>
      <c r="W104" s="324">
        <v>0</v>
      </c>
      <c r="X104" s="338">
        <v>10741449359</v>
      </c>
      <c r="Y104" s="322" t="s">
        <v>24</v>
      </c>
      <c r="Z104" s="339">
        <v>3222434807.6999998</v>
      </c>
      <c r="AA104" s="322" t="s">
        <v>563</v>
      </c>
      <c r="AB104" s="331" t="s">
        <v>564</v>
      </c>
      <c r="AC104" s="302">
        <v>152</v>
      </c>
      <c r="AD104" s="303" t="s">
        <v>565</v>
      </c>
      <c r="AE104" s="540">
        <v>241</v>
      </c>
      <c r="AF104" s="541" t="s">
        <v>2796</v>
      </c>
      <c r="AG104" s="540">
        <v>300</v>
      </c>
      <c r="AH104" s="680" t="s">
        <v>3968</v>
      </c>
      <c r="AI104" s="327">
        <v>1</v>
      </c>
      <c r="AJ104" s="328">
        <v>1</v>
      </c>
      <c r="AK104" s="331" t="s">
        <v>566</v>
      </c>
      <c r="AL104" s="546">
        <v>1</v>
      </c>
      <c r="AM104" s="327">
        <v>1</v>
      </c>
      <c r="AN104" s="545" t="s">
        <v>566</v>
      </c>
      <c r="AO104" s="328">
        <v>1</v>
      </c>
      <c r="AP104" s="328">
        <v>1</v>
      </c>
      <c r="AQ104" s="331" t="s">
        <v>4072</v>
      </c>
    </row>
    <row r="105" spans="1:43" ht="82.5" customHeight="1" x14ac:dyDescent="0.25">
      <c r="A105" s="180" t="s">
        <v>195</v>
      </c>
      <c r="B105" s="105" t="s">
        <v>17</v>
      </c>
      <c r="C105" s="293" t="s">
        <v>19</v>
      </c>
      <c r="D105" s="294" t="s">
        <v>4445</v>
      </c>
      <c r="E105" s="314"/>
      <c r="F105" s="106" t="s">
        <v>451</v>
      </c>
      <c r="G105" s="322" t="s">
        <v>197</v>
      </c>
      <c r="H105" s="322" t="s">
        <v>452</v>
      </c>
      <c r="I105" s="106" t="s">
        <v>193</v>
      </c>
      <c r="J105" s="294" t="s">
        <v>453</v>
      </c>
      <c r="K105" s="547" t="s">
        <v>2833</v>
      </c>
      <c r="L105" s="549">
        <v>0.57999999999999996</v>
      </c>
      <c r="M105" s="106" t="s">
        <v>194</v>
      </c>
      <c r="N105" s="302">
        <v>520</v>
      </c>
      <c r="O105" s="173" t="s">
        <v>193</v>
      </c>
      <c r="P105" s="662">
        <v>43157</v>
      </c>
      <c r="Q105" s="943" t="s">
        <v>455</v>
      </c>
      <c r="R105" s="296">
        <v>43101</v>
      </c>
      <c r="S105" s="296">
        <v>43312</v>
      </c>
      <c r="T105" s="333" t="str">
        <f t="shared" si="5"/>
        <v>enero</v>
      </c>
      <c r="U105" s="335">
        <f t="shared" si="6"/>
        <v>211</v>
      </c>
      <c r="V105" s="334">
        <f t="shared" si="4"/>
        <v>213</v>
      </c>
      <c r="W105" s="324">
        <v>0</v>
      </c>
      <c r="X105" s="300">
        <v>0</v>
      </c>
      <c r="Y105" s="106" t="s">
        <v>196</v>
      </c>
      <c r="Z105" s="325">
        <v>0</v>
      </c>
      <c r="AA105" s="322"/>
      <c r="AB105" s="331" t="s">
        <v>567</v>
      </c>
      <c r="AC105" s="302">
        <v>152</v>
      </c>
      <c r="AD105" s="303" t="s">
        <v>565</v>
      </c>
      <c r="AE105" s="540">
        <v>241</v>
      </c>
      <c r="AF105" s="541" t="s">
        <v>2796</v>
      </c>
      <c r="AG105" s="540">
        <v>300</v>
      </c>
      <c r="AH105" s="680" t="s">
        <v>3968</v>
      </c>
      <c r="AI105" s="327">
        <v>1</v>
      </c>
      <c r="AJ105" s="328">
        <v>1</v>
      </c>
      <c r="AK105" s="331" t="s">
        <v>568</v>
      </c>
      <c r="AL105" s="546">
        <v>1</v>
      </c>
      <c r="AM105" s="327">
        <v>1</v>
      </c>
      <c r="AN105" s="545" t="s">
        <v>568</v>
      </c>
      <c r="AO105" s="328">
        <v>1</v>
      </c>
      <c r="AP105" s="328">
        <v>1</v>
      </c>
      <c r="AQ105" s="331" t="s">
        <v>4073</v>
      </c>
    </row>
    <row r="106" spans="1:43" ht="82.5" customHeight="1" x14ac:dyDescent="0.25">
      <c r="A106" s="180" t="s">
        <v>195</v>
      </c>
      <c r="B106" s="105" t="s">
        <v>17</v>
      </c>
      <c r="C106" s="293" t="s">
        <v>19</v>
      </c>
      <c r="D106" s="294" t="s">
        <v>4445</v>
      </c>
      <c r="E106" s="314"/>
      <c r="F106" s="106" t="s">
        <v>451</v>
      </c>
      <c r="G106" s="322" t="s">
        <v>197</v>
      </c>
      <c r="H106" s="322" t="s">
        <v>452</v>
      </c>
      <c r="I106" s="106" t="s">
        <v>193</v>
      </c>
      <c r="J106" s="294" t="s">
        <v>453</v>
      </c>
      <c r="K106" s="547" t="s">
        <v>2833</v>
      </c>
      <c r="L106" s="549">
        <v>0.57999999999999996</v>
      </c>
      <c r="M106" s="106" t="s">
        <v>194</v>
      </c>
      <c r="N106" s="302">
        <v>520</v>
      </c>
      <c r="O106" s="173" t="s">
        <v>193</v>
      </c>
      <c r="P106" s="662">
        <v>43157</v>
      </c>
      <c r="Q106" s="943" t="s">
        <v>456</v>
      </c>
      <c r="R106" s="296">
        <v>43101</v>
      </c>
      <c r="S106" s="296">
        <v>43312</v>
      </c>
      <c r="T106" s="333" t="str">
        <f t="shared" si="5"/>
        <v>enero</v>
      </c>
      <c r="U106" s="335">
        <f t="shared" si="6"/>
        <v>211</v>
      </c>
      <c r="V106" s="334">
        <f t="shared" si="4"/>
        <v>213</v>
      </c>
      <c r="W106" s="324">
        <v>0</v>
      </c>
      <c r="X106" s="300">
        <v>0</v>
      </c>
      <c r="Y106" s="106" t="s">
        <v>196</v>
      </c>
      <c r="Z106" s="325">
        <v>0</v>
      </c>
      <c r="AA106" s="322"/>
      <c r="AB106" s="331" t="s">
        <v>375</v>
      </c>
      <c r="AC106" s="302">
        <v>152</v>
      </c>
      <c r="AD106" s="303" t="s">
        <v>565</v>
      </c>
      <c r="AE106" s="540">
        <v>241</v>
      </c>
      <c r="AF106" s="541" t="s">
        <v>2796</v>
      </c>
      <c r="AG106" s="540">
        <v>300</v>
      </c>
      <c r="AH106" s="680" t="s">
        <v>3968</v>
      </c>
      <c r="AI106" s="327">
        <v>0.08</v>
      </c>
      <c r="AJ106" s="328">
        <v>0.08</v>
      </c>
      <c r="AK106" s="331" t="s">
        <v>569</v>
      </c>
      <c r="AL106" s="546">
        <v>0.22999999999999998</v>
      </c>
      <c r="AM106" s="327">
        <v>0.23</v>
      </c>
      <c r="AN106" s="545" t="s">
        <v>2797</v>
      </c>
      <c r="AO106" s="328">
        <v>0.38</v>
      </c>
      <c r="AP106" s="328">
        <v>0.38</v>
      </c>
      <c r="AQ106" s="331" t="s">
        <v>4074</v>
      </c>
    </row>
    <row r="107" spans="1:43" ht="82.5" customHeight="1" x14ac:dyDescent="0.25">
      <c r="A107" s="180" t="s">
        <v>195</v>
      </c>
      <c r="B107" s="105" t="s">
        <v>17</v>
      </c>
      <c r="C107" s="293" t="s">
        <v>19</v>
      </c>
      <c r="D107" s="294" t="s">
        <v>4445</v>
      </c>
      <c r="E107" s="314"/>
      <c r="F107" s="106" t="s">
        <v>451</v>
      </c>
      <c r="G107" s="322" t="s">
        <v>197</v>
      </c>
      <c r="H107" s="322" t="s">
        <v>452</v>
      </c>
      <c r="I107" s="106" t="s">
        <v>193</v>
      </c>
      <c r="J107" s="294" t="s">
        <v>457</v>
      </c>
      <c r="K107" s="547" t="s">
        <v>2834</v>
      </c>
      <c r="L107" s="549">
        <v>0.44</v>
      </c>
      <c r="M107" s="106" t="s">
        <v>194</v>
      </c>
      <c r="N107" s="302">
        <v>2298</v>
      </c>
      <c r="O107" s="315"/>
      <c r="P107" s="315"/>
      <c r="Q107" s="943" t="s">
        <v>458</v>
      </c>
      <c r="R107" s="296">
        <v>43125</v>
      </c>
      <c r="S107" s="296">
        <v>43444</v>
      </c>
      <c r="T107" s="333" t="str">
        <f t="shared" si="5"/>
        <v>enero</v>
      </c>
      <c r="U107" s="335">
        <f t="shared" si="6"/>
        <v>319</v>
      </c>
      <c r="V107" s="334">
        <f t="shared" si="4"/>
        <v>333</v>
      </c>
      <c r="W107" s="338">
        <v>278475718</v>
      </c>
      <c r="X107" s="338">
        <v>1020442200</v>
      </c>
      <c r="Y107" s="322" t="s">
        <v>24</v>
      </c>
      <c r="Z107" s="339">
        <v>389675375.39999998</v>
      </c>
      <c r="AA107" s="322" t="s">
        <v>516</v>
      </c>
      <c r="AB107" s="547" t="s">
        <v>575</v>
      </c>
      <c r="AC107" s="302">
        <v>0</v>
      </c>
      <c r="AD107" s="303" t="s">
        <v>573</v>
      </c>
      <c r="AE107" s="540">
        <v>0</v>
      </c>
      <c r="AF107" s="541" t="s">
        <v>2801</v>
      </c>
      <c r="AG107" s="540">
        <v>0</v>
      </c>
      <c r="AH107" s="680" t="s">
        <v>3969</v>
      </c>
      <c r="AI107" s="327">
        <v>1</v>
      </c>
      <c r="AJ107" s="328">
        <v>1</v>
      </c>
      <c r="AK107" s="331" t="s">
        <v>574</v>
      </c>
      <c r="AL107" s="546">
        <v>1</v>
      </c>
      <c r="AM107" s="327">
        <v>1</v>
      </c>
      <c r="AN107" s="545" t="s">
        <v>574</v>
      </c>
      <c r="AO107" s="328">
        <v>1</v>
      </c>
      <c r="AP107" s="328">
        <v>1</v>
      </c>
      <c r="AQ107" s="331" t="s">
        <v>4075</v>
      </c>
    </row>
    <row r="108" spans="1:43" ht="82.5" customHeight="1" x14ac:dyDescent="0.25">
      <c r="A108" s="180" t="s">
        <v>195</v>
      </c>
      <c r="B108" s="105" t="s">
        <v>17</v>
      </c>
      <c r="C108" s="293" t="s">
        <v>19</v>
      </c>
      <c r="D108" s="294" t="s">
        <v>4445</v>
      </c>
      <c r="E108" s="314"/>
      <c r="F108" s="106" t="s">
        <v>451</v>
      </c>
      <c r="G108" s="322" t="s">
        <v>197</v>
      </c>
      <c r="H108" s="322" t="s">
        <v>452</v>
      </c>
      <c r="I108" s="106" t="s">
        <v>193</v>
      </c>
      <c r="J108" s="294" t="s">
        <v>457</v>
      </c>
      <c r="K108" s="547" t="s">
        <v>2834</v>
      </c>
      <c r="L108" s="549">
        <v>0.44</v>
      </c>
      <c r="M108" s="106" t="s">
        <v>194</v>
      </c>
      <c r="N108" s="302">
        <v>2298</v>
      </c>
      <c r="O108" s="315"/>
      <c r="P108" s="315"/>
      <c r="Q108" s="943" t="s">
        <v>459</v>
      </c>
      <c r="R108" s="296">
        <v>43125</v>
      </c>
      <c r="S108" s="296">
        <v>43444</v>
      </c>
      <c r="T108" s="333" t="str">
        <f t="shared" si="5"/>
        <v>enero</v>
      </c>
      <c r="U108" s="335">
        <f t="shared" si="6"/>
        <v>319</v>
      </c>
      <c r="V108" s="334">
        <f t="shared" si="4"/>
        <v>333</v>
      </c>
      <c r="W108" s="324">
        <v>0</v>
      </c>
      <c r="X108" s="300">
        <v>0</v>
      </c>
      <c r="Y108" s="106" t="s">
        <v>196</v>
      </c>
      <c r="Z108" s="325">
        <v>0</v>
      </c>
      <c r="AA108" s="322"/>
      <c r="AB108" s="547" t="s">
        <v>575</v>
      </c>
      <c r="AC108" s="302">
        <v>0</v>
      </c>
      <c r="AD108" s="303" t="s">
        <v>573</v>
      </c>
      <c r="AE108" s="540">
        <v>0</v>
      </c>
      <c r="AF108" s="541" t="s">
        <v>2801</v>
      </c>
      <c r="AG108" s="540">
        <v>0</v>
      </c>
      <c r="AH108" s="680" t="s">
        <v>3969</v>
      </c>
      <c r="AI108" s="327">
        <v>1</v>
      </c>
      <c r="AJ108" s="328">
        <v>1</v>
      </c>
      <c r="AK108" s="331" t="s">
        <v>576</v>
      </c>
      <c r="AL108" s="546">
        <v>1</v>
      </c>
      <c r="AM108" s="327">
        <v>1</v>
      </c>
      <c r="AN108" s="545" t="s">
        <v>2802</v>
      </c>
      <c r="AO108" s="328">
        <v>1</v>
      </c>
      <c r="AP108" s="328">
        <v>1</v>
      </c>
      <c r="AQ108" s="331" t="s">
        <v>4076</v>
      </c>
    </row>
    <row r="109" spans="1:43" ht="82.5" customHeight="1" x14ac:dyDescent="0.25">
      <c r="A109" s="180" t="s">
        <v>195</v>
      </c>
      <c r="B109" s="105" t="s">
        <v>17</v>
      </c>
      <c r="C109" s="293" t="s">
        <v>19</v>
      </c>
      <c r="D109" s="294" t="s">
        <v>4445</v>
      </c>
      <c r="E109" s="314"/>
      <c r="F109" s="106" t="s">
        <v>451</v>
      </c>
      <c r="G109" s="322" t="s">
        <v>197</v>
      </c>
      <c r="H109" s="322" t="s">
        <v>452</v>
      </c>
      <c r="I109" s="106" t="s">
        <v>193</v>
      </c>
      <c r="J109" s="294" t="s">
        <v>457</v>
      </c>
      <c r="K109" s="547" t="s">
        <v>2834</v>
      </c>
      <c r="L109" s="549">
        <v>0.44</v>
      </c>
      <c r="M109" s="106" t="s">
        <v>194</v>
      </c>
      <c r="N109" s="302">
        <v>2298</v>
      </c>
      <c r="O109" s="315"/>
      <c r="P109" s="315"/>
      <c r="Q109" s="943" t="s">
        <v>460</v>
      </c>
      <c r="R109" s="296">
        <v>43125</v>
      </c>
      <c r="S109" s="296">
        <v>43444</v>
      </c>
      <c r="T109" s="333" t="str">
        <f t="shared" si="5"/>
        <v>enero</v>
      </c>
      <c r="U109" s="335">
        <f t="shared" si="6"/>
        <v>319</v>
      </c>
      <c r="V109" s="334">
        <f t="shared" si="4"/>
        <v>333</v>
      </c>
      <c r="W109" s="324">
        <v>0</v>
      </c>
      <c r="X109" s="300">
        <v>0</v>
      </c>
      <c r="Y109" s="106" t="s">
        <v>196</v>
      </c>
      <c r="Z109" s="325">
        <v>0</v>
      </c>
      <c r="AA109" s="322"/>
      <c r="AB109" s="547" t="s">
        <v>603</v>
      </c>
      <c r="AC109" s="302">
        <v>0</v>
      </c>
      <c r="AD109" s="303" t="s">
        <v>573</v>
      </c>
      <c r="AE109" s="540">
        <v>0</v>
      </c>
      <c r="AF109" s="541" t="s">
        <v>2801</v>
      </c>
      <c r="AG109" s="540">
        <v>0</v>
      </c>
      <c r="AH109" s="680" t="s">
        <v>3969</v>
      </c>
      <c r="AI109" s="327">
        <v>1</v>
      </c>
      <c r="AJ109" s="328">
        <v>1</v>
      </c>
      <c r="AK109" s="331" t="s">
        <v>577</v>
      </c>
      <c r="AL109" s="546">
        <v>1</v>
      </c>
      <c r="AM109" s="327">
        <v>1</v>
      </c>
      <c r="AN109" s="545" t="s">
        <v>577</v>
      </c>
      <c r="AO109" s="328">
        <v>1</v>
      </c>
      <c r="AP109" s="328">
        <v>1</v>
      </c>
      <c r="AQ109" s="331" t="s">
        <v>4077</v>
      </c>
    </row>
    <row r="110" spans="1:43" ht="82.5" customHeight="1" x14ac:dyDescent="0.25">
      <c r="A110" s="180" t="s">
        <v>195</v>
      </c>
      <c r="B110" s="105" t="s">
        <v>17</v>
      </c>
      <c r="C110" s="293" t="s">
        <v>19</v>
      </c>
      <c r="D110" s="294" t="s">
        <v>4445</v>
      </c>
      <c r="E110" s="314"/>
      <c r="F110" s="106" t="s">
        <v>451</v>
      </c>
      <c r="G110" s="322" t="s">
        <v>197</v>
      </c>
      <c r="H110" s="322" t="s">
        <v>452</v>
      </c>
      <c r="I110" s="106" t="s">
        <v>193</v>
      </c>
      <c r="J110" s="294" t="s">
        <v>457</v>
      </c>
      <c r="K110" s="547" t="s">
        <v>2834</v>
      </c>
      <c r="L110" s="549">
        <v>0.44</v>
      </c>
      <c r="M110" s="106" t="s">
        <v>194</v>
      </c>
      <c r="N110" s="302">
        <v>2298</v>
      </c>
      <c r="O110" s="315"/>
      <c r="P110" s="315"/>
      <c r="Q110" s="943" t="s">
        <v>461</v>
      </c>
      <c r="R110" s="296">
        <v>43125</v>
      </c>
      <c r="S110" s="296">
        <v>43444</v>
      </c>
      <c r="T110" s="333" t="str">
        <f t="shared" si="5"/>
        <v>enero</v>
      </c>
      <c r="U110" s="335">
        <f t="shared" si="6"/>
        <v>319</v>
      </c>
      <c r="V110" s="334">
        <f t="shared" si="4"/>
        <v>333</v>
      </c>
      <c r="W110" s="324">
        <v>0</v>
      </c>
      <c r="X110" s="300">
        <v>0</v>
      </c>
      <c r="Y110" s="106" t="s">
        <v>196</v>
      </c>
      <c r="Z110" s="325">
        <v>0</v>
      </c>
      <c r="AA110" s="322"/>
      <c r="AB110" s="547" t="s">
        <v>578</v>
      </c>
      <c r="AC110" s="302">
        <v>0</v>
      </c>
      <c r="AD110" s="303" t="s">
        <v>573</v>
      </c>
      <c r="AE110" s="540">
        <v>0</v>
      </c>
      <c r="AF110" s="541" t="s">
        <v>2801</v>
      </c>
      <c r="AG110" s="540">
        <v>0</v>
      </c>
      <c r="AH110" s="680" t="s">
        <v>3969</v>
      </c>
      <c r="AI110" s="327">
        <v>0.08</v>
      </c>
      <c r="AJ110" s="328">
        <v>0.08</v>
      </c>
      <c r="AK110" s="331" t="s">
        <v>579</v>
      </c>
      <c r="AL110" s="546">
        <v>0.11</v>
      </c>
      <c r="AM110" s="327">
        <v>0.11</v>
      </c>
      <c r="AN110" s="545" t="s">
        <v>2803</v>
      </c>
      <c r="AO110" s="328">
        <v>0.31</v>
      </c>
      <c r="AP110" s="328">
        <v>0.31</v>
      </c>
      <c r="AQ110" s="331" t="s">
        <v>4078</v>
      </c>
    </row>
    <row r="111" spans="1:43" ht="82.5" customHeight="1" x14ac:dyDescent="0.25">
      <c r="A111" s="180" t="s">
        <v>195</v>
      </c>
      <c r="B111" s="105" t="s">
        <v>17</v>
      </c>
      <c r="C111" s="293" t="s">
        <v>19</v>
      </c>
      <c r="D111" s="294" t="s">
        <v>4445</v>
      </c>
      <c r="E111" s="314"/>
      <c r="F111" s="106" t="s">
        <v>451</v>
      </c>
      <c r="G111" s="322" t="s">
        <v>197</v>
      </c>
      <c r="H111" s="322" t="s">
        <v>452</v>
      </c>
      <c r="I111" s="106" t="s">
        <v>193</v>
      </c>
      <c r="J111" s="294" t="s">
        <v>462</v>
      </c>
      <c r="K111" s="547" t="s">
        <v>2835</v>
      </c>
      <c r="L111" s="549">
        <v>0.44</v>
      </c>
      <c r="M111" s="318" t="s">
        <v>285</v>
      </c>
      <c r="N111" s="916">
        <v>0.22</v>
      </c>
      <c r="O111" s="315"/>
      <c r="P111" s="315"/>
      <c r="Q111" s="943" t="s">
        <v>463</v>
      </c>
      <c r="R111" s="296">
        <v>43125</v>
      </c>
      <c r="S111" s="296">
        <v>43444</v>
      </c>
      <c r="T111" s="333" t="str">
        <f t="shared" si="5"/>
        <v>enero</v>
      </c>
      <c r="U111" s="335">
        <f t="shared" si="6"/>
        <v>319</v>
      </c>
      <c r="V111" s="334">
        <f t="shared" si="4"/>
        <v>333</v>
      </c>
      <c r="W111" s="324">
        <v>0</v>
      </c>
      <c r="X111" s="338">
        <v>300000000</v>
      </c>
      <c r="Y111" s="322" t="s">
        <v>24</v>
      </c>
      <c r="Z111" s="339">
        <v>90000000</v>
      </c>
      <c r="AA111" s="322" t="s">
        <v>580</v>
      </c>
      <c r="AB111" s="331" t="s">
        <v>572</v>
      </c>
      <c r="AC111" s="319">
        <v>0</v>
      </c>
      <c r="AD111" s="303" t="s">
        <v>581</v>
      </c>
      <c r="AE111" s="540">
        <v>0</v>
      </c>
      <c r="AF111" s="541" t="s">
        <v>2798</v>
      </c>
      <c r="AG111" s="540">
        <v>0</v>
      </c>
      <c r="AH111" s="680" t="s">
        <v>3970</v>
      </c>
      <c r="AI111" s="327">
        <v>1</v>
      </c>
      <c r="AJ111" s="328">
        <v>1</v>
      </c>
      <c r="AK111" s="331" t="s">
        <v>582</v>
      </c>
      <c r="AL111" s="543">
        <v>1</v>
      </c>
      <c r="AM111" s="327">
        <v>1</v>
      </c>
      <c r="AN111" s="545" t="s">
        <v>582</v>
      </c>
      <c r="AO111" s="328">
        <v>1</v>
      </c>
      <c r="AP111" s="328">
        <v>1</v>
      </c>
      <c r="AQ111" s="331" t="s">
        <v>4079</v>
      </c>
    </row>
    <row r="112" spans="1:43" ht="82.5" customHeight="1" x14ac:dyDescent="0.25">
      <c r="A112" s="180" t="s">
        <v>195</v>
      </c>
      <c r="B112" s="105" t="s">
        <v>17</v>
      </c>
      <c r="C112" s="293" t="s">
        <v>19</v>
      </c>
      <c r="D112" s="294" t="s">
        <v>4445</v>
      </c>
      <c r="E112" s="314"/>
      <c r="F112" s="106" t="s">
        <v>451</v>
      </c>
      <c r="G112" s="322" t="s">
        <v>197</v>
      </c>
      <c r="H112" s="322" t="s">
        <v>452</v>
      </c>
      <c r="I112" s="106" t="s">
        <v>193</v>
      </c>
      <c r="J112" s="294" t="s">
        <v>462</v>
      </c>
      <c r="K112" s="547" t="s">
        <v>2835</v>
      </c>
      <c r="L112" s="549">
        <v>0.44</v>
      </c>
      <c r="M112" s="318" t="s">
        <v>285</v>
      </c>
      <c r="N112" s="916">
        <v>0.22</v>
      </c>
      <c r="O112" s="315"/>
      <c r="P112" s="315"/>
      <c r="Q112" s="943" t="s">
        <v>459</v>
      </c>
      <c r="R112" s="296">
        <v>43125</v>
      </c>
      <c r="S112" s="296">
        <v>43444</v>
      </c>
      <c r="T112" s="333" t="str">
        <f t="shared" si="5"/>
        <v>enero</v>
      </c>
      <c r="U112" s="335">
        <f t="shared" si="6"/>
        <v>319</v>
      </c>
      <c r="V112" s="334">
        <f t="shared" si="4"/>
        <v>333</v>
      </c>
      <c r="W112" s="324">
        <v>0</v>
      </c>
      <c r="X112" s="300">
        <v>0</v>
      </c>
      <c r="Y112" s="106" t="s">
        <v>196</v>
      </c>
      <c r="Z112" s="325">
        <v>0</v>
      </c>
      <c r="AA112" s="322"/>
      <c r="AB112" s="331" t="s">
        <v>575</v>
      </c>
      <c r="AC112" s="319">
        <v>0</v>
      </c>
      <c r="AD112" s="303" t="s">
        <v>581</v>
      </c>
      <c r="AE112" s="540">
        <v>0</v>
      </c>
      <c r="AF112" s="541" t="s">
        <v>2798</v>
      </c>
      <c r="AG112" s="540">
        <v>0</v>
      </c>
      <c r="AH112" s="680" t="s">
        <v>3970</v>
      </c>
      <c r="AI112" s="327">
        <v>1</v>
      </c>
      <c r="AJ112" s="328">
        <v>1</v>
      </c>
      <c r="AK112" s="331" t="s">
        <v>583</v>
      </c>
      <c r="AL112" s="543">
        <v>1</v>
      </c>
      <c r="AM112" s="327">
        <v>1</v>
      </c>
      <c r="AN112" s="545" t="s">
        <v>2799</v>
      </c>
      <c r="AO112" s="328">
        <v>1</v>
      </c>
      <c r="AP112" s="328">
        <v>1</v>
      </c>
      <c r="AQ112" s="331" t="s">
        <v>2802</v>
      </c>
    </row>
    <row r="113" spans="1:43" ht="82.5" customHeight="1" x14ac:dyDescent="0.25">
      <c r="A113" s="180" t="s">
        <v>195</v>
      </c>
      <c r="B113" s="105" t="s">
        <v>17</v>
      </c>
      <c r="C113" s="293" t="s">
        <v>19</v>
      </c>
      <c r="D113" s="294" t="s">
        <v>4445</v>
      </c>
      <c r="E113" s="314"/>
      <c r="F113" s="106" t="s">
        <v>451</v>
      </c>
      <c r="G113" s="322" t="s">
        <v>197</v>
      </c>
      <c r="H113" s="322" t="s">
        <v>452</v>
      </c>
      <c r="I113" s="106" t="s">
        <v>193</v>
      </c>
      <c r="J113" s="294" t="s">
        <v>462</v>
      </c>
      <c r="K113" s="547" t="s">
        <v>2835</v>
      </c>
      <c r="L113" s="549">
        <v>0.44</v>
      </c>
      <c r="M113" s="318" t="s">
        <v>285</v>
      </c>
      <c r="N113" s="916">
        <v>0.22</v>
      </c>
      <c r="O113" s="315"/>
      <c r="P113" s="315"/>
      <c r="Q113" s="943" t="s">
        <v>464</v>
      </c>
      <c r="R113" s="296">
        <v>43125</v>
      </c>
      <c r="S113" s="296">
        <v>43444</v>
      </c>
      <c r="T113" s="333" t="str">
        <f t="shared" si="5"/>
        <v>enero</v>
      </c>
      <c r="U113" s="335">
        <f t="shared" si="6"/>
        <v>319</v>
      </c>
      <c r="V113" s="334">
        <f t="shared" si="4"/>
        <v>333</v>
      </c>
      <c r="W113" s="324">
        <v>0</v>
      </c>
      <c r="X113" s="300">
        <v>0</v>
      </c>
      <c r="Y113" s="106" t="s">
        <v>196</v>
      </c>
      <c r="Z113" s="325">
        <v>0</v>
      </c>
      <c r="AA113" s="322"/>
      <c r="AB113" s="331" t="s">
        <v>584</v>
      </c>
      <c r="AC113" s="319">
        <v>0</v>
      </c>
      <c r="AD113" s="303" t="s">
        <v>581</v>
      </c>
      <c r="AE113" s="540">
        <v>0</v>
      </c>
      <c r="AF113" s="541" t="s">
        <v>2798</v>
      </c>
      <c r="AG113" s="540">
        <v>0</v>
      </c>
      <c r="AH113" s="680" t="s">
        <v>3970</v>
      </c>
      <c r="AI113" s="327">
        <v>1</v>
      </c>
      <c r="AJ113" s="328">
        <v>1</v>
      </c>
      <c r="AK113" s="331" t="s">
        <v>577</v>
      </c>
      <c r="AL113" s="543">
        <v>1</v>
      </c>
      <c r="AM113" s="327">
        <v>1</v>
      </c>
      <c r="AN113" s="545" t="s">
        <v>577</v>
      </c>
      <c r="AO113" s="328">
        <v>1</v>
      </c>
      <c r="AP113" s="328">
        <v>1</v>
      </c>
      <c r="AQ113" s="331" t="s">
        <v>4080</v>
      </c>
    </row>
    <row r="114" spans="1:43" ht="82.5" customHeight="1" x14ac:dyDescent="0.25">
      <c r="A114" s="180" t="s">
        <v>195</v>
      </c>
      <c r="B114" s="105" t="s">
        <v>17</v>
      </c>
      <c r="C114" s="293" t="s">
        <v>19</v>
      </c>
      <c r="D114" s="294" t="s">
        <v>4445</v>
      </c>
      <c r="E114" s="314"/>
      <c r="F114" s="106" t="s">
        <v>451</v>
      </c>
      <c r="G114" s="322" t="s">
        <v>197</v>
      </c>
      <c r="H114" s="322" t="s">
        <v>452</v>
      </c>
      <c r="I114" s="106" t="s">
        <v>193</v>
      </c>
      <c r="J114" s="294" t="s">
        <v>462</v>
      </c>
      <c r="K114" s="547" t="s">
        <v>2835</v>
      </c>
      <c r="L114" s="549">
        <v>0.44</v>
      </c>
      <c r="M114" s="318" t="s">
        <v>285</v>
      </c>
      <c r="N114" s="916">
        <v>0.22</v>
      </c>
      <c r="O114" s="315"/>
      <c r="P114" s="315"/>
      <c r="Q114" s="943" t="s">
        <v>465</v>
      </c>
      <c r="R114" s="296">
        <v>43125</v>
      </c>
      <c r="S114" s="296">
        <v>43444</v>
      </c>
      <c r="T114" s="333" t="str">
        <f t="shared" si="5"/>
        <v>enero</v>
      </c>
      <c r="U114" s="335">
        <f t="shared" si="6"/>
        <v>319</v>
      </c>
      <c r="V114" s="334">
        <f t="shared" si="4"/>
        <v>333</v>
      </c>
      <c r="W114" s="324">
        <v>0</v>
      </c>
      <c r="X114" s="300">
        <v>0</v>
      </c>
      <c r="Y114" s="106" t="s">
        <v>196</v>
      </c>
      <c r="Z114" s="325">
        <v>0</v>
      </c>
      <c r="AA114" s="322"/>
      <c r="AB114" s="331" t="s">
        <v>578</v>
      </c>
      <c r="AC114" s="319" t="s">
        <v>585</v>
      </c>
      <c r="AD114" s="303" t="s">
        <v>581</v>
      </c>
      <c r="AE114" s="540">
        <v>0</v>
      </c>
      <c r="AF114" s="541" t="s">
        <v>2798</v>
      </c>
      <c r="AG114" s="540">
        <v>0</v>
      </c>
      <c r="AH114" s="680" t="s">
        <v>3970</v>
      </c>
      <c r="AI114" s="327">
        <v>0.08</v>
      </c>
      <c r="AJ114" s="328">
        <v>0.08</v>
      </c>
      <c r="AK114" s="331" t="s">
        <v>586</v>
      </c>
      <c r="AL114" s="543">
        <v>0.1</v>
      </c>
      <c r="AM114" s="327">
        <v>0.1</v>
      </c>
      <c r="AN114" s="545" t="s">
        <v>2800</v>
      </c>
      <c r="AO114" s="328">
        <v>0.12000000000000001</v>
      </c>
      <c r="AP114" s="328">
        <v>0.12</v>
      </c>
      <c r="AQ114" s="331" t="s">
        <v>4081</v>
      </c>
    </row>
    <row r="115" spans="1:43" ht="82.5" customHeight="1" x14ac:dyDescent="0.25">
      <c r="A115" s="180" t="s">
        <v>195</v>
      </c>
      <c r="B115" s="105" t="s">
        <v>17</v>
      </c>
      <c r="C115" s="293" t="s">
        <v>19</v>
      </c>
      <c r="D115" s="294" t="s">
        <v>4445</v>
      </c>
      <c r="E115" s="314"/>
      <c r="F115" s="106" t="s">
        <v>451</v>
      </c>
      <c r="G115" s="322" t="s">
        <v>197</v>
      </c>
      <c r="H115" s="322" t="s">
        <v>452</v>
      </c>
      <c r="I115" s="106" t="s">
        <v>193</v>
      </c>
      <c r="J115" s="294" t="s">
        <v>466</v>
      </c>
      <c r="K115" s="547" t="s">
        <v>2836</v>
      </c>
      <c r="L115" s="549">
        <v>0.44</v>
      </c>
      <c r="M115" s="318" t="s">
        <v>285</v>
      </c>
      <c r="N115" s="916">
        <v>0.08</v>
      </c>
      <c r="O115" s="315"/>
      <c r="P115" s="315"/>
      <c r="Q115" s="943" t="s">
        <v>467</v>
      </c>
      <c r="R115" s="296">
        <v>43125</v>
      </c>
      <c r="S115" s="296">
        <v>43373</v>
      </c>
      <c r="T115" s="333" t="str">
        <f t="shared" si="5"/>
        <v>enero</v>
      </c>
      <c r="U115" s="335">
        <f t="shared" si="6"/>
        <v>248</v>
      </c>
      <c r="V115" s="334">
        <f t="shared" si="4"/>
        <v>274</v>
      </c>
      <c r="W115" s="324">
        <v>0</v>
      </c>
      <c r="X115" s="338">
        <v>763747000</v>
      </c>
      <c r="Y115" s="322" t="s">
        <v>24</v>
      </c>
      <c r="Z115" s="339">
        <v>229124100</v>
      </c>
      <c r="AA115" s="322" t="s">
        <v>587</v>
      </c>
      <c r="AB115" s="331" t="s">
        <v>588</v>
      </c>
      <c r="AC115" s="319">
        <v>0</v>
      </c>
      <c r="AD115" s="303" t="s">
        <v>589</v>
      </c>
      <c r="AE115" s="540">
        <v>0</v>
      </c>
      <c r="AF115" s="541" t="s">
        <v>2804</v>
      </c>
      <c r="AG115" s="540">
        <v>0</v>
      </c>
      <c r="AH115" s="680" t="s">
        <v>3971</v>
      </c>
      <c r="AI115" s="327">
        <v>1</v>
      </c>
      <c r="AJ115" s="328">
        <v>1</v>
      </c>
      <c r="AK115" s="331" t="s">
        <v>570</v>
      </c>
      <c r="AL115" s="546">
        <v>1</v>
      </c>
      <c r="AM115" s="327">
        <v>1</v>
      </c>
      <c r="AN115" s="542" t="s">
        <v>570</v>
      </c>
      <c r="AO115" s="328">
        <v>1</v>
      </c>
      <c r="AP115" s="328">
        <v>1</v>
      </c>
      <c r="AQ115" s="331" t="s">
        <v>4072</v>
      </c>
    </row>
    <row r="116" spans="1:43" ht="82.5" customHeight="1" x14ac:dyDescent="0.25">
      <c r="A116" s="180" t="s">
        <v>195</v>
      </c>
      <c r="B116" s="105" t="s">
        <v>17</v>
      </c>
      <c r="C116" s="293" t="s">
        <v>19</v>
      </c>
      <c r="D116" s="294" t="s">
        <v>4445</v>
      </c>
      <c r="E116" s="314"/>
      <c r="F116" s="106" t="s">
        <v>451</v>
      </c>
      <c r="G116" s="322" t="s">
        <v>197</v>
      </c>
      <c r="H116" s="322" t="s">
        <v>452</v>
      </c>
      <c r="I116" s="106" t="s">
        <v>193</v>
      </c>
      <c r="J116" s="294" t="s">
        <v>466</v>
      </c>
      <c r="K116" s="547" t="s">
        <v>2836</v>
      </c>
      <c r="L116" s="549">
        <v>0.44</v>
      </c>
      <c r="M116" s="318" t="s">
        <v>285</v>
      </c>
      <c r="N116" s="916">
        <v>0.08</v>
      </c>
      <c r="O116" s="315"/>
      <c r="P116" s="315"/>
      <c r="Q116" s="943" t="s">
        <v>468</v>
      </c>
      <c r="R116" s="296">
        <v>43125</v>
      </c>
      <c r="S116" s="296">
        <v>43373</v>
      </c>
      <c r="T116" s="333" t="str">
        <f t="shared" si="5"/>
        <v>enero</v>
      </c>
      <c r="U116" s="335">
        <f t="shared" si="6"/>
        <v>248</v>
      </c>
      <c r="V116" s="334">
        <f t="shared" si="4"/>
        <v>274</v>
      </c>
      <c r="W116" s="324">
        <v>0</v>
      </c>
      <c r="X116" s="300">
        <v>0</v>
      </c>
      <c r="Y116" s="106" t="s">
        <v>196</v>
      </c>
      <c r="Z116" s="325">
        <v>0</v>
      </c>
      <c r="AA116" s="322"/>
      <c r="AB116" s="331" t="s">
        <v>590</v>
      </c>
      <c r="AC116" s="319">
        <v>0</v>
      </c>
      <c r="AD116" s="303" t="s">
        <v>591</v>
      </c>
      <c r="AE116" s="540">
        <v>0</v>
      </c>
      <c r="AF116" s="541" t="s">
        <v>2804</v>
      </c>
      <c r="AG116" s="540">
        <v>0</v>
      </c>
      <c r="AH116" s="680" t="s">
        <v>3971</v>
      </c>
      <c r="AI116" s="327">
        <v>1</v>
      </c>
      <c r="AJ116" s="328">
        <v>1</v>
      </c>
      <c r="AK116" s="331" t="s">
        <v>566</v>
      </c>
      <c r="AL116" s="546">
        <v>1</v>
      </c>
      <c r="AM116" s="327">
        <v>1</v>
      </c>
      <c r="AN116" s="542" t="s">
        <v>566</v>
      </c>
      <c r="AO116" s="328">
        <v>1</v>
      </c>
      <c r="AP116" s="328">
        <v>1</v>
      </c>
      <c r="AQ116" s="331" t="s">
        <v>4072</v>
      </c>
    </row>
    <row r="117" spans="1:43" ht="82.5" customHeight="1" x14ac:dyDescent="0.25">
      <c r="A117" s="180" t="s">
        <v>195</v>
      </c>
      <c r="B117" s="105" t="s">
        <v>17</v>
      </c>
      <c r="C117" s="293" t="s">
        <v>19</v>
      </c>
      <c r="D117" s="294" t="s">
        <v>4445</v>
      </c>
      <c r="E117" s="314"/>
      <c r="F117" s="106" t="s">
        <v>451</v>
      </c>
      <c r="G117" s="322" t="s">
        <v>197</v>
      </c>
      <c r="H117" s="322" t="s">
        <v>452</v>
      </c>
      <c r="I117" s="106" t="s">
        <v>193</v>
      </c>
      <c r="J117" s="294" t="s">
        <v>466</v>
      </c>
      <c r="K117" s="547" t="s">
        <v>2836</v>
      </c>
      <c r="L117" s="549">
        <v>0.44</v>
      </c>
      <c r="M117" s="318" t="s">
        <v>285</v>
      </c>
      <c r="N117" s="916">
        <v>0.08</v>
      </c>
      <c r="O117" s="315"/>
      <c r="P117" s="315"/>
      <c r="Q117" s="943" t="s">
        <v>464</v>
      </c>
      <c r="R117" s="296">
        <v>43125</v>
      </c>
      <c r="S117" s="296">
        <v>43373</v>
      </c>
      <c r="T117" s="333" t="str">
        <f t="shared" si="5"/>
        <v>enero</v>
      </c>
      <c r="U117" s="335">
        <f t="shared" si="6"/>
        <v>248</v>
      </c>
      <c r="V117" s="334">
        <f t="shared" si="4"/>
        <v>274</v>
      </c>
      <c r="W117" s="324">
        <v>0</v>
      </c>
      <c r="X117" s="300">
        <v>0</v>
      </c>
      <c r="Y117" s="106" t="s">
        <v>196</v>
      </c>
      <c r="Z117" s="325">
        <v>0</v>
      </c>
      <c r="AA117" s="322"/>
      <c r="AB117" s="331" t="s">
        <v>571</v>
      </c>
      <c r="AC117" s="319">
        <v>0</v>
      </c>
      <c r="AD117" s="303" t="s">
        <v>591</v>
      </c>
      <c r="AE117" s="540">
        <v>0</v>
      </c>
      <c r="AF117" s="541" t="s">
        <v>2804</v>
      </c>
      <c r="AG117" s="540">
        <v>0</v>
      </c>
      <c r="AH117" s="680" t="s">
        <v>3971</v>
      </c>
      <c r="AI117" s="327">
        <v>1</v>
      </c>
      <c r="AJ117" s="328">
        <v>1</v>
      </c>
      <c r="AK117" s="331" t="s">
        <v>592</v>
      </c>
      <c r="AL117" s="546">
        <v>1</v>
      </c>
      <c r="AM117" s="327">
        <v>1</v>
      </c>
      <c r="AN117" s="542" t="s">
        <v>2805</v>
      </c>
      <c r="AO117" s="328">
        <v>1</v>
      </c>
      <c r="AP117" s="328">
        <v>1</v>
      </c>
      <c r="AQ117" s="331" t="s">
        <v>4082</v>
      </c>
    </row>
    <row r="118" spans="1:43" ht="82.5" customHeight="1" x14ac:dyDescent="0.25">
      <c r="A118" s="180" t="s">
        <v>195</v>
      </c>
      <c r="B118" s="105" t="s">
        <v>17</v>
      </c>
      <c r="C118" s="293" t="s">
        <v>19</v>
      </c>
      <c r="D118" s="294" t="s">
        <v>4445</v>
      </c>
      <c r="E118" s="314"/>
      <c r="F118" s="106" t="s">
        <v>451</v>
      </c>
      <c r="G118" s="322" t="s">
        <v>197</v>
      </c>
      <c r="H118" s="322" t="s">
        <v>452</v>
      </c>
      <c r="I118" s="106" t="s">
        <v>193</v>
      </c>
      <c r="J118" s="294" t="s">
        <v>466</v>
      </c>
      <c r="K118" s="547" t="s">
        <v>2836</v>
      </c>
      <c r="L118" s="549">
        <v>0.44</v>
      </c>
      <c r="M118" s="318" t="s">
        <v>285</v>
      </c>
      <c r="N118" s="916">
        <v>0.08</v>
      </c>
      <c r="O118" s="315"/>
      <c r="P118" s="315"/>
      <c r="Q118" s="943" t="s">
        <v>469</v>
      </c>
      <c r="R118" s="296">
        <v>43125</v>
      </c>
      <c r="S118" s="296">
        <v>43373</v>
      </c>
      <c r="T118" s="333" t="str">
        <f t="shared" si="5"/>
        <v>enero</v>
      </c>
      <c r="U118" s="335">
        <f t="shared" si="6"/>
        <v>248</v>
      </c>
      <c r="V118" s="334">
        <f t="shared" si="4"/>
        <v>274</v>
      </c>
      <c r="W118" s="324">
        <v>0</v>
      </c>
      <c r="X118" s="300">
        <v>0</v>
      </c>
      <c r="Y118" s="106" t="s">
        <v>196</v>
      </c>
      <c r="Z118" s="325">
        <v>0</v>
      </c>
      <c r="AA118" s="322"/>
      <c r="AB118" s="331" t="s">
        <v>375</v>
      </c>
      <c r="AC118" s="319">
        <v>0</v>
      </c>
      <c r="AD118" s="303" t="s">
        <v>591</v>
      </c>
      <c r="AE118" s="540">
        <v>0</v>
      </c>
      <c r="AF118" s="541" t="s">
        <v>2804</v>
      </c>
      <c r="AG118" s="540">
        <v>0</v>
      </c>
      <c r="AH118" s="680" t="s">
        <v>3971</v>
      </c>
      <c r="AI118" s="327">
        <v>0</v>
      </c>
      <c r="AJ118" s="328">
        <v>0</v>
      </c>
      <c r="AK118" s="331" t="s">
        <v>593</v>
      </c>
      <c r="AL118" s="546">
        <v>0.06</v>
      </c>
      <c r="AM118" s="327">
        <v>0.06</v>
      </c>
      <c r="AN118" s="542" t="s">
        <v>2806</v>
      </c>
      <c r="AO118" s="328">
        <v>0.09</v>
      </c>
      <c r="AP118" s="328">
        <v>0.09</v>
      </c>
      <c r="AQ118" s="331" t="s">
        <v>4083</v>
      </c>
    </row>
    <row r="119" spans="1:43" ht="82.5" customHeight="1" x14ac:dyDescent="0.25">
      <c r="A119" s="180" t="s">
        <v>195</v>
      </c>
      <c r="B119" s="105" t="s">
        <v>17</v>
      </c>
      <c r="C119" s="293" t="s">
        <v>19</v>
      </c>
      <c r="D119" s="294" t="s">
        <v>4445</v>
      </c>
      <c r="E119" s="314"/>
      <c r="F119" s="106" t="s">
        <v>451</v>
      </c>
      <c r="G119" s="322" t="s">
        <v>197</v>
      </c>
      <c r="H119" s="322" t="s">
        <v>452</v>
      </c>
      <c r="I119" s="106" t="s">
        <v>199</v>
      </c>
      <c r="J119" s="294" t="s">
        <v>470</v>
      </c>
      <c r="K119" s="547" t="s">
        <v>2863</v>
      </c>
      <c r="L119" s="549">
        <v>0.28999999999999998</v>
      </c>
      <c r="M119" s="106" t="s">
        <v>194</v>
      </c>
      <c r="N119" s="302">
        <v>370</v>
      </c>
      <c r="O119" s="173" t="s">
        <v>193</v>
      </c>
      <c r="P119" s="662">
        <v>43157</v>
      </c>
      <c r="Q119" s="943" t="s">
        <v>4093</v>
      </c>
      <c r="R119" s="296">
        <v>43132</v>
      </c>
      <c r="S119" s="296">
        <v>43250</v>
      </c>
      <c r="T119" s="333" t="str">
        <f t="shared" si="5"/>
        <v>febrero</v>
      </c>
      <c r="U119" s="335">
        <f t="shared" si="6"/>
        <v>118</v>
      </c>
      <c r="V119" s="334">
        <f t="shared" si="4"/>
        <v>122</v>
      </c>
      <c r="W119" s="324">
        <v>0</v>
      </c>
      <c r="X119" s="338">
        <v>559125000</v>
      </c>
      <c r="Y119" s="322" t="s">
        <v>24</v>
      </c>
      <c r="Z119" s="325">
        <v>0</v>
      </c>
      <c r="AA119" s="322" t="s">
        <v>580</v>
      </c>
      <c r="AB119" s="331" t="s">
        <v>594</v>
      </c>
      <c r="AC119" s="302">
        <v>333</v>
      </c>
      <c r="AD119" s="303" t="s">
        <v>595</v>
      </c>
      <c r="AE119" s="540">
        <v>370</v>
      </c>
      <c r="AF119" s="541" t="s">
        <v>2905</v>
      </c>
      <c r="AG119" s="540">
        <v>370</v>
      </c>
      <c r="AH119" s="680" t="s">
        <v>3972</v>
      </c>
      <c r="AI119" s="327">
        <v>1</v>
      </c>
      <c r="AJ119" s="328">
        <v>1</v>
      </c>
      <c r="AK119" s="331" t="s">
        <v>596</v>
      </c>
      <c r="AL119" s="543">
        <v>1</v>
      </c>
      <c r="AM119" s="327">
        <v>1</v>
      </c>
      <c r="AN119" s="542" t="s">
        <v>596</v>
      </c>
      <c r="AO119" s="328">
        <v>1</v>
      </c>
      <c r="AP119" s="328">
        <v>1</v>
      </c>
      <c r="AQ119" s="331" t="s">
        <v>4084</v>
      </c>
    </row>
    <row r="120" spans="1:43" ht="61.5" hidden="1" customHeight="1" x14ac:dyDescent="0.25">
      <c r="A120" s="180" t="s">
        <v>195</v>
      </c>
      <c r="B120" s="105" t="s">
        <v>17</v>
      </c>
      <c r="C120" s="293" t="s">
        <v>19</v>
      </c>
      <c r="D120" s="294" t="s">
        <v>4445</v>
      </c>
      <c r="E120" s="314"/>
      <c r="F120" s="106" t="s">
        <v>451</v>
      </c>
      <c r="G120" s="322" t="s">
        <v>197</v>
      </c>
      <c r="H120" s="322" t="s">
        <v>452</v>
      </c>
      <c r="I120" s="106" t="s">
        <v>199</v>
      </c>
      <c r="J120" s="294" t="s">
        <v>470</v>
      </c>
      <c r="K120" s="547" t="s">
        <v>2863</v>
      </c>
      <c r="L120" s="549">
        <v>0.28999999999999998</v>
      </c>
      <c r="M120" s="106" t="s">
        <v>194</v>
      </c>
      <c r="N120" s="302">
        <v>370</v>
      </c>
      <c r="O120" s="173" t="s">
        <v>193</v>
      </c>
      <c r="P120" s="662">
        <v>43157</v>
      </c>
      <c r="Q120" s="322" t="s">
        <v>455</v>
      </c>
      <c r="R120" s="296">
        <v>43221</v>
      </c>
      <c r="S120" s="296">
        <v>43251</v>
      </c>
      <c r="T120" s="333" t="str">
        <f t="shared" si="5"/>
        <v>mayo</v>
      </c>
      <c r="U120" s="335">
        <f t="shared" si="6"/>
        <v>30</v>
      </c>
      <c r="V120" s="334">
        <f t="shared" si="4"/>
        <v>30</v>
      </c>
      <c r="W120" s="324">
        <v>0</v>
      </c>
      <c r="X120" s="300">
        <v>0</v>
      </c>
      <c r="Y120" s="106" t="s">
        <v>196</v>
      </c>
      <c r="Z120" s="325">
        <v>0</v>
      </c>
      <c r="AA120" s="322"/>
      <c r="AB120" s="331" t="s">
        <v>597</v>
      </c>
      <c r="AC120" s="302">
        <v>333</v>
      </c>
      <c r="AD120" s="303" t="s">
        <v>595</v>
      </c>
      <c r="AE120" s="540">
        <v>370</v>
      </c>
      <c r="AF120" s="541" t="s">
        <v>2905</v>
      </c>
      <c r="AG120" s="540">
        <v>370</v>
      </c>
      <c r="AH120" s="679" t="s">
        <v>3972</v>
      </c>
      <c r="AI120" s="327">
        <v>1</v>
      </c>
      <c r="AJ120" s="328">
        <v>1</v>
      </c>
      <c r="AK120" s="331" t="s">
        <v>598</v>
      </c>
      <c r="AL120" s="543">
        <v>1</v>
      </c>
      <c r="AM120" s="327">
        <v>1</v>
      </c>
      <c r="AN120" s="542" t="s">
        <v>2963</v>
      </c>
      <c r="AO120" s="328">
        <v>1</v>
      </c>
      <c r="AP120" s="328">
        <v>1</v>
      </c>
      <c r="AQ120" s="329" t="s">
        <v>4085</v>
      </c>
    </row>
    <row r="121" spans="1:43" ht="61.5" hidden="1" customHeight="1" x14ac:dyDescent="0.25">
      <c r="A121" s="180" t="s">
        <v>195</v>
      </c>
      <c r="B121" s="105" t="s">
        <v>17</v>
      </c>
      <c r="C121" s="293" t="s">
        <v>19</v>
      </c>
      <c r="D121" s="294" t="s">
        <v>4445</v>
      </c>
      <c r="E121" s="314"/>
      <c r="F121" s="106" t="s">
        <v>451</v>
      </c>
      <c r="G121" s="322" t="s">
        <v>197</v>
      </c>
      <c r="H121" s="322" t="s">
        <v>452</v>
      </c>
      <c r="I121" s="106" t="s">
        <v>199</v>
      </c>
      <c r="J121" s="294" t="s">
        <v>470</v>
      </c>
      <c r="K121" s="547" t="s">
        <v>2863</v>
      </c>
      <c r="L121" s="549">
        <v>0.28999999999999998</v>
      </c>
      <c r="M121" s="106" t="s">
        <v>194</v>
      </c>
      <c r="N121" s="302">
        <v>370</v>
      </c>
      <c r="O121" s="173" t="s">
        <v>193</v>
      </c>
      <c r="P121" s="662">
        <v>43157</v>
      </c>
      <c r="Q121" s="322" t="s">
        <v>471</v>
      </c>
      <c r="R121" s="296">
        <v>43221</v>
      </c>
      <c r="S121" s="296">
        <v>43343</v>
      </c>
      <c r="T121" s="333" t="str">
        <f t="shared" si="5"/>
        <v>mayo</v>
      </c>
      <c r="U121" s="335">
        <f t="shared" si="6"/>
        <v>122</v>
      </c>
      <c r="V121" s="334">
        <f t="shared" si="4"/>
        <v>122</v>
      </c>
      <c r="W121" s="324">
        <v>0</v>
      </c>
      <c r="X121" s="300">
        <v>0</v>
      </c>
      <c r="Y121" s="106" t="s">
        <v>196</v>
      </c>
      <c r="Z121" s="325">
        <v>0</v>
      </c>
      <c r="AA121" s="322"/>
      <c r="AB121" s="331" t="s">
        <v>599</v>
      </c>
      <c r="AC121" s="302">
        <v>333</v>
      </c>
      <c r="AD121" s="303" t="s">
        <v>595</v>
      </c>
      <c r="AE121" s="540">
        <v>370</v>
      </c>
      <c r="AF121" s="541" t="s">
        <v>2905</v>
      </c>
      <c r="AG121" s="540">
        <v>370</v>
      </c>
      <c r="AH121" s="679" t="s">
        <v>3972</v>
      </c>
      <c r="AI121" s="327">
        <v>0.3</v>
      </c>
      <c r="AJ121" s="328">
        <v>0.3</v>
      </c>
      <c r="AK121" s="331" t="s">
        <v>600</v>
      </c>
      <c r="AL121" s="543">
        <v>0.89999999999999991</v>
      </c>
      <c r="AM121" s="327">
        <v>1</v>
      </c>
      <c r="AN121" s="542" t="s">
        <v>2964</v>
      </c>
      <c r="AO121" s="328">
        <v>0.99999999999999989</v>
      </c>
      <c r="AP121" s="328">
        <v>1</v>
      </c>
      <c r="AQ121" s="329" t="s">
        <v>4086</v>
      </c>
    </row>
    <row r="122" spans="1:43" ht="82.5" customHeight="1" x14ac:dyDescent="0.25">
      <c r="A122" s="180" t="s">
        <v>195</v>
      </c>
      <c r="B122" s="105" t="s">
        <v>17</v>
      </c>
      <c r="C122" s="293" t="s">
        <v>19</v>
      </c>
      <c r="D122" s="294" t="s">
        <v>4445</v>
      </c>
      <c r="E122" s="314"/>
      <c r="F122" s="106" t="s">
        <v>196</v>
      </c>
      <c r="G122" s="322" t="s">
        <v>197</v>
      </c>
      <c r="H122" s="322" t="s">
        <v>198</v>
      </c>
      <c r="I122" s="106" t="s">
        <v>199</v>
      </c>
      <c r="J122" s="294" t="s">
        <v>472</v>
      </c>
      <c r="K122" s="547" t="s">
        <v>2864</v>
      </c>
      <c r="L122" s="549">
        <v>0.44</v>
      </c>
      <c r="M122" s="106" t="s">
        <v>194</v>
      </c>
      <c r="N122" s="302">
        <v>20</v>
      </c>
      <c r="O122" s="173" t="s">
        <v>193</v>
      </c>
      <c r="P122" s="662">
        <v>43157</v>
      </c>
      <c r="Q122" s="943" t="s">
        <v>473</v>
      </c>
      <c r="R122" s="296">
        <v>43101</v>
      </c>
      <c r="S122" s="296">
        <v>43131</v>
      </c>
      <c r="T122" s="333" t="str">
        <f t="shared" si="5"/>
        <v>enero</v>
      </c>
      <c r="U122" s="335">
        <f t="shared" si="6"/>
        <v>30</v>
      </c>
      <c r="V122" s="334">
        <f t="shared" si="4"/>
        <v>30</v>
      </c>
      <c r="W122" s="324">
        <v>0</v>
      </c>
      <c r="X122" s="338">
        <v>1000000000</v>
      </c>
      <c r="Y122" s="322" t="s">
        <v>24</v>
      </c>
      <c r="Z122" s="339">
        <v>300000000</v>
      </c>
      <c r="AA122" s="322" t="s">
        <v>601</v>
      </c>
      <c r="AB122" s="331" t="s">
        <v>575</v>
      </c>
      <c r="AC122" s="302"/>
      <c r="AD122" s="299"/>
      <c r="AE122" s="540">
        <v>0</v>
      </c>
      <c r="AF122" s="541" t="s">
        <v>2906</v>
      </c>
      <c r="AG122" s="540">
        <v>0</v>
      </c>
      <c r="AH122" s="680" t="s">
        <v>3973</v>
      </c>
      <c r="AI122" s="327">
        <v>1</v>
      </c>
      <c r="AJ122" s="328">
        <v>1</v>
      </c>
      <c r="AK122" s="329" t="s">
        <v>602</v>
      </c>
      <c r="AL122" s="543">
        <v>1</v>
      </c>
      <c r="AM122" s="327">
        <v>1</v>
      </c>
      <c r="AN122" s="542" t="s">
        <v>602</v>
      </c>
      <c r="AO122" s="328">
        <v>1</v>
      </c>
      <c r="AP122" s="328">
        <v>1</v>
      </c>
      <c r="AQ122" s="331" t="s">
        <v>4087</v>
      </c>
    </row>
    <row r="123" spans="1:43" ht="82.5" customHeight="1" x14ac:dyDescent="0.25">
      <c r="A123" s="180" t="s">
        <v>195</v>
      </c>
      <c r="B123" s="105" t="s">
        <v>17</v>
      </c>
      <c r="C123" s="293" t="s">
        <v>19</v>
      </c>
      <c r="D123" s="294" t="s">
        <v>4445</v>
      </c>
      <c r="E123" s="314"/>
      <c r="F123" s="106" t="s">
        <v>196</v>
      </c>
      <c r="G123" s="322" t="s">
        <v>197</v>
      </c>
      <c r="H123" s="322" t="s">
        <v>198</v>
      </c>
      <c r="I123" s="106" t="s">
        <v>199</v>
      </c>
      <c r="J123" s="294" t="s">
        <v>472</v>
      </c>
      <c r="K123" s="547" t="s">
        <v>2864</v>
      </c>
      <c r="L123" s="549">
        <v>0.44</v>
      </c>
      <c r="M123" s="106" t="s">
        <v>194</v>
      </c>
      <c r="N123" s="302">
        <v>20</v>
      </c>
      <c r="O123" s="173" t="s">
        <v>193</v>
      </c>
      <c r="P123" s="662">
        <v>43157</v>
      </c>
      <c r="Q123" s="943" t="s">
        <v>474</v>
      </c>
      <c r="R123" s="296">
        <v>43101</v>
      </c>
      <c r="S123" s="296">
        <v>43131</v>
      </c>
      <c r="T123" s="333" t="str">
        <f t="shared" si="5"/>
        <v>enero</v>
      </c>
      <c r="U123" s="335">
        <f t="shared" si="6"/>
        <v>30</v>
      </c>
      <c r="V123" s="334">
        <f t="shared" si="4"/>
        <v>30</v>
      </c>
      <c r="W123" s="324">
        <v>0</v>
      </c>
      <c r="X123" s="300">
        <v>0</v>
      </c>
      <c r="Y123" s="106" t="s">
        <v>196</v>
      </c>
      <c r="Z123" s="325">
        <v>0</v>
      </c>
      <c r="AA123" s="322"/>
      <c r="AB123" s="331" t="s">
        <v>603</v>
      </c>
      <c r="AC123" s="302"/>
      <c r="AD123" s="299"/>
      <c r="AE123" s="540">
        <v>0</v>
      </c>
      <c r="AF123" s="541" t="s">
        <v>2906</v>
      </c>
      <c r="AG123" s="540">
        <v>0</v>
      </c>
      <c r="AH123" s="680" t="s">
        <v>3973</v>
      </c>
      <c r="AI123" s="327">
        <v>1</v>
      </c>
      <c r="AJ123" s="328">
        <v>1</v>
      </c>
      <c r="AK123" s="329" t="s">
        <v>576</v>
      </c>
      <c r="AL123" s="543">
        <v>1</v>
      </c>
      <c r="AM123" s="327">
        <v>1</v>
      </c>
      <c r="AN123" s="542" t="s">
        <v>576</v>
      </c>
      <c r="AO123" s="328">
        <v>1</v>
      </c>
      <c r="AP123" s="328">
        <v>1</v>
      </c>
      <c r="AQ123" s="331" t="s">
        <v>2802</v>
      </c>
    </row>
    <row r="124" spans="1:43" ht="82.5" customHeight="1" x14ac:dyDescent="0.25">
      <c r="A124" s="180" t="s">
        <v>195</v>
      </c>
      <c r="B124" s="105" t="s">
        <v>17</v>
      </c>
      <c r="C124" s="293" t="s">
        <v>19</v>
      </c>
      <c r="D124" s="294" t="s">
        <v>4445</v>
      </c>
      <c r="E124" s="314"/>
      <c r="F124" s="106" t="s">
        <v>196</v>
      </c>
      <c r="G124" s="322" t="s">
        <v>197</v>
      </c>
      <c r="H124" s="322" t="s">
        <v>198</v>
      </c>
      <c r="I124" s="106" t="s">
        <v>199</v>
      </c>
      <c r="J124" s="294" t="s">
        <v>472</v>
      </c>
      <c r="K124" s="547" t="s">
        <v>2864</v>
      </c>
      <c r="L124" s="549">
        <v>0.44</v>
      </c>
      <c r="M124" s="106" t="s">
        <v>194</v>
      </c>
      <c r="N124" s="302">
        <v>20</v>
      </c>
      <c r="O124" s="173" t="s">
        <v>193</v>
      </c>
      <c r="P124" s="662">
        <v>43157</v>
      </c>
      <c r="Q124" s="943" t="s">
        <v>464</v>
      </c>
      <c r="R124" s="296">
        <v>43125</v>
      </c>
      <c r="S124" s="296">
        <v>43131</v>
      </c>
      <c r="T124" s="333" t="str">
        <f t="shared" si="5"/>
        <v>enero</v>
      </c>
      <c r="U124" s="335">
        <f t="shared" si="6"/>
        <v>6</v>
      </c>
      <c r="V124" s="334">
        <f t="shared" si="4"/>
        <v>30</v>
      </c>
      <c r="W124" s="324">
        <v>0</v>
      </c>
      <c r="X124" s="300">
        <v>0</v>
      </c>
      <c r="Y124" s="106" t="s">
        <v>196</v>
      </c>
      <c r="Z124" s="325">
        <v>0</v>
      </c>
      <c r="AA124" s="322"/>
      <c r="AB124" s="331" t="s">
        <v>604</v>
      </c>
      <c r="AC124" s="302"/>
      <c r="AD124" s="299"/>
      <c r="AE124" s="540">
        <v>0</v>
      </c>
      <c r="AF124" s="541" t="s">
        <v>2906</v>
      </c>
      <c r="AG124" s="540">
        <v>0</v>
      </c>
      <c r="AH124" s="680" t="s">
        <v>3973</v>
      </c>
      <c r="AI124" s="327">
        <v>1</v>
      </c>
      <c r="AJ124" s="328">
        <v>1</v>
      </c>
      <c r="AK124" s="329" t="s">
        <v>577</v>
      </c>
      <c r="AL124" s="543">
        <v>1</v>
      </c>
      <c r="AM124" s="327">
        <v>1</v>
      </c>
      <c r="AN124" s="542" t="s">
        <v>577</v>
      </c>
      <c r="AO124" s="328">
        <v>1</v>
      </c>
      <c r="AP124" s="328">
        <v>1</v>
      </c>
      <c r="AQ124" s="331" t="s">
        <v>4080</v>
      </c>
    </row>
    <row r="125" spans="1:43" ht="82.5" customHeight="1" x14ac:dyDescent="0.25">
      <c r="A125" s="180" t="s">
        <v>195</v>
      </c>
      <c r="B125" s="105" t="s">
        <v>17</v>
      </c>
      <c r="C125" s="293" t="s">
        <v>19</v>
      </c>
      <c r="D125" s="294" t="s">
        <v>4445</v>
      </c>
      <c r="E125" s="314"/>
      <c r="F125" s="106" t="s">
        <v>196</v>
      </c>
      <c r="G125" s="322" t="s">
        <v>197</v>
      </c>
      <c r="H125" s="322" t="s">
        <v>198</v>
      </c>
      <c r="I125" s="106" t="s">
        <v>199</v>
      </c>
      <c r="J125" s="294" t="s">
        <v>472</v>
      </c>
      <c r="K125" s="547" t="s">
        <v>2864</v>
      </c>
      <c r="L125" s="549">
        <v>0.44</v>
      </c>
      <c r="M125" s="106" t="s">
        <v>194</v>
      </c>
      <c r="N125" s="302">
        <v>20</v>
      </c>
      <c r="O125" s="173" t="s">
        <v>193</v>
      </c>
      <c r="P125" s="662">
        <v>43157</v>
      </c>
      <c r="Q125" s="943" t="s">
        <v>475</v>
      </c>
      <c r="R125" s="296">
        <v>43125</v>
      </c>
      <c r="S125" s="296">
        <v>43444</v>
      </c>
      <c r="T125" s="333" t="str">
        <f t="shared" si="5"/>
        <v>enero</v>
      </c>
      <c r="U125" s="335">
        <f t="shared" si="6"/>
        <v>319</v>
      </c>
      <c r="V125" s="334">
        <f t="shared" si="4"/>
        <v>333</v>
      </c>
      <c r="W125" s="324">
        <v>0</v>
      </c>
      <c r="X125" s="300">
        <v>0</v>
      </c>
      <c r="Y125" s="106" t="s">
        <v>196</v>
      </c>
      <c r="Z125" s="325">
        <v>0</v>
      </c>
      <c r="AA125" s="322"/>
      <c r="AB125" s="326" t="s">
        <v>375</v>
      </c>
      <c r="AC125" s="299"/>
      <c r="AD125" s="299"/>
      <c r="AE125" s="540">
        <v>0</v>
      </c>
      <c r="AF125" s="541" t="s">
        <v>2906</v>
      </c>
      <c r="AG125" s="540">
        <v>0</v>
      </c>
      <c r="AH125" s="680" t="s">
        <v>3973</v>
      </c>
      <c r="AI125" s="327">
        <v>0.05</v>
      </c>
      <c r="AJ125" s="328">
        <v>0.05</v>
      </c>
      <c r="AK125" s="329" t="s">
        <v>605</v>
      </c>
      <c r="AL125" s="543">
        <v>0.14000000000000001</v>
      </c>
      <c r="AM125" s="327">
        <v>0.14000000000000001</v>
      </c>
      <c r="AN125" s="542" t="s">
        <v>2965</v>
      </c>
      <c r="AO125" s="328">
        <v>0.23</v>
      </c>
      <c r="AP125" s="328">
        <v>0.23</v>
      </c>
      <c r="AQ125" s="331" t="s">
        <v>4088</v>
      </c>
    </row>
    <row r="126" spans="1:43" ht="82.5" customHeight="1" x14ac:dyDescent="0.25">
      <c r="A126" s="180" t="s">
        <v>195</v>
      </c>
      <c r="B126" s="105" t="s">
        <v>17</v>
      </c>
      <c r="C126" s="293" t="s">
        <v>19</v>
      </c>
      <c r="D126" s="294" t="s">
        <v>4445</v>
      </c>
      <c r="E126" s="314"/>
      <c r="F126" s="106" t="s">
        <v>451</v>
      </c>
      <c r="G126" s="322" t="s">
        <v>197</v>
      </c>
      <c r="H126" s="322" t="s">
        <v>452</v>
      </c>
      <c r="I126" s="106" t="s">
        <v>199</v>
      </c>
      <c r="J126" s="294" t="s">
        <v>470</v>
      </c>
      <c r="K126" s="547" t="s">
        <v>2863</v>
      </c>
      <c r="L126" s="549">
        <v>0.28999999999999998</v>
      </c>
      <c r="M126" s="106" t="s">
        <v>194</v>
      </c>
      <c r="N126" s="302">
        <v>370</v>
      </c>
      <c r="O126" s="180" t="s">
        <v>193</v>
      </c>
      <c r="P126" s="777">
        <v>43157</v>
      </c>
      <c r="Q126" s="943" t="s">
        <v>4094</v>
      </c>
      <c r="R126" s="296">
        <v>43133</v>
      </c>
      <c r="S126" s="296">
        <v>43220</v>
      </c>
      <c r="T126" s="333" t="str">
        <f t="shared" si="5"/>
        <v>febrero</v>
      </c>
      <c r="U126" s="335">
        <f t="shared" si="6"/>
        <v>87</v>
      </c>
      <c r="V126" s="334">
        <f t="shared" si="4"/>
        <v>91</v>
      </c>
      <c r="W126" s="324">
        <v>0</v>
      </c>
      <c r="X126" s="338">
        <v>700000000</v>
      </c>
      <c r="Y126" s="322" t="s">
        <v>24</v>
      </c>
      <c r="Z126" s="325">
        <v>0</v>
      </c>
      <c r="AA126" s="322" t="s">
        <v>606</v>
      </c>
      <c r="AB126" s="331" t="s">
        <v>575</v>
      </c>
      <c r="AC126" s="302">
        <v>333</v>
      </c>
      <c r="AD126" s="303" t="s">
        <v>595</v>
      </c>
      <c r="AE126" s="540">
        <v>370</v>
      </c>
      <c r="AF126" s="541" t="s">
        <v>2905</v>
      </c>
      <c r="AG126" s="540">
        <v>370</v>
      </c>
      <c r="AH126" s="680" t="s">
        <v>3972</v>
      </c>
      <c r="AI126" s="327">
        <v>0</v>
      </c>
      <c r="AJ126" s="328">
        <v>0</v>
      </c>
      <c r="AK126" s="329"/>
      <c r="AL126" s="543">
        <v>0.2</v>
      </c>
      <c r="AM126" s="327">
        <v>0.2</v>
      </c>
      <c r="AN126" s="545" t="s">
        <v>2966</v>
      </c>
      <c r="AO126" s="328">
        <v>0.5</v>
      </c>
      <c r="AP126" s="328">
        <v>0.2</v>
      </c>
      <c r="AQ126" s="331" t="s">
        <v>4095</v>
      </c>
    </row>
    <row r="127" spans="1:43" ht="61.5" hidden="1" customHeight="1" x14ac:dyDescent="0.25">
      <c r="A127" s="180" t="s">
        <v>195</v>
      </c>
      <c r="B127" s="105" t="s">
        <v>17</v>
      </c>
      <c r="C127" s="293" t="s">
        <v>19</v>
      </c>
      <c r="D127" s="294" t="s">
        <v>4445</v>
      </c>
      <c r="E127" s="314"/>
      <c r="F127" s="106" t="s">
        <v>451</v>
      </c>
      <c r="G127" s="322" t="s">
        <v>197</v>
      </c>
      <c r="H127" s="322" t="s">
        <v>452</v>
      </c>
      <c r="I127" s="106" t="s">
        <v>199</v>
      </c>
      <c r="J127" s="294" t="s">
        <v>470</v>
      </c>
      <c r="K127" s="547" t="s">
        <v>2863</v>
      </c>
      <c r="L127" s="549">
        <v>0.28999999999999998</v>
      </c>
      <c r="M127" s="106" t="s">
        <v>194</v>
      </c>
      <c r="N127" s="302">
        <v>370</v>
      </c>
      <c r="O127" s="173" t="s">
        <v>193</v>
      </c>
      <c r="P127" s="662">
        <v>43157</v>
      </c>
      <c r="Q127" s="322" t="s">
        <v>455</v>
      </c>
      <c r="R127" s="296">
        <v>43221</v>
      </c>
      <c r="S127" s="296">
        <v>43251</v>
      </c>
      <c r="T127" s="333" t="str">
        <f t="shared" si="5"/>
        <v>mayo</v>
      </c>
      <c r="U127" s="335">
        <f t="shared" si="6"/>
        <v>30</v>
      </c>
      <c r="V127" s="334">
        <f t="shared" si="4"/>
        <v>30</v>
      </c>
      <c r="W127" s="324">
        <v>0</v>
      </c>
      <c r="X127" s="300">
        <v>0</v>
      </c>
      <c r="Y127" s="106" t="s">
        <v>196</v>
      </c>
      <c r="Z127" s="325">
        <v>0</v>
      </c>
      <c r="AA127" s="322"/>
      <c r="AB127" s="331" t="s">
        <v>603</v>
      </c>
      <c r="AC127" s="302">
        <v>333</v>
      </c>
      <c r="AD127" s="303" t="s">
        <v>595</v>
      </c>
      <c r="AE127" s="540">
        <v>370</v>
      </c>
      <c r="AF127" s="541" t="s">
        <v>2905</v>
      </c>
      <c r="AG127" s="540">
        <v>370</v>
      </c>
      <c r="AH127" s="679" t="s">
        <v>3972</v>
      </c>
      <c r="AI127" s="327">
        <v>0.15</v>
      </c>
      <c r="AJ127" s="328">
        <v>0.15</v>
      </c>
      <c r="AK127" s="329" t="s">
        <v>607</v>
      </c>
      <c r="AL127" s="543">
        <v>0</v>
      </c>
      <c r="AM127" s="327">
        <v>0</v>
      </c>
      <c r="AN127" s="542">
        <v>0</v>
      </c>
      <c r="AO127" s="328">
        <v>0</v>
      </c>
      <c r="AP127" s="328"/>
      <c r="AQ127" s="329"/>
    </row>
    <row r="128" spans="1:43" ht="61.5" hidden="1" customHeight="1" x14ac:dyDescent="0.25">
      <c r="A128" s="180" t="s">
        <v>195</v>
      </c>
      <c r="B128" s="105" t="s">
        <v>17</v>
      </c>
      <c r="C128" s="293" t="s">
        <v>19</v>
      </c>
      <c r="D128" s="294" t="s">
        <v>4445</v>
      </c>
      <c r="E128" s="314"/>
      <c r="F128" s="106" t="s">
        <v>451</v>
      </c>
      <c r="G128" s="322" t="s">
        <v>197</v>
      </c>
      <c r="H128" s="322" t="s">
        <v>452</v>
      </c>
      <c r="I128" s="106" t="s">
        <v>199</v>
      </c>
      <c r="J128" s="294" t="s">
        <v>470</v>
      </c>
      <c r="K128" s="547" t="s">
        <v>2863</v>
      </c>
      <c r="L128" s="549">
        <v>0.28999999999999998</v>
      </c>
      <c r="M128" s="106" t="s">
        <v>194</v>
      </c>
      <c r="N128" s="302">
        <v>370</v>
      </c>
      <c r="O128" s="173" t="s">
        <v>193</v>
      </c>
      <c r="P128" s="662">
        <v>43157</v>
      </c>
      <c r="Q128" s="322" t="s">
        <v>471</v>
      </c>
      <c r="R128" s="296">
        <v>43221</v>
      </c>
      <c r="S128" s="296">
        <v>43343</v>
      </c>
      <c r="T128" s="333" t="str">
        <f t="shared" si="5"/>
        <v>mayo</v>
      </c>
      <c r="U128" s="335">
        <f t="shared" si="6"/>
        <v>122</v>
      </c>
      <c r="V128" s="334">
        <f t="shared" si="4"/>
        <v>122</v>
      </c>
      <c r="W128" s="324">
        <v>0</v>
      </c>
      <c r="X128" s="300">
        <v>0</v>
      </c>
      <c r="Y128" s="106" t="s">
        <v>196</v>
      </c>
      <c r="Z128" s="325">
        <v>0</v>
      </c>
      <c r="AA128" s="322"/>
      <c r="AB128" s="331" t="s">
        <v>604</v>
      </c>
      <c r="AC128" s="302">
        <v>333</v>
      </c>
      <c r="AD128" s="303" t="s">
        <v>595</v>
      </c>
      <c r="AE128" s="540">
        <v>370</v>
      </c>
      <c r="AF128" s="541" t="s">
        <v>2905</v>
      </c>
      <c r="AG128" s="540">
        <v>370</v>
      </c>
      <c r="AH128" s="679" t="s">
        <v>3972</v>
      </c>
      <c r="AI128" s="327">
        <v>0</v>
      </c>
      <c r="AJ128" s="328">
        <v>0</v>
      </c>
      <c r="AK128" s="329">
        <v>0</v>
      </c>
      <c r="AL128" s="543">
        <v>0</v>
      </c>
      <c r="AM128" s="327">
        <v>0</v>
      </c>
      <c r="AN128" s="542">
        <v>0</v>
      </c>
      <c r="AO128" s="328">
        <v>0</v>
      </c>
      <c r="AP128" s="328"/>
      <c r="AQ128" s="329"/>
    </row>
    <row r="129" spans="1:43" ht="82.5" customHeight="1" x14ac:dyDescent="0.25">
      <c r="A129" s="180" t="s">
        <v>195</v>
      </c>
      <c r="B129" s="105" t="s">
        <v>17</v>
      </c>
      <c r="C129" s="293" t="s">
        <v>19</v>
      </c>
      <c r="D129" s="294" t="s">
        <v>4445</v>
      </c>
      <c r="E129" s="314"/>
      <c r="F129" s="106" t="s">
        <v>476</v>
      </c>
      <c r="G129" s="322" t="s">
        <v>197</v>
      </c>
      <c r="H129" s="322" t="s">
        <v>477</v>
      </c>
      <c r="I129" s="106" t="s">
        <v>193</v>
      </c>
      <c r="J129" s="294" t="s">
        <v>478</v>
      </c>
      <c r="K129" s="547" t="s">
        <v>2821</v>
      </c>
      <c r="L129" s="549">
        <v>0.43</v>
      </c>
      <c r="M129" s="106" t="s">
        <v>194</v>
      </c>
      <c r="N129" s="302">
        <v>1500000</v>
      </c>
      <c r="O129" s="315"/>
      <c r="P129" s="315"/>
      <c r="Q129" s="943" t="s">
        <v>479</v>
      </c>
      <c r="R129" s="296">
        <v>43101</v>
      </c>
      <c r="S129" s="296">
        <v>43159</v>
      </c>
      <c r="T129" s="333" t="str">
        <f t="shared" si="5"/>
        <v>enero</v>
      </c>
      <c r="U129" s="335">
        <f t="shared" si="6"/>
        <v>58</v>
      </c>
      <c r="V129" s="334">
        <f t="shared" si="4"/>
        <v>61</v>
      </c>
      <c r="W129" s="324">
        <v>0</v>
      </c>
      <c r="X129" s="324">
        <v>11000000000</v>
      </c>
      <c r="Y129" s="322" t="s">
        <v>24</v>
      </c>
      <c r="Z129" s="325">
        <v>0</v>
      </c>
      <c r="AA129" s="322" t="s">
        <v>608</v>
      </c>
      <c r="AB129" s="331" t="s">
        <v>609</v>
      </c>
      <c r="AC129" s="302">
        <v>623233</v>
      </c>
      <c r="AD129" s="303" t="s">
        <v>610</v>
      </c>
      <c r="AE129" s="540">
        <v>760605</v>
      </c>
      <c r="AF129" s="541" t="s">
        <v>2822</v>
      </c>
      <c r="AG129" s="540">
        <v>793670</v>
      </c>
      <c r="AH129" s="680" t="s">
        <v>3974</v>
      </c>
      <c r="AI129" s="327">
        <v>0.7</v>
      </c>
      <c r="AJ129" s="328">
        <v>0.8</v>
      </c>
      <c r="AK129" s="329" t="s">
        <v>611</v>
      </c>
      <c r="AL129" s="546">
        <v>1</v>
      </c>
      <c r="AM129" s="327">
        <v>1</v>
      </c>
      <c r="AN129" s="545" t="s">
        <v>2823</v>
      </c>
      <c r="AO129" s="328">
        <v>1</v>
      </c>
      <c r="AP129" s="328">
        <v>1</v>
      </c>
      <c r="AQ129" s="331" t="s">
        <v>3990</v>
      </c>
    </row>
    <row r="130" spans="1:43" ht="82.5" customHeight="1" x14ac:dyDescent="0.25">
      <c r="A130" s="180" t="s">
        <v>195</v>
      </c>
      <c r="B130" s="105" t="s">
        <v>17</v>
      </c>
      <c r="C130" s="293" t="s">
        <v>19</v>
      </c>
      <c r="D130" s="294" t="s">
        <v>4445</v>
      </c>
      <c r="E130" s="314"/>
      <c r="F130" s="106" t="s">
        <v>476</v>
      </c>
      <c r="G130" s="322" t="s">
        <v>197</v>
      </c>
      <c r="H130" s="322" t="s">
        <v>477</v>
      </c>
      <c r="I130" s="106" t="s">
        <v>193</v>
      </c>
      <c r="J130" s="294" t="s">
        <v>478</v>
      </c>
      <c r="K130" s="547" t="s">
        <v>2821</v>
      </c>
      <c r="L130" s="549">
        <v>0.43</v>
      </c>
      <c r="M130" s="106" t="s">
        <v>194</v>
      </c>
      <c r="N130" s="302">
        <v>1500000</v>
      </c>
      <c r="O130" s="315"/>
      <c r="P130" s="315"/>
      <c r="Q130" s="943" t="s">
        <v>480</v>
      </c>
      <c r="R130" s="296">
        <v>43101</v>
      </c>
      <c r="S130" s="296">
        <v>43190</v>
      </c>
      <c r="T130" s="333" t="str">
        <f t="shared" si="5"/>
        <v>enero</v>
      </c>
      <c r="U130" s="335">
        <f t="shared" si="6"/>
        <v>89</v>
      </c>
      <c r="V130" s="334">
        <f t="shared" si="4"/>
        <v>91</v>
      </c>
      <c r="W130" s="324">
        <v>0</v>
      </c>
      <c r="X130" s="324">
        <v>1595483600</v>
      </c>
      <c r="Y130" s="322" t="s">
        <v>24</v>
      </c>
      <c r="Z130" s="325">
        <v>0</v>
      </c>
      <c r="AA130" s="322" t="s">
        <v>612</v>
      </c>
      <c r="AB130" s="331" t="s">
        <v>613</v>
      </c>
      <c r="AC130" s="302">
        <v>623233</v>
      </c>
      <c r="AD130" s="303" t="s">
        <v>610</v>
      </c>
      <c r="AE130" s="540">
        <v>760605</v>
      </c>
      <c r="AF130" s="541" t="s">
        <v>2822</v>
      </c>
      <c r="AG130" s="540">
        <v>793670</v>
      </c>
      <c r="AH130" s="680" t="s">
        <v>3974</v>
      </c>
      <c r="AI130" s="327">
        <v>0.1</v>
      </c>
      <c r="AJ130" s="328">
        <v>0.1</v>
      </c>
      <c r="AK130" s="329" t="s">
        <v>614</v>
      </c>
      <c r="AL130" s="546">
        <v>0.5</v>
      </c>
      <c r="AM130" s="327">
        <v>0.76</v>
      </c>
      <c r="AN130" s="545" t="s">
        <v>2824</v>
      </c>
      <c r="AO130" s="328">
        <v>1</v>
      </c>
      <c r="AP130" s="328">
        <v>0.79</v>
      </c>
      <c r="AQ130" s="331" t="s">
        <v>3991</v>
      </c>
    </row>
    <row r="131" spans="1:43" ht="81.75" hidden="1" customHeight="1" x14ac:dyDescent="0.25">
      <c r="A131" s="180" t="s">
        <v>195</v>
      </c>
      <c r="B131" s="105" t="s">
        <v>17</v>
      </c>
      <c r="C131" s="293" t="s">
        <v>19</v>
      </c>
      <c r="D131" s="294" t="s">
        <v>4445</v>
      </c>
      <c r="E131" s="314"/>
      <c r="F131" s="106" t="s">
        <v>476</v>
      </c>
      <c r="G131" s="322" t="s">
        <v>197</v>
      </c>
      <c r="H131" s="322" t="s">
        <v>477</v>
      </c>
      <c r="I131" s="106" t="s">
        <v>193</v>
      </c>
      <c r="J131" s="294" t="s">
        <v>478</v>
      </c>
      <c r="K131" s="547" t="s">
        <v>2821</v>
      </c>
      <c r="L131" s="549">
        <v>0.43</v>
      </c>
      <c r="M131" s="106" t="s">
        <v>194</v>
      </c>
      <c r="N131" s="302">
        <v>1500000</v>
      </c>
      <c r="O131" s="315"/>
      <c r="P131" s="315"/>
      <c r="Q131" s="322" t="s">
        <v>481</v>
      </c>
      <c r="R131" s="296">
        <v>43282</v>
      </c>
      <c r="S131" s="296">
        <v>43312</v>
      </c>
      <c r="T131" s="333" t="str">
        <f t="shared" si="5"/>
        <v>julio</v>
      </c>
      <c r="U131" s="335">
        <f t="shared" si="6"/>
        <v>30</v>
      </c>
      <c r="V131" s="334">
        <f t="shared" si="4"/>
        <v>30</v>
      </c>
      <c r="W131" s="324">
        <v>0</v>
      </c>
      <c r="X131" s="300">
        <v>0</v>
      </c>
      <c r="Y131" s="322" t="s">
        <v>24</v>
      </c>
      <c r="Z131" s="325">
        <v>0</v>
      </c>
      <c r="AA131" s="322" t="s">
        <v>612</v>
      </c>
      <c r="AB131" s="331" t="s">
        <v>613</v>
      </c>
      <c r="AC131" s="302">
        <v>623233</v>
      </c>
      <c r="AD131" s="303" t="s">
        <v>610</v>
      </c>
      <c r="AE131" s="540">
        <v>760605</v>
      </c>
      <c r="AF131" s="541" t="s">
        <v>2822</v>
      </c>
      <c r="AG131" s="540">
        <v>793670</v>
      </c>
      <c r="AH131" s="679" t="s">
        <v>3974</v>
      </c>
      <c r="AI131" s="327">
        <v>0.1</v>
      </c>
      <c r="AJ131" s="328">
        <v>0.1</v>
      </c>
      <c r="AK131" s="329" t="s">
        <v>615</v>
      </c>
      <c r="AL131" s="546">
        <v>0</v>
      </c>
      <c r="AM131" s="327">
        <v>0</v>
      </c>
      <c r="AN131" s="545">
        <v>0</v>
      </c>
      <c r="AO131" s="328">
        <v>0</v>
      </c>
      <c r="AP131" s="328"/>
      <c r="AQ131" s="329"/>
    </row>
    <row r="132" spans="1:43" ht="82.5" customHeight="1" x14ac:dyDescent="0.25">
      <c r="A132" s="180" t="s">
        <v>195</v>
      </c>
      <c r="B132" s="105" t="s">
        <v>17</v>
      </c>
      <c r="C132" s="293" t="s">
        <v>19</v>
      </c>
      <c r="D132" s="294" t="s">
        <v>4445</v>
      </c>
      <c r="E132" s="314"/>
      <c r="F132" s="106" t="s">
        <v>476</v>
      </c>
      <c r="G132" s="322" t="s">
        <v>197</v>
      </c>
      <c r="H132" s="322" t="s">
        <v>477</v>
      </c>
      <c r="I132" s="106" t="s">
        <v>193</v>
      </c>
      <c r="J132" s="294" t="s">
        <v>478</v>
      </c>
      <c r="K132" s="547" t="s">
        <v>2821</v>
      </c>
      <c r="L132" s="549">
        <v>0.43</v>
      </c>
      <c r="M132" s="106" t="s">
        <v>194</v>
      </c>
      <c r="N132" s="302">
        <v>1500000</v>
      </c>
      <c r="O132" s="315"/>
      <c r="P132" s="315"/>
      <c r="Q132" s="943" t="s">
        <v>482</v>
      </c>
      <c r="R132" s="296">
        <v>43101</v>
      </c>
      <c r="S132" s="296">
        <v>43312</v>
      </c>
      <c r="T132" s="333" t="str">
        <f t="shared" si="5"/>
        <v>enero</v>
      </c>
      <c r="U132" s="335">
        <f t="shared" si="6"/>
        <v>211</v>
      </c>
      <c r="V132" s="334">
        <f t="shared" si="4"/>
        <v>213</v>
      </c>
      <c r="W132" s="324">
        <v>0</v>
      </c>
      <c r="X132" s="324">
        <v>2355639936</v>
      </c>
      <c r="Y132" s="322" t="s">
        <v>24</v>
      </c>
      <c r="Z132" s="325">
        <v>0</v>
      </c>
      <c r="AA132" s="322" t="s">
        <v>616</v>
      </c>
      <c r="AB132" s="331" t="s">
        <v>617</v>
      </c>
      <c r="AC132" s="302">
        <v>623233</v>
      </c>
      <c r="AD132" s="303" t="s">
        <v>610</v>
      </c>
      <c r="AE132" s="540">
        <v>760605</v>
      </c>
      <c r="AF132" s="541" t="s">
        <v>2822</v>
      </c>
      <c r="AG132" s="540">
        <v>793670</v>
      </c>
      <c r="AH132" s="680" t="s">
        <v>3974</v>
      </c>
      <c r="AI132" s="327">
        <v>0.1</v>
      </c>
      <c r="AJ132" s="328">
        <v>0.1</v>
      </c>
      <c r="AK132" s="329" t="s">
        <v>615</v>
      </c>
      <c r="AL132" s="546">
        <v>0.2</v>
      </c>
      <c r="AM132" s="327">
        <v>0.89</v>
      </c>
      <c r="AN132" s="545" t="s">
        <v>2825</v>
      </c>
      <c r="AO132" s="328">
        <v>0.30000000000000004</v>
      </c>
      <c r="AP132" s="328">
        <v>1.27</v>
      </c>
      <c r="AQ132" s="331" t="s">
        <v>3992</v>
      </c>
    </row>
    <row r="133" spans="1:43" ht="82.5" customHeight="1" x14ac:dyDescent="0.25">
      <c r="A133" s="180" t="s">
        <v>195</v>
      </c>
      <c r="B133" s="105" t="s">
        <v>17</v>
      </c>
      <c r="C133" s="293" t="s">
        <v>19</v>
      </c>
      <c r="D133" s="294" t="s">
        <v>4445</v>
      </c>
      <c r="E133" s="314"/>
      <c r="F133" s="106" t="s">
        <v>196</v>
      </c>
      <c r="G133" s="322" t="s">
        <v>197</v>
      </c>
      <c r="H133" s="322" t="s">
        <v>198</v>
      </c>
      <c r="I133" s="106" t="s">
        <v>199</v>
      </c>
      <c r="J133" s="294" t="s">
        <v>483</v>
      </c>
      <c r="K133" s="547" t="s">
        <v>2865</v>
      </c>
      <c r="L133" s="549">
        <v>1.75</v>
      </c>
      <c r="M133" s="106" t="s">
        <v>194</v>
      </c>
      <c r="N133" s="302">
        <v>1200000</v>
      </c>
      <c r="O133" s="315"/>
      <c r="P133" s="315"/>
      <c r="Q133" s="943" t="s">
        <v>484</v>
      </c>
      <c r="R133" s="296">
        <v>43132</v>
      </c>
      <c r="S133" s="296">
        <v>43435</v>
      </c>
      <c r="T133" s="333" t="str">
        <f t="shared" si="5"/>
        <v>febrero</v>
      </c>
      <c r="U133" s="335">
        <f t="shared" si="6"/>
        <v>303</v>
      </c>
      <c r="V133" s="334">
        <f t="shared" si="4"/>
        <v>305</v>
      </c>
      <c r="W133" s="324">
        <v>0</v>
      </c>
      <c r="X133" s="324">
        <v>3800000000</v>
      </c>
      <c r="Y133" s="322" t="s">
        <v>24</v>
      </c>
      <c r="Z133" s="325">
        <v>0</v>
      </c>
      <c r="AA133" s="322" t="s">
        <v>618</v>
      </c>
      <c r="AB133" s="326" t="s">
        <v>619</v>
      </c>
      <c r="AC133" s="299"/>
      <c r="AD133" s="299"/>
      <c r="AE133" s="540">
        <v>0</v>
      </c>
      <c r="AF133" s="541" t="s">
        <v>2907</v>
      </c>
      <c r="AG133" s="540">
        <v>0</v>
      </c>
      <c r="AH133" s="680" t="s">
        <v>3975</v>
      </c>
      <c r="AI133" s="327">
        <v>0</v>
      </c>
      <c r="AJ133" s="328">
        <v>0</v>
      </c>
      <c r="AK133" s="329"/>
      <c r="AL133" s="543">
        <v>0.05</v>
      </c>
      <c r="AM133" s="327">
        <v>0.05</v>
      </c>
      <c r="AN133" s="545" t="s">
        <v>2967</v>
      </c>
      <c r="AO133" s="328">
        <v>0.1</v>
      </c>
      <c r="AP133" s="328">
        <v>0.1</v>
      </c>
      <c r="AQ133" s="331" t="s">
        <v>3975</v>
      </c>
    </row>
    <row r="134" spans="1:43" ht="82.5" customHeight="1" x14ac:dyDescent="0.25">
      <c r="A134" s="180" t="s">
        <v>195</v>
      </c>
      <c r="B134" s="105" t="s">
        <v>17</v>
      </c>
      <c r="C134" s="293" t="s">
        <v>19</v>
      </c>
      <c r="D134" s="294" t="s">
        <v>4445</v>
      </c>
      <c r="E134" s="314"/>
      <c r="F134" s="106" t="s">
        <v>196</v>
      </c>
      <c r="G134" s="322" t="s">
        <v>197</v>
      </c>
      <c r="H134" s="322" t="s">
        <v>198</v>
      </c>
      <c r="I134" s="106" t="s">
        <v>199</v>
      </c>
      <c r="J134" s="294" t="s">
        <v>485</v>
      </c>
      <c r="K134" s="547" t="s">
        <v>2866</v>
      </c>
      <c r="L134" s="549">
        <v>1.75</v>
      </c>
      <c r="M134" s="106" t="s">
        <v>194</v>
      </c>
      <c r="N134" s="302">
        <v>370</v>
      </c>
      <c r="O134" s="315"/>
      <c r="P134" s="315"/>
      <c r="Q134" s="943" t="s">
        <v>486</v>
      </c>
      <c r="R134" s="296">
        <v>43118</v>
      </c>
      <c r="S134" s="296">
        <v>43221</v>
      </c>
      <c r="T134" s="333" t="str">
        <f t="shared" si="5"/>
        <v>enero</v>
      </c>
      <c r="U134" s="335">
        <f t="shared" si="6"/>
        <v>103</v>
      </c>
      <c r="V134" s="334">
        <f t="shared" si="4"/>
        <v>122</v>
      </c>
      <c r="W134" s="324">
        <v>0</v>
      </c>
      <c r="X134" s="324">
        <v>700000000</v>
      </c>
      <c r="Y134" s="322" t="s">
        <v>24</v>
      </c>
      <c r="Z134" s="325">
        <v>0</v>
      </c>
      <c r="AA134" s="322" t="s">
        <v>620</v>
      </c>
      <c r="AB134" s="326" t="s">
        <v>621</v>
      </c>
      <c r="AC134" s="299"/>
      <c r="AD134" s="299"/>
      <c r="AE134" s="540">
        <v>0</v>
      </c>
      <c r="AF134" s="541" t="s">
        <v>2907</v>
      </c>
      <c r="AG134" s="540">
        <v>250</v>
      </c>
      <c r="AH134" s="680" t="s">
        <v>3976</v>
      </c>
      <c r="AI134" s="327">
        <v>0.15</v>
      </c>
      <c r="AJ134" s="328">
        <v>0.15</v>
      </c>
      <c r="AK134" s="329" t="s">
        <v>607</v>
      </c>
      <c r="AL134" s="543">
        <v>0.35</v>
      </c>
      <c r="AM134" s="327">
        <v>0.35</v>
      </c>
      <c r="AN134" s="542" t="s">
        <v>2968</v>
      </c>
      <c r="AO134" s="328">
        <v>0.6</v>
      </c>
      <c r="AP134" s="328">
        <v>0.6</v>
      </c>
      <c r="AQ134" s="331" t="s">
        <v>3993</v>
      </c>
    </row>
    <row r="135" spans="1:43" ht="82.5" customHeight="1" x14ac:dyDescent="0.25">
      <c r="A135" s="180" t="s">
        <v>195</v>
      </c>
      <c r="B135" s="105" t="s">
        <v>17</v>
      </c>
      <c r="C135" s="293" t="s">
        <v>19</v>
      </c>
      <c r="D135" s="294" t="s">
        <v>4445</v>
      </c>
      <c r="E135" s="314"/>
      <c r="F135" s="106" t="s">
        <v>196</v>
      </c>
      <c r="G135" s="322" t="s">
        <v>197</v>
      </c>
      <c r="H135" s="322" t="s">
        <v>198</v>
      </c>
      <c r="I135" s="106" t="s">
        <v>199</v>
      </c>
      <c r="J135" s="294" t="s">
        <v>487</v>
      </c>
      <c r="K135" s="547" t="s">
        <v>2867</v>
      </c>
      <c r="L135" s="549">
        <v>1.75</v>
      </c>
      <c r="M135" s="106" t="s">
        <v>194</v>
      </c>
      <c r="N135" s="302">
        <v>3</v>
      </c>
      <c r="O135" s="315"/>
      <c r="P135" s="315"/>
      <c r="Q135" s="943" t="s">
        <v>488</v>
      </c>
      <c r="R135" s="296">
        <v>43132</v>
      </c>
      <c r="S135" s="296">
        <v>43313</v>
      </c>
      <c r="T135" s="333" t="str">
        <f t="shared" si="5"/>
        <v>febrero</v>
      </c>
      <c r="U135" s="335">
        <f t="shared" si="6"/>
        <v>181</v>
      </c>
      <c r="V135" s="334">
        <f t="shared" si="4"/>
        <v>183</v>
      </c>
      <c r="W135" s="324">
        <v>0</v>
      </c>
      <c r="X135" s="324">
        <v>1196740889</v>
      </c>
      <c r="Y135" s="322" t="s">
        <v>24</v>
      </c>
      <c r="Z135" s="325">
        <v>0</v>
      </c>
      <c r="AA135" s="322" t="s">
        <v>622</v>
      </c>
      <c r="AB135" s="326" t="s">
        <v>623</v>
      </c>
      <c r="AC135" s="299"/>
      <c r="AD135" s="299"/>
      <c r="AE135" s="540">
        <v>0</v>
      </c>
      <c r="AF135" s="541" t="s">
        <v>2908</v>
      </c>
      <c r="AG135" s="540">
        <v>0</v>
      </c>
      <c r="AH135" s="680" t="s">
        <v>3977</v>
      </c>
      <c r="AI135" s="327">
        <v>0.3</v>
      </c>
      <c r="AJ135" s="328">
        <v>0.3</v>
      </c>
      <c r="AK135" s="329" t="s">
        <v>624</v>
      </c>
      <c r="AL135" s="543">
        <v>0.1</v>
      </c>
      <c r="AM135" s="327">
        <v>0.1</v>
      </c>
      <c r="AN135" s="542" t="s">
        <v>2969</v>
      </c>
      <c r="AO135" s="328">
        <v>0.30000000000000004</v>
      </c>
      <c r="AP135" s="328">
        <v>0.3</v>
      </c>
      <c r="AQ135" s="331" t="s">
        <v>3994</v>
      </c>
    </row>
    <row r="136" spans="1:43" ht="82.5" customHeight="1" x14ac:dyDescent="0.25">
      <c r="A136" s="180" t="s">
        <v>195</v>
      </c>
      <c r="B136" s="105" t="s">
        <v>17</v>
      </c>
      <c r="C136" s="293" t="s">
        <v>19</v>
      </c>
      <c r="D136" s="294" t="s">
        <v>4445</v>
      </c>
      <c r="E136" s="314"/>
      <c r="F136" s="106" t="s">
        <v>196</v>
      </c>
      <c r="G136" s="322" t="s">
        <v>197</v>
      </c>
      <c r="H136" s="322" t="s">
        <v>198</v>
      </c>
      <c r="I136" s="106" t="s">
        <v>199</v>
      </c>
      <c r="J136" s="294" t="s">
        <v>489</v>
      </c>
      <c r="K136" s="547" t="s">
        <v>2868</v>
      </c>
      <c r="L136" s="549">
        <v>1.75</v>
      </c>
      <c r="M136" s="106" t="s">
        <v>194</v>
      </c>
      <c r="N136" s="302">
        <v>190</v>
      </c>
      <c r="O136" s="173" t="s">
        <v>193</v>
      </c>
      <c r="P136" s="662">
        <v>43157</v>
      </c>
      <c r="Q136" s="943" t="s">
        <v>2397</v>
      </c>
      <c r="R136" s="296">
        <v>43118</v>
      </c>
      <c r="S136" s="296">
        <v>43373</v>
      </c>
      <c r="T136" s="333" t="str">
        <f t="shared" si="5"/>
        <v>enero</v>
      </c>
      <c r="U136" s="335">
        <f t="shared" si="6"/>
        <v>255</v>
      </c>
      <c r="V136" s="334">
        <f t="shared" ref="V136:V199" si="7">IF($U136&lt;=30,30,IF(AND($U136&gt;30,$U136&lt;=61),61,IF(AND($U136&gt;61,$U136&lt;=91),91,IF(AND($U136&gt;91,$U136&lt;=122),122,IF(AND($U136&gt;122,$U136&lt;=152),152,IF(AND($U136&gt;152,$U136&lt;=183),183,IF(AND($U136&gt;183,$U136&lt;=213),213,IF(AND($U136&gt;213,$U136&lt;=244),244,IF(AND($U136&gt;244,$U136&lt;=274),274,IF(AND($U136&gt;274,$U136&lt;=305),305,IF(AND($U136&gt;305,$U136&lt;=333),333,IF(AND($U136&gt;333,$U136&lt;=365),365,"Verificar Fechas"))))))))))))</f>
        <v>274</v>
      </c>
      <c r="W136" s="324">
        <v>0</v>
      </c>
      <c r="X136" s="300">
        <v>0</v>
      </c>
      <c r="Y136" s="106" t="s">
        <v>196</v>
      </c>
      <c r="Z136" s="322" t="s">
        <v>625</v>
      </c>
      <c r="AA136" s="322" t="s">
        <v>626</v>
      </c>
      <c r="AB136" s="326" t="s">
        <v>627</v>
      </c>
      <c r="AC136" s="299"/>
      <c r="AD136" s="299"/>
      <c r="AE136" s="540">
        <v>0</v>
      </c>
      <c r="AF136" s="541" t="s">
        <v>2909</v>
      </c>
      <c r="AG136" s="540">
        <v>0</v>
      </c>
      <c r="AH136" s="680" t="s">
        <v>3978</v>
      </c>
      <c r="AI136" s="327">
        <v>0.02</v>
      </c>
      <c r="AJ136" s="328">
        <v>0.02</v>
      </c>
      <c r="AK136" s="329" t="s">
        <v>628</v>
      </c>
      <c r="AL136" s="543">
        <v>0.03</v>
      </c>
      <c r="AM136" s="327">
        <v>0.03</v>
      </c>
      <c r="AN136" s="542" t="s">
        <v>2970</v>
      </c>
      <c r="AO136" s="328">
        <v>0.1</v>
      </c>
      <c r="AP136" s="328">
        <v>0.1</v>
      </c>
      <c r="AQ136" s="331" t="s">
        <v>3995</v>
      </c>
    </row>
    <row r="137" spans="1:43" ht="61.5" hidden="1" customHeight="1" x14ac:dyDescent="0.25">
      <c r="A137" s="180" t="s">
        <v>195</v>
      </c>
      <c r="B137" s="105" t="s">
        <v>17</v>
      </c>
      <c r="C137" s="293" t="s">
        <v>19</v>
      </c>
      <c r="D137" s="294" t="s">
        <v>4445</v>
      </c>
      <c r="E137" s="314"/>
      <c r="F137" s="106" t="s">
        <v>196</v>
      </c>
      <c r="G137" s="322" t="s">
        <v>197</v>
      </c>
      <c r="H137" s="322" t="s">
        <v>198</v>
      </c>
      <c r="I137" s="106" t="s">
        <v>199</v>
      </c>
      <c r="J137" s="294" t="s">
        <v>490</v>
      </c>
      <c r="K137" s="547" t="s">
        <v>2869</v>
      </c>
      <c r="L137" s="549">
        <v>1.75</v>
      </c>
      <c r="M137" s="106" t="s">
        <v>285</v>
      </c>
      <c r="N137" s="915">
        <v>1</v>
      </c>
      <c r="O137" s="173" t="s">
        <v>193</v>
      </c>
      <c r="P137" s="662">
        <v>43157</v>
      </c>
      <c r="Q137" s="658" t="s">
        <v>491</v>
      </c>
      <c r="R137" s="296">
        <v>43313</v>
      </c>
      <c r="S137" s="296">
        <v>43373</v>
      </c>
      <c r="T137" s="333" t="str">
        <f t="shared" ref="T137:T200" si="8">TEXT(R137,"mmmm")</f>
        <v>agosto</v>
      </c>
      <c r="U137" s="335">
        <f t="shared" ref="U137:U200" si="9">+S137-R137</f>
        <v>60</v>
      </c>
      <c r="V137" s="334">
        <f t="shared" si="7"/>
        <v>61</v>
      </c>
      <c r="W137" s="324">
        <v>0</v>
      </c>
      <c r="X137" s="300">
        <v>0</v>
      </c>
      <c r="Y137" s="106" t="s">
        <v>196</v>
      </c>
      <c r="Z137" s="322" t="s">
        <v>625</v>
      </c>
      <c r="AA137" s="322" t="s">
        <v>629</v>
      </c>
      <c r="AB137" s="326" t="s">
        <v>630</v>
      </c>
      <c r="AC137" s="299"/>
      <c r="AD137" s="299"/>
      <c r="AE137" s="554">
        <v>0</v>
      </c>
      <c r="AF137" s="541" t="s">
        <v>2910</v>
      </c>
      <c r="AG137" s="540">
        <v>0</v>
      </c>
      <c r="AH137" s="679" t="s">
        <v>3979</v>
      </c>
      <c r="AI137" s="327">
        <v>0</v>
      </c>
      <c r="AJ137" s="328">
        <v>0</v>
      </c>
      <c r="AK137" s="329">
        <v>0</v>
      </c>
      <c r="AL137" s="543">
        <v>0.01</v>
      </c>
      <c r="AM137" s="327">
        <v>0.01</v>
      </c>
      <c r="AN137" s="542" t="s">
        <v>2971</v>
      </c>
      <c r="AO137" s="328">
        <v>0.02</v>
      </c>
      <c r="AP137" s="328">
        <v>0.02</v>
      </c>
      <c r="AQ137" s="329" t="s">
        <v>3996</v>
      </c>
    </row>
    <row r="138" spans="1:43" ht="82.5" customHeight="1" x14ac:dyDescent="0.25">
      <c r="A138" s="180" t="s">
        <v>195</v>
      </c>
      <c r="B138" s="105" t="s">
        <v>17</v>
      </c>
      <c r="C138" s="293" t="s">
        <v>19</v>
      </c>
      <c r="D138" s="294" t="s">
        <v>4445</v>
      </c>
      <c r="E138" s="314"/>
      <c r="F138" s="106" t="s">
        <v>196</v>
      </c>
      <c r="G138" s="322" t="s">
        <v>197</v>
      </c>
      <c r="H138" s="322" t="s">
        <v>198</v>
      </c>
      <c r="I138" s="106" t="s">
        <v>199</v>
      </c>
      <c r="J138" s="294" t="s">
        <v>492</v>
      </c>
      <c r="K138" s="547" t="s">
        <v>2870</v>
      </c>
      <c r="L138" s="549">
        <v>0.57999999999999996</v>
      </c>
      <c r="M138" s="106" t="s">
        <v>194</v>
      </c>
      <c r="N138" s="913">
        <v>1</v>
      </c>
      <c r="O138" s="173" t="s">
        <v>193</v>
      </c>
      <c r="P138" s="662">
        <v>43157</v>
      </c>
      <c r="Q138" s="943" t="s">
        <v>493</v>
      </c>
      <c r="R138" s="296">
        <v>43160</v>
      </c>
      <c r="S138" s="296">
        <v>43465</v>
      </c>
      <c r="T138" s="333" t="str">
        <f t="shared" si="8"/>
        <v>marzo</v>
      </c>
      <c r="U138" s="335">
        <f t="shared" si="9"/>
        <v>305</v>
      </c>
      <c r="V138" s="334">
        <f t="shared" si="7"/>
        <v>305</v>
      </c>
      <c r="W138" s="324">
        <v>0</v>
      </c>
      <c r="X138" s="300">
        <v>0</v>
      </c>
      <c r="Y138" s="106" t="s">
        <v>196</v>
      </c>
      <c r="Z138" s="325">
        <v>0</v>
      </c>
      <c r="AA138" s="322" t="s">
        <v>626</v>
      </c>
      <c r="AB138" s="326" t="s">
        <v>631</v>
      </c>
      <c r="AC138" s="299"/>
      <c r="AD138" s="299"/>
      <c r="AE138" s="540">
        <v>0</v>
      </c>
      <c r="AF138" s="541" t="s">
        <v>2911</v>
      </c>
      <c r="AG138" s="540">
        <v>0</v>
      </c>
      <c r="AH138" s="680" t="s">
        <v>3980</v>
      </c>
      <c r="AI138" s="327">
        <v>0.3</v>
      </c>
      <c r="AJ138" s="328">
        <v>0.3</v>
      </c>
      <c r="AK138" s="329" t="s">
        <v>632</v>
      </c>
      <c r="AL138" s="543">
        <v>0</v>
      </c>
      <c r="AM138" s="327">
        <v>0</v>
      </c>
      <c r="AN138" s="542"/>
      <c r="AO138" s="328">
        <v>0.1</v>
      </c>
      <c r="AP138" s="328">
        <v>0.1</v>
      </c>
      <c r="AQ138" s="331" t="s">
        <v>3997</v>
      </c>
    </row>
    <row r="139" spans="1:43" ht="82.5" customHeight="1" x14ac:dyDescent="0.25">
      <c r="A139" s="180" t="s">
        <v>195</v>
      </c>
      <c r="B139" s="105" t="s">
        <v>17</v>
      </c>
      <c r="C139" s="293" t="s">
        <v>19</v>
      </c>
      <c r="D139" s="294" t="s">
        <v>4445</v>
      </c>
      <c r="E139" s="314"/>
      <c r="F139" s="106" t="s">
        <v>196</v>
      </c>
      <c r="G139" s="322" t="s">
        <v>197</v>
      </c>
      <c r="H139" s="322" t="s">
        <v>198</v>
      </c>
      <c r="I139" s="106" t="s">
        <v>199</v>
      </c>
      <c r="J139" s="294" t="s">
        <v>492</v>
      </c>
      <c r="K139" s="547" t="s">
        <v>2870</v>
      </c>
      <c r="L139" s="549">
        <v>0.57999999999999996</v>
      </c>
      <c r="M139" s="106" t="s">
        <v>194</v>
      </c>
      <c r="N139" s="913">
        <v>1</v>
      </c>
      <c r="O139" s="173" t="s">
        <v>193</v>
      </c>
      <c r="P139" s="662">
        <v>43157</v>
      </c>
      <c r="Q139" s="943" t="s">
        <v>494</v>
      </c>
      <c r="R139" s="296">
        <v>43132</v>
      </c>
      <c r="S139" s="296">
        <v>43465</v>
      </c>
      <c r="T139" s="333" t="str">
        <f t="shared" si="8"/>
        <v>febrero</v>
      </c>
      <c r="U139" s="335">
        <f t="shared" si="9"/>
        <v>333</v>
      </c>
      <c r="V139" s="334">
        <f t="shared" si="7"/>
        <v>333</v>
      </c>
      <c r="W139" s="324">
        <v>0</v>
      </c>
      <c r="X139" s="300">
        <v>0</v>
      </c>
      <c r="Y139" s="106" t="s">
        <v>196</v>
      </c>
      <c r="Z139" s="325">
        <v>0</v>
      </c>
      <c r="AA139" s="322"/>
      <c r="AB139" s="326" t="s">
        <v>633</v>
      </c>
      <c r="AC139" s="299"/>
      <c r="AD139" s="299"/>
      <c r="AE139" s="540">
        <v>0</v>
      </c>
      <c r="AF139" s="541" t="s">
        <v>2911</v>
      </c>
      <c r="AG139" s="540">
        <v>0</v>
      </c>
      <c r="AH139" s="680" t="s">
        <v>3980</v>
      </c>
      <c r="AI139" s="327">
        <v>0</v>
      </c>
      <c r="AJ139" s="328">
        <v>0</v>
      </c>
      <c r="AK139" s="329"/>
      <c r="AL139" s="543">
        <v>0.1</v>
      </c>
      <c r="AM139" s="327">
        <v>0.1</v>
      </c>
      <c r="AN139" s="545" t="s">
        <v>2972</v>
      </c>
      <c r="AO139" s="328">
        <v>0.2</v>
      </c>
      <c r="AP139" s="328">
        <v>0.2</v>
      </c>
      <c r="AQ139" s="331" t="s">
        <v>3998</v>
      </c>
    </row>
    <row r="140" spans="1:43" ht="82.5" customHeight="1" x14ac:dyDescent="0.25">
      <c r="A140" s="180" t="s">
        <v>195</v>
      </c>
      <c r="B140" s="105" t="s">
        <v>17</v>
      </c>
      <c r="C140" s="293" t="s">
        <v>19</v>
      </c>
      <c r="D140" s="294" t="s">
        <v>4445</v>
      </c>
      <c r="E140" s="314"/>
      <c r="F140" s="106" t="s">
        <v>196</v>
      </c>
      <c r="G140" s="322" t="s">
        <v>197</v>
      </c>
      <c r="H140" s="322" t="s">
        <v>198</v>
      </c>
      <c r="I140" s="106" t="s">
        <v>199</v>
      </c>
      <c r="J140" s="294" t="s">
        <v>492</v>
      </c>
      <c r="K140" s="547" t="s">
        <v>2870</v>
      </c>
      <c r="L140" s="549">
        <v>0.57999999999999996</v>
      </c>
      <c r="M140" s="106" t="s">
        <v>194</v>
      </c>
      <c r="N140" s="913">
        <v>1</v>
      </c>
      <c r="O140" s="173" t="s">
        <v>193</v>
      </c>
      <c r="P140" s="662">
        <v>43157</v>
      </c>
      <c r="Q140" s="943" t="s">
        <v>495</v>
      </c>
      <c r="R140" s="296">
        <v>43132</v>
      </c>
      <c r="S140" s="296">
        <v>43465</v>
      </c>
      <c r="T140" s="333" t="str">
        <f t="shared" si="8"/>
        <v>febrero</v>
      </c>
      <c r="U140" s="335">
        <f t="shared" si="9"/>
        <v>333</v>
      </c>
      <c r="V140" s="334">
        <f t="shared" si="7"/>
        <v>333</v>
      </c>
      <c r="W140" s="324">
        <v>0</v>
      </c>
      <c r="X140" s="300">
        <v>0</v>
      </c>
      <c r="Y140" s="106" t="s">
        <v>196</v>
      </c>
      <c r="Z140" s="325">
        <v>0</v>
      </c>
      <c r="AA140" s="322"/>
      <c r="AB140" s="326" t="s">
        <v>634</v>
      </c>
      <c r="AC140" s="299"/>
      <c r="AD140" s="299"/>
      <c r="AE140" s="540">
        <v>0</v>
      </c>
      <c r="AF140" s="541" t="s">
        <v>2911</v>
      </c>
      <c r="AG140" s="540">
        <v>0</v>
      </c>
      <c r="AH140" s="680" t="s">
        <v>3980</v>
      </c>
      <c r="AI140" s="327">
        <v>0</v>
      </c>
      <c r="AJ140" s="328">
        <v>0</v>
      </c>
      <c r="AK140" s="329"/>
      <c r="AL140" s="543">
        <v>0.1</v>
      </c>
      <c r="AM140" s="327">
        <v>0.15</v>
      </c>
      <c r="AN140" s="545" t="s">
        <v>2973</v>
      </c>
      <c r="AO140" s="328">
        <v>0.2</v>
      </c>
      <c r="AP140" s="328">
        <v>0.2</v>
      </c>
      <c r="AQ140" s="331" t="s">
        <v>3999</v>
      </c>
    </row>
    <row r="141" spans="1:43" ht="82.5" customHeight="1" x14ac:dyDescent="0.25">
      <c r="A141" s="180" t="s">
        <v>195</v>
      </c>
      <c r="B141" s="105" t="s">
        <v>17</v>
      </c>
      <c r="C141" s="293" t="s">
        <v>19</v>
      </c>
      <c r="D141" s="294" t="s">
        <v>4445</v>
      </c>
      <c r="E141" s="314"/>
      <c r="F141" s="106" t="s">
        <v>196</v>
      </c>
      <c r="G141" s="322" t="s">
        <v>197</v>
      </c>
      <c r="H141" s="322" t="s">
        <v>198</v>
      </c>
      <c r="I141" s="106" t="s">
        <v>199</v>
      </c>
      <c r="J141" s="294" t="s">
        <v>496</v>
      </c>
      <c r="K141" s="547" t="s">
        <v>2871</v>
      </c>
      <c r="L141" s="549">
        <v>1.75</v>
      </c>
      <c r="M141" s="106" t="s">
        <v>194</v>
      </c>
      <c r="N141" s="302">
        <v>25</v>
      </c>
      <c r="O141" s="315"/>
      <c r="P141" s="315"/>
      <c r="Q141" s="943" t="s">
        <v>497</v>
      </c>
      <c r="R141" s="296">
        <v>43118</v>
      </c>
      <c r="S141" s="296">
        <v>43444</v>
      </c>
      <c r="T141" s="333" t="str">
        <f t="shared" si="8"/>
        <v>enero</v>
      </c>
      <c r="U141" s="335">
        <f t="shared" si="9"/>
        <v>326</v>
      </c>
      <c r="V141" s="334">
        <f t="shared" si="7"/>
        <v>333</v>
      </c>
      <c r="W141" s="324">
        <v>0</v>
      </c>
      <c r="X141" s="300">
        <v>0</v>
      </c>
      <c r="Y141" s="106" t="s">
        <v>196</v>
      </c>
      <c r="Z141" s="325">
        <v>0</v>
      </c>
      <c r="AA141" s="322" t="s">
        <v>626</v>
      </c>
      <c r="AB141" s="326" t="s">
        <v>635</v>
      </c>
      <c r="AC141" s="299"/>
      <c r="AD141" s="299"/>
      <c r="AE141" s="540">
        <v>8</v>
      </c>
      <c r="AF141" s="541" t="s">
        <v>2912</v>
      </c>
      <c r="AG141" s="540">
        <v>11</v>
      </c>
      <c r="AH141" s="680" t="s">
        <v>3981</v>
      </c>
      <c r="AI141" s="327">
        <v>0.05</v>
      </c>
      <c r="AJ141" s="328">
        <v>0.05</v>
      </c>
      <c r="AK141" s="329" t="s">
        <v>636</v>
      </c>
      <c r="AL141" s="543">
        <v>0.1</v>
      </c>
      <c r="AM141" s="327">
        <v>0.1</v>
      </c>
      <c r="AN141" s="542" t="s">
        <v>2974</v>
      </c>
      <c r="AO141" s="328">
        <v>0.19</v>
      </c>
      <c r="AP141" s="328">
        <v>0.19</v>
      </c>
      <c r="AQ141" s="331" t="s">
        <v>4000</v>
      </c>
    </row>
    <row r="142" spans="1:43" ht="82.5" customHeight="1" x14ac:dyDescent="0.25">
      <c r="A142" s="180" t="s">
        <v>195</v>
      </c>
      <c r="B142" s="105" t="s">
        <v>17</v>
      </c>
      <c r="C142" s="293" t="s">
        <v>19</v>
      </c>
      <c r="D142" s="294" t="s">
        <v>4445</v>
      </c>
      <c r="E142" s="314"/>
      <c r="F142" s="106" t="s">
        <v>196</v>
      </c>
      <c r="G142" s="322" t="s">
        <v>197</v>
      </c>
      <c r="H142" s="322" t="s">
        <v>198</v>
      </c>
      <c r="I142" s="106" t="s">
        <v>199</v>
      </c>
      <c r="J142" s="294" t="s">
        <v>498</v>
      </c>
      <c r="K142" s="547" t="s">
        <v>2872</v>
      </c>
      <c r="L142" s="549">
        <v>1.75</v>
      </c>
      <c r="M142" s="106" t="s">
        <v>194</v>
      </c>
      <c r="N142" s="302">
        <v>22824</v>
      </c>
      <c r="O142" s="315"/>
      <c r="P142" s="315"/>
      <c r="Q142" s="943" t="s">
        <v>499</v>
      </c>
      <c r="R142" s="296">
        <v>43118</v>
      </c>
      <c r="S142" s="296">
        <v>43190</v>
      </c>
      <c r="T142" s="333" t="str">
        <f t="shared" si="8"/>
        <v>enero</v>
      </c>
      <c r="U142" s="335">
        <f t="shared" si="9"/>
        <v>72</v>
      </c>
      <c r="V142" s="334">
        <f t="shared" si="7"/>
        <v>91</v>
      </c>
      <c r="W142" s="324">
        <v>0</v>
      </c>
      <c r="X142" s="324">
        <v>46000000000</v>
      </c>
      <c r="Y142" s="322" t="s">
        <v>24</v>
      </c>
      <c r="Z142" s="325">
        <v>0</v>
      </c>
      <c r="AA142" s="322" t="s">
        <v>637</v>
      </c>
      <c r="AB142" s="326" t="s">
        <v>638</v>
      </c>
      <c r="AC142" s="299"/>
      <c r="AD142" s="299"/>
      <c r="AE142" s="540">
        <v>13712</v>
      </c>
      <c r="AF142" s="541" t="s">
        <v>2913</v>
      </c>
      <c r="AG142" s="540">
        <v>22527</v>
      </c>
      <c r="AH142" s="680" t="s">
        <v>3982</v>
      </c>
      <c r="AI142" s="327">
        <v>0.3</v>
      </c>
      <c r="AJ142" s="328">
        <v>0.3</v>
      </c>
      <c r="AK142" s="329" t="s">
        <v>624</v>
      </c>
      <c r="AL142" s="543">
        <v>0.8</v>
      </c>
      <c r="AM142" s="327">
        <v>0.8</v>
      </c>
      <c r="AN142" s="542" t="s">
        <v>2975</v>
      </c>
      <c r="AO142" s="328">
        <v>1</v>
      </c>
      <c r="AP142" s="328">
        <v>0.98699999999999999</v>
      </c>
      <c r="AQ142" s="331" t="s">
        <v>4001</v>
      </c>
    </row>
    <row r="143" spans="1:43" ht="82.5" customHeight="1" x14ac:dyDescent="0.25">
      <c r="A143" s="180" t="s">
        <v>195</v>
      </c>
      <c r="B143" s="105" t="s">
        <v>17</v>
      </c>
      <c r="C143" s="293" t="s">
        <v>19</v>
      </c>
      <c r="D143" s="294" t="s">
        <v>4445</v>
      </c>
      <c r="E143" s="314"/>
      <c r="F143" s="106" t="s">
        <v>196</v>
      </c>
      <c r="G143" s="322" t="s">
        <v>197</v>
      </c>
      <c r="H143" s="322" t="s">
        <v>198</v>
      </c>
      <c r="I143" s="106" t="s">
        <v>199</v>
      </c>
      <c r="J143" s="294" t="s">
        <v>500</v>
      </c>
      <c r="K143" s="547" t="s">
        <v>2873</v>
      </c>
      <c r="L143" s="549">
        <v>1.75</v>
      </c>
      <c r="M143" s="106" t="s">
        <v>194</v>
      </c>
      <c r="N143" s="913">
        <v>1</v>
      </c>
      <c r="O143" s="315"/>
      <c r="P143" s="315"/>
      <c r="Q143" s="943" t="s">
        <v>501</v>
      </c>
      <c r="R143" s="296">
        <v>43118</v>
      </c>
      <c r="S143" s="296">
        <v>43221</v>
      </c>
      <c r="T143" s="333" t="str">
        <f t="shared" si="8"/>
        <v>enero</v>
      </c>
      <c r="U143" s="335">
        <f t="shared" si="9"/>
        <v>103</v>
      </c>
      <c r="V143" s="334">
        <f t="shared" si="7"/>
        <v>122</v>
      </c>
      <c r="W143" s="324">
        <v>0</v>
      </c>
      <c r="X143" s="300">
        <v>0</v>
      </c>
      <c r="Y143" s="106" t="s">
        <v>196</v>
      </c>
      <c r="Z143" s="325">
        <v>0</v>
      </c>
      <c r="AA143" s="322" t="s">
        <v>639</v>
      </c>
      <c r="AB143" s="326" t="s">
        <v>640</v>
      </c>
      <c r="AC143" s="299"/>
      <c r="AD143" s="299"/>
      <c r="AE143" s="540">
        <v>0</v>
      </c>
      <c r="AF143" s="541" t="s">
        <v>2914</v>
      </c>
      <c r="AG143" s="540">
        <v>0</v>
      </c>
      <c r="AH143" s="680" t="s">
        <v>3983</v>
      </c>
      <c r="AI143" s="327">
        <v>0.1</v>
      </c>
      <c r="AJ143" s="328">
        <v>0.1</v>
      </c>
      <c r="AK143" s="329" t="s">
        <v>641</v>
      </c>
      <c r="AL143" s="543">
        <v>0.30000000000000004</v>
      </c>
      <c r="AM143" s="327">
        <v>0.3</v>
      </c>
      <c r="AN143" s="542" t="s">
        <v>2914</v>
      </c>
      <c r="AO143" s="328">
        <v>0.4</v>
      </c>
      <c r="AP143" s="328">
        <v>0.35</v>
      </c>
      <c r="AQ143" s="331" t="s">
        <v>4002</v>
      </c>
    </row>
    <row r="144" spans="1:43" ht="36" hidden="1" customHeight="1" x14ac:dyDescent="0.25">
      <c r="A144" s="180" t="s">
        <v>195</v>
      </c>
      <c r="B144" s="105" t="s">
        <v>17</v>
      </c>
      <c r="C144" s="293" t="s">
        <v>19</v>
      </c>
      <c r="D144" s="294" t="s">
        <v>4445</v>
      </c>
      <c r="E144" s="314"/>
      <c r="F144" s="106" t="s">
        <v>196</v>
      </c>
      <c r="G144" s="322" t="s">
        <v>197</v>
      </c>
      <c r="H144" s="322" t="s">
        <v>198</v>
      </c>
      <c r="I144" s="106" t="s">
        <v>199</v>
      </c>
      <c r="J144" s="294" t="s">
        <v>502</v>
      </c>
      <c r="K144" s="547" t="s">
        <v>2874</v>
      </c>
      <c r="L144" s="549">
        <v>1.75</v>
      </c>
      <c r="M144" s="106" t="s">
        <v>194</v>
      </c>
      <c r="N144" s="302">
        <v>25</v>
      </c>
      <c r="O144" s="315"/>
      <c r="P144" s="315"/>
      <c r="Q144" s="322" t="s">
        <v>503</v>
      </c>
      <c r="R144" s="296">
        <v>43208</v>
      </c>
      <c r="S144" s="296">
        <v>43390</v>
      </c>
      <c r="T144" s="333" t="str">
        <f t="shared" si="8"/>
        <v>abril</v>
      </c>
      <c r="U144" s="335">
        <f t="shared" si="9"/>
        <v>182</v>
      </c>
      <c r="V144" s="334">
        <f t="shared" si="7"/>
        <v>183</v>
      </c>
      <c r="W144" s="324">
        <v>0</v>
      </c>
      <c r="X144" s="300">
        <v>0</v>
      </c>
      <c r="Y144" s="106" t="s">
        <v>196</v>
      </c>
      <c r="Z144" s="325">
        <v>0</v>
      </c>
      <c r="AA144" s="322" t="s">
        <v>639</v>
      </c>
      <c r="AB144" s="326" t="s">
        <v>642</v>
      </c>
      <c r="AC144" s="299"/>
      <c r="AD144" s="299"/>
      <c r="AE144" s="540">
        <v>0</v>
      </c>
      <c r="AF144" s="541" t="s">
        <v>2915</v>
      </c>
      <c r="AG144" s="540">
        <v>0</v>
      </c>
      <c r="AH144" s="679" t="s">
        <v>3984</v>
      </c>
      <c r="AI144" s="327">
        <v>0.11</v>
      </c>
      <c r="AJ144" s="328">
        <v>0.11</v>
      </c>
      <c r="AK144" s="329" t="s">
        <v>643</v>
      </c>
      <c r="AL144" s="543">
        <v>0</v>
      </c>
      <c r="AM144" s="327">
        <v>0</v>
      </c>
      <c r="AN144" s="542">
        <v>0</v>
      </c>
      <c r="AO144" s="328">
        <v>0</v>
      </c>
      <c r="AP144" s="328"/>
      <c r="AQ144" s="329"/>
    </row>
    <row r="145" spans="1:43" ht="82.5" customHeight="1" x14ac:dyDescent="0.25">
      <c r="A145" s="180" t="s">
        <v>195</v>
      </c>
      <c r="B145" s="105" t="s">
        <v>17</v>
      </c>
      <c r="C145" s="293" t="s">
        <v>19</v>
      </c>
      <c r="D145" s="294" t="s">
        <v>4445</v>
      </c>
      <c r="E145" s="314"/>
      <c r="F145" s="106" t="s">
        <v>196</v>
      </c>
      <c r="G145" s="322" t="s">
        <v>197</v>
      </c>
      <c r="H145" s="322" t="s">
        <v>198</v>
      </c>
      <c r="I145" s="106" t="s">
        <v>199</v>
      </c>
      <c r="J145" s="294" t="s">
        <v>504</v>
      </c>
      <c r="K145" s="547" t="s">
        <v>2875</v>
      </c>
      <c r="L145" s="549">
        <v>0.57999999999999996</v>
      </c>
      <c r="M145" s="106" t="s">
        <v>194</v>
      </c>
      <c r="N145" s="302">
        <v>24</v>
      </c>
      <c r="O145" s="315"/>
      <c r="P145" s="315"/>
      <c r="Q145" s="943" t="s">
        <v>505</v>
      </c>
      <c r="R145" s="296">
        <v>43102</v>
      </c>
      <c r="S145" s="296">
        <v>43146</v>
      </c>
      <c r="T145" s="333" t="str">
        <f t="shared" si="8"/>
        <v>enero</v>
      </c>
      <c r="U145" s="335">
        <f t="shared" si="9"/>
        <v>44</v>
      </c>
      <c r="V145" s="334">
        <f t="shared" si="7"/>
        <v>61</v>
      </c>
      <c r="W145" s="324">
        <v>0</v>
      </c>
      <c r="X145" s="300">
        <v>0</v>
      </c>
      <c r="Y145" s="106" t="s">
        <v>196</v>
      </c>
      <c r="Z145" s="320" t="s">
        <v>644</v>
      </c>
      <c r="AA145" s="310" t="s">
        <v>645</v>
      </c>
      <c r="AB145" s="326" t="s">
        <v>646</v>
      </c>
      <c r="AC145" s="299"/>
      <c r="AD145" s="299"/>
      <c r="AE145" s="540">
        <v>8</v>
      </c>
      <c r="AF145" s="541" t="s">
        <v>2916</v>
      </c>
      <c r="AG145" s="540">
        <v>8</v>
      </c>
      <c r="AH145" s="680" t="s">
        <v>3985</v>
      </c>
      <c r="AI145" s="327">
        <v>0.3</v>
      </c>
      <c r="AJ145" s="328">
        <v>0.3</v>
      </c>
      <c r="AK145" s="329" t="s">
        <v>632</v>
      </c>
      <c r="AL145" s="543">
        <v>1</v>
      </c>
      <c r="AM145" s="327">
        <v>1</v>
      </c>
      <c r="AN145" s="542" t="s">
        <v>2916</v>
      </c>
      <c r="AO145" s="328">
        <v>1</v>
      </c>
      <c r="AP145" s="328">
        <v>1</v>
      </c>
      <c r="AQ145" s="331" t="s">
        <v>4003</v>
      </c>
    </row>
    <row r="146" spans="1:43" ht="82.5" customHeight="1" x14ac:dyDescent="0.25">
      <c r="A146" s="180" t="s">
        <v>195</v>
      </c>
      <c r="B146" s="105" t="s">
        <v>17</v>
      </c>
      <c r="C146" s="293" t="s">
        <v>19</v>
      </c>
      <c r="D146" s="294" t="s">
        <v>4445</v>
      </c>
      <c r="E146" s="314"/>
      <c r="F146" s="106" t="s">
        <v>196</v>
      </c>
      <c r="G146" s="322" t="s">
        <v>197</v>
      </c>
      <c r="H146" s="322" t="s">
        <v>198</v>
      </c>
      <c r="I146" s="106" t="s">
        <v>199</v>
      </c>
      <c r="J146" s="294" t="s">
        <v>504</v>
      </c>
      <c r="K146" s="547" t="s">
        <v>2875</v>
      </c>
      <c r="L146" s="549">
        <v>0.57999999999999996</v>
      </c>
      <c r="M146" s="106" t="s">
        <v>194</v>
      </c>
      <c r="N146" s="302">
        <v>24</v>
      </c>
      <c r="O146" s="315"/>
      <c r="P146" s="315"/>
      <c r="Q146" s="943" t="s">
        <v>506</v>
      </c>
      <c r="R146" s="296">
        <v>43146</v>
      </c>
      <c r="S146" s="296">
        <v>43205</v>
      </c>
      <c r="T146" s="333" t="str">
        <f t="shared" si="8"/>
        <v>febrero</v>
      </c>
      <c r="U146" s="335">
        <f t="shared" si="9"/>
        <v>59</v>
      </c>
      <c r="V146" s="334">
        <f t="shared" si="7"/>
        <v>61</v>
      </c>
      <c r="W146" s="324">
        <v>0</v>
      </c>
      <c r="X146" s="300">
        <v>0</v>
      </c>
      <c r="Y146" s="106" t="s">
        <v>196</v>
      </c>
      <c r="Z146" s="320" t="s">
        <v>644</v>
      </c>
      <c r="AA146" s="310" t="s">
        <v>645</v>
      </c>
      <c r="AB146" s="326" t="s">
        <v>646</v>
      </c>
      <c r="AC146" s="299"/>
      <c r="AD146" s="299"/>
      <c r="AE146" s="540">
        <v>8</v>
      </c>
      <c r="AF146" s="541" t="s">
        <v>2916</v>
      </c>
      <c r="AG146" s="540">
        <v>8</v>
      </c>
      <c r="AH146" s="680" t="s">
        <v>3985</v>
      </c>
      <c r="AI146" s="327">
        <v>0</v>
      </c>
      <c r="AJ146" s="330"/>
      <c r="AK146" s="330"/>
      <c r="AL146" s="543">
        <v>0.33</v>
      </c>
      <c r="AM146" s="327">
        <v>0.33</v>
      </c>
      <c r="AN146" s="542" t="s">
        <v>2976</v>
      </c>
      <c r="AO146" s="328">
        <v>0.66</v>
      </c>
      <c r="AP146" s="328">
        <v>0.66</v>
      </c>
      <c r="AQ146" s="331" t="s">
        <v>4004</v>
      </c>
    </row>
    <row r="147" spans="1:43" ht="48" hidden="1" customHeight="1" x14ac:dyDescent="0.25">
      <c r="A147" s="180" t="s">
        <v>195</v>
      </c>
      <c r="B147" s="105" t="s">
        <v>17</v>
      </c>
      <c r="C147" s="293" t="s">
        <v>19</v>
      </c>
      <c r="D147" s="294" t="s">
        <v>4445</v>
      </c>
      <c r="E147" s="314"/>
      <c r="F147" s="106" t="s">
        <v>196</v>
      </c>
      <c r="G147" s="322" t="s">
        <v>197</v>
      </c>
      <c r="H147" s="322" t="s">
        <v>198</v>
      </c>
      <c r="I147" s="106" t="s">
        <v>199</v>
      </c>
      <c r="J147" s="294" t="s">
        <v>504</v>
      </c>
      <c r="K147" s="547" t="s">
        <v>2875</v>
      </c>
      <c r="L147" s="549">
        <v>0.57999999999999996</v>
      </c>
      <c r="M147" s="106" t="s">
        <v>194</v>
      </c>
      <c r="N147" s="302">
        <v>24</v>
      </c>
      <c r="O147" s="315"/>
      <c r="P147" s="315"/>
      <c r="Q147" s="322" t="s">
        <v>507</v>
      </c>
      <c r="R147" s="296">
        <v>43206</v>
      </c>
      <c r="S147" s="296">
        <v>43266</v>
      </c>
      <c r="T147" s="333" t="str">
        <f t="shared" si="8"/>
        <v>abril</v>
      </c>
      <c r="U147" s="335">
        <f t="shared" si="9"/>
        <v>60</v>
      </c>
      <c r="V147" s="334">
        <f t="shared" si="7"/>
        <v>61</v>
      </c>
      <c r="W147" s="324">
        <v>0</v>
      </c>
      <c r="X147" s="300">
        <v>0</v>
      </c>
      <c r="Y147" s="106" t="s">
        <v>196</v>
      </c>
      <c r="Z147" s="320" t="s">
        <v>644</v>
      </c>
      <c r="AA147" s="310" t="s">
        <v>645</v>
      </c>
      <c r="AB147" s="326" t="s">
        <v>646</v>
      </c>
      <c r="AC147" s="299"/>
      <c r="AD147" s="299"/>
      <c r="AE147" s="540">
        <v>8</v>
      </c>
      <c r="AF147" s="541" t="s">
        <v>2916</v>
      </c>
      <c r="AG147" s="540">
        <v>8</v>
      </c>
      <c r="AH147" s="679" t="s">
        <v>3985</v>
      </c>
      <c r="AI147" s="327">
        <v>0</v>
      </c>
      <c r="AJ147" s="330"/>
      <c r="AK147" s="330"/>
      <c r="AL147" s="543">
        <v>0</v>
      </c>
      <c r="AM147" s="327">
        <v>0</v>
      </c>
      <c r="AN147" s="542">
        <v>0</v>
      </c>
      <c r="AO147" s="328">
        <v>0</v>
      </c>
      <c r="AP147" s="328"/>
      <c r="AQ147" s="329"/>
    </row>
    <row r="148" spans="1:43" ht="82.5" customHeight="1" x14ac:dyDescent="0.25">
      <c r="A148" s="180" t="s">
        <v>195</v>
      </c>
      <c r="B148" s="105" t="s">
        <v>17</v>
      </c>
      <c r="C148" s="293" t="s">
        <v>19</v>
      </c>
      <c r="D148" s="294" t="s">
        <v>4445</v>
      </c>
      <c r="E148" s="314"/>
      <c r="F148" s="106" t="s">
        <v>196</v>
      </c>
      <c r="G148" s="322" t="s">
        <v>197</v>
      </c>
      <c r="H148" s="322" t="s">
        <v>198</v>
      </c>
      <c r="I148" s="106" t="s">
        <v>199</v>
      </c>
      <c r="J148" s="294" t="s">
        <v>508</v>
      </c>
      <c r="K148" s="547" t="s">
        <v>2876</v>
      </c>
      <c r="L148" s="549">
        <v>1.75</v>
      </c>
      <c r="M148" s="106" t="s">
        <v>194</v>
      </c>
      <c r="N148" s="302">
        <v>480</v>
      </c>
      <c r="O148" s="315"/>
      <c r="P148" s="315"/>
      <c r="Q148" s="943" t="s">
        <v>509</v>
      </c>
      <c r="R148" s="296">
        <v>43132</v>
      </c>
      <c r="S148" s="296">
        <v>43281</v>
      </c>
      <c r="T148" s="333" t="str">
        <f t="shared" si="8"/>
        <v>febrero</v>
      </c>
      <c r="U148" s="335">
        <f t="shared" si="9"/>
        <v>149</v>
      </c>
      <c r="V148" s="334">
        <f t="shared" si="7"/>
        <v>152</v>
      </c>
      <c r="W148" s="324">
        <v>0</v>
      </c>
      <c r="X148" s="324">
        <v>1115808000</v>
      </c>
      <c r="Y148" s="322" t="s">
        <v>24</v>
      </c>
      <c r="Z148" s="325">
        <v>0</v>
      </c>
      <c r="AA148" s="310" t="s">
        <v>645</v>
      </c>
      <c r="AB148" s="326" t="s">
        <v>627</v>
      </c>
      <c r="AC148" s="299"/>
      <c r="AD148" s="299"/>
      <c r="AE148" s="540">
        <v>0</v>
      </c>
      <c r="AF148" s="541" t="s">
        <v>2917</v>
      </c>
      <c r="AG148" s="540">
        <v>53</v>
      </c>
      <c r="AH148" s="680" t="s">
        <v>3986</v>
      </c>
      <c r="AI148" s="327">
        <v>0</v>
      </c>
      <c r="AJ148" s="330"/>
      <c r="AK148" s="330"/>
      <c r="AL148" s="543">
        <v>0.1</v>
      </c>
      <c r="AM148" s="327">
        <v>0.1</v>
      </c>
      <c r="AN148" s="545" t="s">
        <v>2977</v>
      </c>
      <c r="AO148" s="328">
        <v>0.37</v>
      </c>
      <c r="AP148" s="328">
        <v>0.37</v>
      </c>
      <c r="AQ148" s="331" t="s">
        <v>3986</v>
      </c>
    </row>
    <row r="149" spans="1:43" ht="82.5" customHeight="1" x14ac:dyDescent="0.25">
      <c r="A149" s="180" t="s">
        <v>195</v>
      </c>
      <c r="B149" s="105" t="s">
        <v>17</v>
      </c>
      <c r="C149" s="293" t="s">
        <v>19</v>
      </c>
      <c r="D149" s="294" t="s">
        <v>4445</v>
      </c>
      <c r="E149" s="314"/>
      <c r="F149" s="106" t="s">
        <v>196</v>
      </c>
      <c r="G149" s="322" t="s">
        <v>197</v>
      </c>
      <c r="H149" s="322" t="s">
        <v>198</v>
      </c>
      <c r="I149" s="106" t="s">
        <v>199</v>
      </c>
      <c r="J149" s="294" t="s">
        <v>510</v>
      </c>
      <c r="K149" s="547" t="s">
        <v>2877</v>
      </c>
      <c r="L149" s="549">
        <v>1.75</v>
      </c>
      <c r="M149" s="106" t="s">
        <v>194</v>
      </c>
      <c r="N149" s="302">
        <v>9095</v>
      </c>
      <c r="O149" s="315"/>
      <c r="P149" s="315"/>
      <c r="Q149" s="943" t="s">
        <v>511</v>
      </c>
      <c r="R149" s="296">
        <v>43101</v>
      </c>
      <c r="S149" s="296">
        <v>43465</v>
      </c>
      <c r="T149" s="333" t="str">
        <f t="shared" si="8"/>
        <v>enero</v>
      </c>
      <c r="U149" s="335">
        <f t="shared" si="9"/>
        <v>364</v>
      </c>
      <c r="V149" s="334">
        <f t="shared" si="7"/>
        <v>365</v>
      </c>
      <c r="W149" s="324">
        <v>0</v>
      </c>
      <c r="X149" s="324">
        <v>42432000</v>
      </c>
      <c r="Y149" s="322" t="s">
        <v>24</v>
      </c>
      <c r="Z149" s="325">
        <v>0</v>
      </c>
      <c r="AA149" s="293" t="s">
        <v>647</v>
      </c>
      <c r="AB149" s="326" t="s">
        <v>648</v>
      </c>
      <c r="AC149" s="299"/>
      <c r="AD149" s="299"/>
      <c r="AE149" s="540">
        <v>0</v>
      </c>
      <c r="AF149" s="541" t="s">
        <v>2918</v>
      </c>
      <c r="AG149" s="540">
        <v>0</v>
      </c>
      <c r="AH149" s="680" t="s">
        <v>3987</v>
      </c>
      <c r="AI149" s="327">
        <v>0.03</v>
      </c>
      <c r="AJ149" s="328">
        <v>0.03</v>
      </c>
      <c r="AK149" s="329" t="s">
        <v>649</v>
      </c>
      <c r="AL149" s="543">
        <v>0.11</v>
      </c>
      <c r="AM149" s="327">
        <v>0.11</v>
      </c>
      <c r="AN149" s="542" t="s">
        <v>2978</v>
      </c>
      <c r="AO149" s="328">
        <v>0.27</v>
      </c>
      <c r="AP149" s="328">
        <v>0.27</v>
      </c>
      <c r="AQ149" s="331" t="s">
        <v>4005</v>
      </c>
    </row>
    <row r="150" spans="1:43" ht="48" hidden="1" customHeight="1" x14ac:dyDescent="0.25">
      <c r="A150" s="180" t="s">
        <v>195</v>
      </c>
      <c r="B150" s="105" t="s">
        <v>17</v>
      </c>
      <c r="C150" s="293" t="s">
        <v>19</v>
      </c>
      <c r="D150" s="294" t="s">
        <v>4445</v>
      </c>
      <c r="E150" s="314"/>
      <c r="F150" s="106" t="s">
        <v>196</v>
      </c>
      <c r="G150" s="322" t="s">
        <v>197</v>
      </c>
      <c r="H150" s="322" t="s">
        <v>198</v>
      </c>
      <c r="I150" s="106" t="s">
        <v>199</v>
      </c>
      <c r="J150" s="294" t="s">
        <v>512</v>
      </c>
      <c r="K150" s="547" t="s">
        <v>2878</v>
      </c>
      <c r="L150" s="549">
        <v>1.75</v>
      </c>
      <c r="M150" s="106" t="s">
        <v>194</v>
      </c>
      <c r="N150" s="913">
        <v>1</v>
      </c>
      <c r="O150" s="173" t="s">
        <v>193</v>
      </c>
      <c r="P150" s="662">
        <v>43157</v>
      </c>
      <c r="Q150" s="322" t="s">
        <v>513</v>
      </c>
      <c r="R150" s="296">
        <v>43282</v>
      </c>
      <c r="S150" s="296">
        <v>43373</v>
      </c>
      <c r="T150" s="333" t="str">
        <f t="shared" si="8"/>
        <v>julio</v>
      </c>
      <c r="U150" s="335">
        <f t="shared" si="9"/>
        <v>91</v>
      </c>
      <c r="V150" s="334">
        <f t="shared" si="7"/>
        <v>91</v>
      </c>
      <c r="W150" s="324">
        <v>0</v>
      </c>
      <c r="X150" s="300">
        <v>0</v>
      </c>
      <c r="Y150" s="106" t="s">
        <v>196</v>
      </c>
      <c r="Z150" s="325">
        <v>0</v>
      </c>
      <c r="AA150" s="293" t="s">
        <v>647</v>
      </c>
      <c r="AB150" s="326" t="s">
        <v>650</v>
      </c>
      <c r="AC150" s="299"/>
      <c r="AD150" s="299"/>
      <c r="AE150" s="540">
        <v>0</v>
      </c>
      <c r="AF150" s="541" t="s">
        <v>2919</v>
      </c>
      <c r="AG150" s="540">
        <v>0</v>
      </c>
      <c r="AH150" s="679" t="s">
        <v>3988</v>
      </c>
      <c r="AI150" s="327">
        <v>0</v>
      </c>
      <c r="AJ150" s="328">
        <v>0</v>
      </c>
      <c r="AK150" s="329" t="s">
        <v>651</v>
      </c>
      <c r="AL150" s="543">
        <v>0</v>
      </c>
      <c r="AM150" s="327">
        <v>0</v>
      </c>
      <c r="AN150" s="542">
        <v>0</v>
      </c>
      <c r="AO150" s="328">
        <v>0</v>
      </c>
      <c r="AP150" s="328"/>
      <c r="AQ150" s="329"/>
    </row>
    <row r="151" spans="1:43" ht="82.5" customHeight="1" x14ac:dyDescent="0.25">
      <c r="A151" s="180" t="s">
        <v>195</v>
      </c>
      <c r="B151" s="105" t="s">
        <v>17</v>
      </c>
      <c r="C151" s="293" t="s">
        <v>19</v>
      </c>
      <c r="D151" s="294" t="s">
        <v>4445</v>
      </c>
      <c r="E151" s="314"/>
      <c r="F151" s="106" t="s">
        <v>196</v>
      </c>
      <c r="G151" s="322" t="s">
        <v>197</v>
      </c>
      <c r="H151" s="322" t="s">
        <v>198</v>
      </c>
      <c r="I151" s="106" t="s">
        <v>199</v>
      </c>
      <c r="J151" s="294" t="s">
        <v>514</v>
      </c>
      <c r="K151" s="547" t="s">
        <v>2879</v>
      </c>
      <c r="L151" s="549">
        <v>1.75</v>
      </c>
      <c r="M151" s="106" t="s">
        <v>194</v>
      </c>
      <c r="N151" s="302">
        <v>4</v>
      </c>
      <c r="O151" s="315"/>
      <c r="P151" s="315"/>
      <c r="Q151" s="943" t="s">
        <v>515</v>
      </c>
      <c r="R151" s="296">
        <v>43101</v>
      </c>
      <c r="S151" s="296">
        <v>43465</v>
      </c>
      <c r="T151" s="333" t="str">
        <f t="shared" si="8"/>
        <v>enero</v>
      </c>
      <c r="U151" s="335">
        <f t="shared" si="9"/>
        <v>364</v>
      </c>
      <c r="V151" s="334">
        <f t="shared" si="7"/>
        <v>365</v>
      </c>
      <c r="W151" s="324">
        <v>0</v>
      </c>
      <c r="X151" s="300">
        <v>0</v>
      </c>
      <c r="Y151" s="106" t="s">
        <v>196</v>
      </c>
      <c r="Z151" s="325">
        <v>0</v>
      </c>
      <c r="AA151" s="293" t="s">
        <v>647</v>
      </c>
      <c r="AB151" s="326" t="s">
        <v>652</v>
      </c>
      <c r="AC151" s="299"/>
      <c r="AD151" s="299"/>
      <c r="AE151" s="540">
        <v>2</v>
      </c>
      <c r="AF151" s="541" t="s">
        <v>2920</v>
      </c>
      <c r="AG151" s="540">
        <v>2</v>
      </c>
      <c r="AH151" s="680" t="s">
        <v>3989</v>
      </c>
      <c r="AI151" s="327">
        <v>0.11</v>
      </c>
      <c r="AJ151" s="328">
        <v>0.11</v>
      </c>
      <c r="AK151" s="329" t="s">
        <v>643</v>
      </c>
      <c r="AL151" s="543">
        <v>0.22</v>
      </c>
      <c r="AM151" s="327">
        <v>0.22</v>
      </c>
      <c r="AN151" s="542" t="s">
        <v>2979</v>
      </c>
      <c r="AO151" s="328">
        <v>0.33</v>
      </c>
      <c r="AP151" s="328">
        <v>0.33</v>
      </c>
      <c r="AQ151" s="331" t="s">
        <v>4006</v>
      </c>
    </row>
    <row r="152" spans="1:43" ht="82.5" customHeight="1" x14ac:dyDescent="0.25">
      <c r="A152" s="180" t="s">
        <v>192</v>
      </c>
      <c r="B152" s="105" t="s">
        <v>17</v>
      </c>
      <c r="C152" s="293" t="s">
        <v>19</v>
      </c>
      <c r="D152" s="294" t="s">
        <v>4445</v>
      </c>
      <c r="E152" s="314"/>
      <c r="F152" s="106" t="s">
        <v>476</v>
      </c>
      <c r="G152" s="322" t="s">
        <v>653</v>
      </c>
      <c r="H152" s="322" t="s">
        <v>654</v>
      </c>
      <c r="I152" s="106" t="s">
        <v>199</v>
      </c>
      <c r="J152" s="294" t="s">
        <v>655</v>
      </c>
      <c r="K152" s="547" t="s">
        <v>3085</v>
      </c>
      <c r="L152" s="549">
        <v>2.8</v>
      </c>
      <c r="M152" s="106" t="s">
        <v>194</v>
      </c>
      <c r="N152" s="302">
        <v>95</v>
      </c>
      <c r="O152" s="315"/>
      <c r="P152" s="315"/>
      <c r="Q152" s="943" t="s">
        <v>656</v>
      </c>
      <c r="R152" s="296">
        <v>43102</v>
      </c>
      <c r="S152" s="296">
        <v>43465</v>
      </c>
      <c r="T152" s="333" t="str">
        <f t="shared" si="8"/>
        <v>enero</v>
      </c>
      <c r="U152" s="335">
        <f t="shared" si="9"/>
        <v>363</v>
      </c>
      <c r="V152" s="334">
        <f t="shared" si="7"/>
        <v>365</v>
      </c>
      <c r="W152" s="324">
        <v>0</v>
      </c>
      <c r="X152" s="300" t="s">
        <v>749</v>
      </c>
      <c r="Y152" s="106"/>
      <c r="Z152" s="325"/>
      <c r="AA152" s="293" t="s">
        <v>750</v>
      </c>
      <c r="AB152" s="550" t="s">
        <v>751</v>
      </c>
      <c r="AC152" s="321">
        <v>3</v>
      </c>
      <c r="AD152" s="681" t="s">
        <v>752</v>
      </c>
      <c r="AE152" s="540">
        <v>3</v>
      </c>
      <c r="AF152" s="681" t="s">
        <v>3121</v>
      </c>
      <c r="AG152" s="540">
        <v>24</v>
      </c>
      <c r="AH152" s="680" t="s">
        <v>3784</v>
      </c>
      <c r="AI152" s="327">
        <v>0.08</v>
      </c>
      <c r="AJ152" s="328">
        <v>0.08</v>
      </c>
      <c r="AK152" s="331" t="s">
        <v>752</v>
      </c>
      <c r="AL152" s="543">
        <v>0.16</v>
      </c>
      <c r="AM152" s="327">
        <v>0.16</v>
      </c>
      <c r="AN152" s="545" t="s">
        <v>3156</v>
      </c>
      <c r="AO152" s="328">
        <v>0.24</v>
      </c>
      <c r="AP152" s="328">
        <v>0.24</v>
      </c>
      <c r="AQ152" s="331" t="s">
        <v>3820</v>
      </c>
    </row>
    <row r="153" spans="1:43" ht="82.5" customHeight="1" x14ac:dyDescent="0.25">
      <c r="A153" s="180" t="s">
        <v>192</v>
      </c>
      <c r="B153" s="105" t="s">
        <v>17</v>
      </c>
      <c r="C153" s="293" t="s">
        <v>19</v>
      </c>
      <c r="D153" s="294" t="s">
        <v>4445</v>
      </c>
      <c r="E153" s="314"/>
      <c r="F153" s="106" t="s">
        <v>239</v>
      </c>
      <c r="G153" s="322" t="s">
        <v>653</v>
      </c>
      <c r="H153" s="322" t="s">
        <v>654</v>
      </c>
      <c r="I153" s="106" t="s">
        <v>199</v>
      </c>
      <c r="J153" s="294" t="s">
        <v>657</v>
      </c>
      <c r="K153" s="547" t="s">
        <v>3086</v>
      </c>
      <c r="L153" s="549">
        <v>0.7</v>
      </c>
      <c r="M153" s="106" t="s">
        <v>194</v>
      </c>
      <c r="N153" s="302">
        <v>23</v>
      </c>
      <c r="O153" s="767" t="s">
        <v>193</v>
      </c>
      <c r="P153" s="768">
        <v>43159</v>
      </c>
      <c r="Q153" s="943" t="s">
        <v>658</v>
      </c>
      <c r="R153" s="296">
        <v>43102</v>
      </c>
      <c r="S153" s="296">
        <v>43159</v>
      </c>
      <c r="T153" s="333" t="str">
        <f t="shared" si="8"/>
        <v>enero</v>
      </c>
      <c r="U153" s="335">
        <f t="shared" si="9"/>
        <v>57</v>
      </c>
      <c r="V153" s="334">
        <f t="shared" si="7"/>
        <v>61</v>
      </c>
      <c r="W153" s="324">
        <v>0</v>
      </c>
      <c r="X153" s="300" t="s">
        <v>753</v>
      </c>
      <c r="Y153" s="106"/>
      <c r="Z153" s="325"/>
      <c r="AA153" s="293" t="s">
        <v>750</v>
      </c>
      <c r="AB153" s="331" t="s">
        <v>754</v>
      </c>
      <c r="AC153" s="299"/>
      <c r="AD153" s="299"/>
      <c r="AE153" s="540">
        <v>0</v>
      </c>
      <c r="AF153" s="681" t="s">
        <v>3122</v>
      </c>
      <c r="AG153" s="540">
        <v>0</v>
      </c>
      <c r="AH153" s="680" t="s">
        <v>3785</v>
      </c>
      <c r="AI153" s="327">
        <v>0.5</v>
      </c>
      <c r="AJ153" s="328">
        <v>0.5</v>
      </c>
      <c r="AK153" s="331" t="s">
        <v>755</v>
      </c>
      <c r="AL153" s="543">
        <v>1</v>
      </c>
      <c r="AM153" s="327">
        <v>1</v>
      </c>
      <c r="AN153" s="545" t="s">
        <v>3157</v>
      </c>
      <c r="AO153" s="328">
        <v>1</v>
      </c>
      <c r="AP153" s="328">
        <v>1</v>
      </c>
      <c r="AQ153" s="331" t="s">
        <v>3821</v>
      </c>
    </row>
    <row r="154" spans="1:43" ht="82.5" customHeight="1" x14ac:dyDescent="0.25">
      <c r="A154" s="180" t="s">
        <v>192</v>
      </c>
      <c r="B154" s="105" t="s">
        <v>17</v>
      </c>
      <c r="C154" s="293" t="s">
        <v>19</v>
      </c>
      <c r="D154" s="294" t="s">
        <v>4445</v>
      </c>
      <c r="E154" s="314"/>
      <c r="F154" s="106" t="s">
        <v>239</v>
      </c>
      <c r="G154" s="322" t="s">
        <v>653</v>
      </c>
      <c r="H154" s="322" t="s">
        <v>654</v>
      </c>
      <c r="I154" s="106" t="s">
        <v>199</v>
      </c>
      <c r="J154" s="294" t="s">
        <v>657</v>
      </c>
      <c r="K154" s="547" t="s">
        <v>3086</v>
      </c>
      <c r="L154" s="549">
        <v>0.7</v>
      </c>
      <c r="M154" s="106" t="s">
        <v>194</v>
      </c>
      <c r="N154" s="302">
        <v>23</v>
      </c>
      <c r="O154" s="767" t="s">
        <v>193</v>
      </c>
      <c r="P154" s="768">
        <v>43159</v>
      </c>
      <c r="Q154" s="943" t="s">
        <v>659</v>
      </c>
      <c r="R154" s="296">
        <v>43132</v>
      </c>
      <c r="S154" s="296">
        <v>43189</v>
      </c>
      <c r="T154" s="333" t="str">
        <f t="shared" si="8"/>
        <v>febrero</v>
      </c>
      <c r="U154" s="335">
        <f t="shared" si="9"/>
        <v>57</v>
      </c>
      <c r="V154" s="334">
        <f t="shared" si="7"/>
        <v>61</v>
      </c>
      <c r="W154" s="324">
        <v>0</v>
      </c>
      <c r="X154" s="300">
        <v>0</v>
      </c>
      <c r="Y154" s="106"/>
      <c r="Z154" s="325"/>
      <c r="AA154" s="293" t="s">
        <v>750</v>
      </c>
      <c r="AB154" s="331" t="s">
        <v>756</v>
      </c>
      <c r="AC154" s="299"/>
      <c r="AD154" s="299"/>
      <c r="AE154" s="540">
        <v>0</v>
      </c>
      <c r="AF154" s="681" t="s">
        <v>3122</v>
      </c>
      <c r="AG154" s="540">
        <v>0</v>
      </c>
      <c r="AH154" s="680" t="s">
        <v>3785</v>
      </c>
      <c r="AI154" s="327">
        <v>0</v>
      </c>
      <c r="AJ154" s="328">
        <v>0</v>
      </c>
      <c r="AK154" s="331"/>
      <c r="AL154" s="543">
        <v>0.5</v>
      </c>
      <c r="AM154" s="327">
        <v>0.5</v>
      </c>
      <c r="AN154" s="545" t="s">
        <v>3158</v>
      </c>
      <c r="AO154" s="328">
        <v>1</v>
      </c>
      <c r="AP154" s="328">
        <v>1</v>
      </c>
      <c r="AQ154" s="331" t="s">
        <v>3822</v>
      </c>
    </row>
    <row r="155" spans="1:43" ht="82.5" customHeight="1" x14ac:dyDescent="0.25">
      <c r="A155" s="180" t="s">
        <v>192</v>
      </c>
      <c r="B155" s="105" t="s">
        <v>17</v>
      </c>
      <c r="C155" s="293" t="s">
        <v>19</v>
      </c>
      <c r="D155" s="294" t="s">
        <v>4445</v>
      </c>
      <c r="E155" s="314"/>
      <c r="F155" s="106" t="s">
        <v>239</v>
      </c>
      <c r="G155" s="322" t="s">
        <v>653</v>
      </c>
      <c r="H155" s="322" t="s">
        <v>654</v>
      </c>
      <c r="I155" s="106" t="s">
        <v>199</v>
      </c>
      <c r="J155" s="294" t="s">
        <v>657</v>
      </c>
      <c r="K155" s="547" t="s">
        <v>3086</v>
      </c>
      <c r="L155" s="549">
        <v>0.7</v>
      </c>
      <c r="M155" s="106" t="s">
        <v>194</v>
      </c>
      <c r="N155" s="302">
        <v>23</v>
      </c>
      <c r="O155" s="767" t="s">
        <v>193</v>
      </c>
      <c r="P155" s="768">
        <v>43159</v>
      </c>
      <c r="Q155" s="943" t="s">
        <v>660</v>
      </c>
      <c r="R155" s="296">
        <v>43160</v>
      </c>
      <c r="S155" s="296">
        <v>43205</v>
      </c>
      <c r="T155" s="333" t="str">
        <f t="shared" si="8"/>
        <v>marzo</v>
      </c>
      <c r="U155" s="335">
        <f t="shared" si="9"/>
        <v>45</v>
      </c>
      <c r="V155" s="334">
        <f t="shared" si="7"/>
        <v>61</v>
      </c>
      <c r="W155" s="324">
        <v>0</v>
      </c>
      <c r="X155" s="300">
        <v>0</v>
      </c>
      <c r="Y155" s="106"/>
      <c r="Z155" s="325"/>
      <c r="AA155" s="293" t="s">
        <v>750</v>
      </c>
      <c r="AB155" s="331" t="s">
        <v>757</v>
      </c>
      <c r="AC155" s="299"/>
      <c r="AD155" s="299"/>
      <c r="AE155" s="540">
        <v>0</v>
      </c>
      <c r="AF155" s="681" t="s">
        <v>3122</v>
      </c>
      <c r="AG155" s="540">
        <v>0</v>
      </c>
      <c r="AH155" s="680" t="s">
        <v>3785</v>
      </c>
      <c r="AI155" s="327">
        <v>0</v>
      </c>
      <c r="AJ155" s="328">
        <v>0</v>
      </c>
      <c r="AK155" s="331"/>
      <c r="AL155" s="543">
        <v>0</v>
      </c>
      <c r="AM155" s="327">
        <v>0</v>
      </c>
      <c r="AN155" s="542"/>
      <c r="AO155" s="328">
        <v>0.5</v>
      </c>
      <c r="AP155" s="328">
        <v>0.5</v>
      </c>
      <c r="AQ155" s="331" t="s">
        <v>3823</v>
      </c>
    </row>
    <row r="156" spans="1:43" ht="82.5" customHeight="1" x14ac:dyDescent="0.25">
      <c r="A156" s="180" t="s">
        <v>192</v>
      </c>
      <c r="B156" s="105" t="s">
        <v>17</v>
      </c>
      <c r="C156" s="293" t="s">
        <v>19</v>
      </c>
      <c r="D156" s="294" t="s">
        <v>4445</v>
      </c>
      <c r="E156" s="314"/>
      <c r="F156" s="106" t="s">
        <v>239</v>
      </c>
      <c r="G156" s="322" t="s">
        <v>653</v>
      </c>
      <c r="H156" s="322" t="s">
        <v>654</v>
      </c>
      <c r="I156" s="106" t="s">
        <v>199</v>
      </c>
      <c r="J156" s="294" t="s">
        <v>657</v>
      </c>
      <c r="K156" s="547" t="s">
        <v>3086</v>
      </c>
      <c r="L156" s="549">
        <v>0.7</v>
      </c>
      <c r="M156" s="106" t="s">
        <v>194</v>
      </c>
      <c r="N156" s="302">
        <v>23</v>
      </c>
      <c r="O156" s="315"/>
      <c r="P156" s="315"/>
      <c r="Q156" s="943" t="s">
        <v>661</v>
      </c>
      <c r="R156" s="296">
        <v>43174</v>
      </c>
      <c r="S156" s="296">
        <v>43465</v>
      </c>
      <c r="T156" s="333" t="str">
        <f t="shared" si="8"/>
        <v>marzo</v>
      </c>
      <c r="U156" s="335">
        <f t="shared" si="9"/>
        <v>291</v>
      </c>
      <c r="V156" s="334">
        <f t="shared" si="7"/>
        <v>305</v>
      </c>
      <c r="W156" s="324">
        <v>0</v>
      </c>
      <c r="X156" s="300">
        <v>0</v>
      </c>
      <c r="Y156" s="106"/>
      <c r="Z156" s="325"/>
      <c r="AA156" s="293" t="s">
        <v>750</v>
      </c>
      <c r="AB156" s="331" t="s">
        <v>758</v>
      </c>
      <c r="AC156" s="299"/>
      <c r="AD156" s="299"/>
      <c r="AE156" s="540">
        <v>0</v>
      </c>
      <c r="AF156" s="681" t="s">
        <v>3122</v>
      </c>
      <c r="AG156" s="540">
        <v>0</v>
      </c>
      <c r="AH156" s="680" t="s">
        <v>3785</v>
      </c>
      <c r="AI156" s="327">
        <v>0</v>
      </c>
      <c r="AJ156" s="328">
        <v>0</v>
      </c>
      <c r="AK156" s="331"/>
      <c r="AL156" s="543">
        <v>0</v>
      </c>
      <c r="AM156" s="327">
        <v>0</v>
      </c>
      <c r="AN156" s="542"/>
      <c r="AO156" s="328">
        <v>0.1</v>
      </c>
      <c r="AP156" s="328">
        <v>0.1</v>
      </c>
      <c r="AQ156" s="331" t="s">
        <v>3824</v>
      </c>
    </row>
    <row r="157" spans="1:43" ht="82.5" customHeight="1" x14ac:dyDescent="0.25">
      <c r="A157" s="180" t="s">
        <v>192</v>
      </c>
      <c r="B157" s="105" t="s">
        <v>17</v>
      </c>
      <c r="C157" s="293" t="s">
        <v>19</v>
      </c>
      <c r="D157" s="294" t="s">
        <v>4445</v>
      </c>
      <c r="E157" s="314"/>
      <c r="F157" s="106" t="s">
        <v>239</v>
      </c>
      <c r="G157" s="322" t="s">
        <v>653</v>
      </c>
      <c r="H157" s="322" t="s">
        <v>654</v>
      </c>
      <c r="I157" s="106" t="s">
        <v>199</v>
      </c>
      <c r="J157" s="294" t="s">
        <v>662</v>
      </c>
      <c r="K157" s="547" t="s">
        <v>3087</v>
      </c>
      <c r="L157" s="549">
        <v>1.4</v>
      </c>
      <c r="M157" s="106" t="s">
        <v>194</v>
      </c>
      <c r="N157" s="302">
        <v>23</v>
      </c>
      <c r="O157" s="315"/>
      <c r="P157" s="315"/>
      <c r="Q157" s="943" t="s">
        <v>663</v>
      </c>
      <c r="R157" s="296">
        <v>43101</v>
      </c>
      <c r="S157" s="296">
        <v>43465</v>
      </c>
      <c r="T157" s="333" t="str">
        <f t="shared" si="8"/>
        <v>enero</v>
      </c>
      <c r="U157" s="335">
        <f t="shared" si="9"/>
        <v>364</v>
      </c>
      <c r="V157" s="334">
        <f t="shared" si="7"/>
        <v>365</v>
      </c>
      <c r="W157" s="324">
        <v>0</v>
      </c>
      <c r="X157" s="300" t="s">
        <v>749</v>
      </c>
      <c r="Y157" s="106"/>
      <c r="Z157" s="325"/>
      <c r="AA157" s="293" t="s">
        <v>759</v>
      </c>
      <c r="AB157" s="331" t="s">
        <v>760</v>
      </c>
      <c r="AC157" s="299" t="s">
        <v>585</v>
      </c>
      <c r="AD157" s="303" t="s">
        <v>761</v>
      </c>
      <c r="AE157" s="540">
        <v>0</v>
      </c>
      <c r="AF157" s="681" t="s">
        <v>3123</v>
      </c>
      <c r="AG157" s="540">
        <v>0</v>
      </c>
      <c r="AH157" s="680" t="s">
        <v>3786</v>
      </c>
      <c r="AI157" s="327">
        <v>0.2</v>
      </c>
      <c r="AJ157" s="328">
        <v>0.2</v>
      </c>
      <c r="AK157" s="331" t="s">
        <v>762</v>
      </c>
      <c r="AL157" s="543">
        <v>0.4</v>
      </c>
      <c r="AM157" s="327">
        <v>0.4</v>
      </c>
      <c r="AN157" s="545" t="s">
        <v>3159</v>
      </c>
      <c r="AO157" s="328">
        <v>0.60000000000000009</v>
      </c>
      <c r="AP157" s="328">
        <v>0.6</v>
      </c>
      <c r="AQ157" s="331" t="s">
        <v>3825</v>
      </c>
    </row>
    <row r="158" spans="1:43" ht="82.5" customHeight="1" x14ac:dyDescent="0.25">
      <c r="A158" s="180" t="s">
        <v>192</v>
      </c>
      <c r="B158" s="105" t="s">
        <v>17</v>
      </c>
      <c r="C158" s="293" t="s">
        <v>19</v>
      </c>
      <c r="D158" s="294" t="s">
        <v>4445</v>
      </c>
      <c r="E158" s="314"/>
      <c r="F158" s="106" t="s">
        <v>239</v>
      </c>
      <c r="G158" s="322" t="s">
        <v>653</v>
      </c>
      <c r="H158" s="322" t="s">
        <v>654</v>
      </c>
      <c r="I158" s="106" t="s">
        <v>199</v>
      </c>
      <c r="J158" s="294" t="s">
        <v>662</v>
      </c>
      <c r="K158" s="547" t="s">
        <v>3087</v>
      </c>
      <c r="L158" s="549">
        <v>1.4</v>
      </c>
      <c r="M158" s="106" t="s">
        <v>194</v>
      </c>
      <c r="N158" s="302">
        <v>23</v>
      </c>
      <c r="O158" s="315"/>
      <c r="P158" s="315"/>
      <c r="Q158" s="943" t="s">
        <v>664</v>
      </c>
      <c r="R158" s="296">
        <v>43101</v>
      </c>
      <c r="S158" s="296">
        <v>43465</v>
      </c>
      <c r="T158" s="333" t="str">
        <f t="shared" si="8"/>
        <v>enero</v>
      </c>
      <c r="U158" s="335">
        <f t="shared" si="9"/>
        <v>364</v>
      </c>
      <c r="V158" s="334">
        <f t="shared" si="7"/>
        <v>365</v>
      </c>
      <c r="W158" s="324">
        <v>0</v>
      </c>
      <c r="X158" s="300">
        <v>0</v>
      </c>
      <c r="Y158" s="106"/>
      <c r="Z158" s="325"/>
      <c r="AA158" s="293" t="s">
        <v>759</v>
      </c>
      <c r="AB158" s="331" t="s">
        <v>763</v>
      </c>
      <c r="AC158" s="299" t="s">
        <v>585</v>
      </c>
      <c r="AD158" s="303" t="s">
        <v>761</v>
      </c>
      <c r="AE158" s="540">
        <v>0</v>
      </c>
      <c r="AF158" s="681" t="s">
        <v>3123</v>
      </c>
      <c r="AG158" s="540">
        <v>0</v>
      </c>
      <c r="AH158" s="680" t="s">
        <v>3786</v>
      </c>
      <c r="AI158" s="327">
        <v>0.1</v>
      </c>
      <c r="AJ158" s="328">
        <v>0.1</v>
      </c>
      <c r="AK158" s="331" t="s">
        <v>764</v>
      </c>
      <c r="AL158" s="543">
        <v>0.2</v>
      </c>
      <c r="AM158" s="327">
        <v>0.2</v>
      </c>
      <c r="AN158" s="545" t="s">
        <v>3160</v>
      </c>
      <c r="AO158" s="328">
        <v>0.30000000000000004</v>
      </c>
      <c r="AP158" s="328">
        <v>0.3</v>
      </c>
      <c r="AQ158" s="331" t="s">
        <v>3826</v>
      </c>
    </row>
    <row r="159" spans="1:43" ht="82.5" customHeight="1" x14ac:dyDescent="0.25">
      <c r="A159" s="180" t="s">
        <v>192</v>
      </c>
      <c r="B159" s="105" t="s">
        <v>17</v>
      </c>
      <c r="C159" s="293" t="s">
        <v>19</v>
      </c>
      <c r="D159" s="294" t="s">
        <v>4445</v>
      </c>
      <c r="E159" s="314"/>
      <c r="F159" s="106" t="s">
        <v>196</v>
      </c>
      <c r="G159" s="322" t="s">
        <v>653</v>
      </c>
      <c r="H159" s="322" t="s">
        <v>654</v>
      </c>
      <c r="I159" s="106" t="s">
        <v>199</v>
      </c>
      <c r="J159" s="294" t="s">
        <v>665</v>
      </c>
      <c r="K159" s="547" t="s">
        <v>3088</v>
      </c>
      <c r="L159" s="549">
        <v>0.93</v>
      </c>
      <c r="M159" s="106" t="s">
        <v>194</v>
      </c>
      <c r="N159" s="302">
        <v>95</v>
      </c>
      <c r="O159" s="315"/>
      <c r="P159" s="315"/>
      <c r="Q159" s="943" t="s">
        <v>666</v>
      </c>
      <c r="R159" s="296">
        <v>43102</v>
      </c>
      <c r="S159" s="296">
        <v>43465</v>
      </c>
      <c r="T159" s="333" t="str">
        <f t="shared" si="8"/>
        <v>enero</v>
      </c>
      <c r="U159" s="335">
        <f t="shared" si="9"/>
        <v>363</v>
      </c>
      <c r="V159" s="334">
        <f t="shared" si="7"/>
        <v>365</v>
      </c>
      <c r="W159" s="324">
        <v>0</v>
      </c>
      <c r="X159" s="300" t="s">
        <v>749</v>
      </c>
      <c r="Y159" s="106"/>
      <c r="Z159" s="325"/>
      <c r="AA159" s="293" t="s">
        <v>765</v>
      </c>
      <c r="AB159" s="326" t="s">
        <v>766</v>
      </c>
      <c r="AC159" s="299"/>
      <c r="AD159" s="303" t="s">
        <v>767</v>
      </c>
      <c r="AE159" s="540">
        <v>0</v>
      </c>
      <c r="AF159" s="681" t="s">
        <v>3124</v>
      </c>
      <c r="AG159" s="540">
        <v>0</v>
      </c>
      <c r="AH159" s="680" t="s">
        <v>3787</v>
      </c>
      <c r="AI159" s="327">
        <v>0.08</v>
      </c>
      <c r="AJ159" s="328">
        <v>0.08</v>
      </c>
      <c r="AK159" s="329" t="s">
        <v>768</v>
      </c>
      <c r="AL159" s="543">
        <v>0.16</v>
      </c>
      <c r="AM159" s="327">
        <v>0.16</v>
      </c>
      <c r="AN159" s="545" t="s">
        <v>768</v>
      </c>
      <c r="AO159" s="328">
        <v>0.24</v>
      </c>
      <c r="AP159" s="328">
        <v>0.24</v>
      </c>
      <c r="AQ159" s="331" t="s">
        <v>3827</v>
      </c>
    </row>
    <row r="160" spans="1:43" ht="82.5" customHeight="1" x14ac:dyDescent="0.25">
      <c r="A160" s="180" t="s">
        <v>192</v>
      </c>
      <c r="B160" s="105" t="s">
        <v>17</v>
      </c>
      <c r="C160" s="293" t="s">
        <v>19</v>
      </c>
      <c r="D160" s="294" t="s">
        <v>4445</v>
      </c>
      <c r="E160" s="314"/>
      <c r="F160" s="106" t="s">
        <v>196</v>
      </c>
      <c r="G160" s="322" t="s">
        <v>653</v>
      </c>
      <c r="H160" s="322" t="s">
        <v>654</v>
      </c>
      <c r="I160" s="106" t="s">
        <v>199</v>
      </c>
      <c r="J160" s="294" t="s">
        <v>665</v>
      </c>
      <c r="K160" s="547" t="s">
        <v>3088</v>
      </c>
      <c r="L160" s="549">
        <v>0.93</v>
      </c>
      <c r="M160" s="106" t="s">
        <v>194</v>
      </c>
      <c r="N160" s="302">
        <v>95</v>
      </c>
      <c r="O160" s="315"/>
      <c r="P160" s="315"/>
      <c r="Q160" s="943" t="s">
        <v>667</v>
      </c>
      <c r="R160" s="296">
        <v>43102</v>
      </c>
      <c r="S160" s="296">
        <v>43465</v>
      </c>
      <c r="T160" s="333" t="str">
        <f t="shared" si="8"/>
        <v>enero</v>
      </c>
      <c r="U160" s="335">
        <f t="shared" si="9"/>
        <v>363</v>
      </c>
      <c r="V160" s="334">
        <f t="shared" si="7"/>
        <v>365</v>
      </c>
      <c r="W160" s="324">
        <v>0</v>
      </c>
      <c r="X160" s="300">
        <v>0</v>
      </c>
      <c r="Y160" s="106"/>
      <c r="Z160" s="325"/>
      <c r="AA160" s="293" t="s">
        <v>765</v>
      </c>
      <c r="AB160" s="326" t="s">
        <v>769</v>
      </c>
      <c r="AC160" s="299"/>
      <c r="AD160" s="303" t="s">
        <v>767</v>
      </c>
      <c r="AE160" s="540">
        <v>0</v>
      </c>
      <c r="AF160" s="681" t="s">
        <v>3124</v>
      </c>
      <c r="AG160" s="540">
        <v>0</v>
      </c>
      <c r="AH160" s="680" t="s">
        <v>3787</v>
      </c>
      <c r="AI160" s="327">
        <v>0.08</v>
      </c>
      <c r="AJ160" s="328">
        <v>0.08</v>
      </c>
      <c r="AK160" s="329" t="s">
        <v>768</v>
      </c>
      <c r="AL160" s="543">
        <v>0.16</v>
      </c>
      <c r="AM160" s="327">
        <v>0.16</v>
      </c>
      <c r="AN160" s="545" t="s">
        <v>768</v>
      </c>
      <c r="AO160" s="328">
        <v>0.24</v>
      </c>
      <c r="AP160" s="328">
        <v>0.24</v>
      </c>
      <c r="AQ160" s="331" t="s">
        <v>3828</v>
      </c>
    </row>
    <row r="161" spans="1:43" ht="82.5" customHeight="1" x14ac:dyDescent="0.25">
      <c r="A161" s="180" t="s">
        <v>192</v>
      </c>
      <c r="B161" s="105" t="s">
        <v>17</v>
      </c>
      <c r="C161" s="293" t="s">
        <v>19</v>
      </c>
      <c r="D161" s="294" t="s">
        <v>4445</v>
      </c>
      <c r="E161" s="314"/>
      <c r="F161" s="106" t="s">
        <v>196</v>
      </c>
      <c r="G161" s="322" t="s">
        <v>653</v>
      </c>
      <c r="H161" s="322" t="s">
        <v>654</v>
      </c>
      <c r="I161" s="106" t="s">
        <v>199</v>
      </c>
      <c r="J161" s="294" t="s">
        <v>665</v>
      </c>
      <c r="K161" s="547" t="s">
        <v>3088</v>
      </c>
      <c r="L161" s="549">
        <v>0.93</v>
      </c>
      <c r="M161" s="106" t="s">
        <v>194</v>
      </c>
      <c r="N161" s="302">
        <v>95</v>
      </c>
      <c r="O161" s="315"/>
      <c r="P161" s="315"/>
      <c r="Q161" s="943" t="s">
        <v>668</v>
      </c>
      <c r="R161" s="296">
        <v>43102</v>
      </c>
      <c r="S161" s="296">
        <v>43465</v>
      </c>
      <c r="T161" s="333" t="str">
        <f t="shared" si="8"/>
        <v>enero</v>
      </c>
      <c r="U161" s="335">
        <f t="shared" si="9"/>
        <v>363</v>
      </c>
      <c r="V161" s="334">
        <f t="shared" si="7"/>
        <v>365</v>
      </c>
      <c r="W161" s="324">
        <v>0</v>
      </c>
      <c r="X161" s="300">
        <v>0</v>
      </c>
      <c r="Y161" s="106"/>
      <c r="Z161" s="325"/>
      <c r="AA161" s="293" t="s">
        <v>765</v>
      </c>
      <c r="AB161" s="326" t="s">
        <v>770</v>
      </c>
      <c r="AC161" s="299"/>
      <c r="AD161" s="303" t="s">
        <v>767</v>
      </c>
      <c r="AE161" s="540">
        <v>0</v>
      </c>
      <c r="AF161" s="681" t="s">
        <v>3124</v>
      </c>
      <c r="AG161" s="540">
        <v>0</v>
      </c>
      <c r="AH161" s="680" t="s">
        <v>3787</v>
      </c>
      <c r="AI161" s="327">
        <v>0.08</v>
      </c>
      <c r="AJ161" s="328">
        <v>0.08</v>
      </c>
      <c r="AK161" s="329" t="s">
        <v>768</v>
      </c>
      <c r="AL161" s="543">
        <v>0.16</v>
      </c>
      <c r="AM161" s="327">
        <v>0.16</v>
      </c>
      <c r="AN161" s="545" t="s">
        <v>768</v>
      </c>
      <c r="AO161" s="328">
        <v>0.24</v>
      </c>
      <c r="AP161" s="328">
        <v>0.24</v>
      </c>
      <c r="AQ161" s="331" t="s">
        <v>3829</v>
      </c>
    </row>
    <row r="162" spans="1:43" ht="82.5" customHeight="1" x14ac:dyDescent="0.25">
      <c r="A162" s="180" t="s">
        <v>192</v>
      </c>
      <c r="B162" s="105" t="s">
        <v>17</v>
      </c>
      <c r="C162" s="293" t="s">
        <v>19</v>
      </c>
      <c r="D162" s="294" t="s">
        <v>4445</v>
      </c>
      <c r="E162" s="314"/>
      <c r="F162" s="106" t="s">
        <v>196</v>
      </c>
      <c r="G162" s="322" t="s">
        <v>653</v>
      </c>
      <c r="H162" s="322" t="s">
        <v>654</v>
      </c>
      <c r="I162" s="106" t="s">
        <v>199</v>
      </c>
      <c r="J162" s="294" t="s">
        <v>669</v>
      </c>
      <c r="K162" s="547" t="s">
        <v>3089</v>
      </c>
      <c r="L162" s="549">
        <v>2.8</v>
      </c>
      <c r="M162" s="106" t="s">
        <v>285</v>
      </c>
      <c r="N162" s="915">
        <v>1</v>
      </c>
      <c r="O162" s="315"/>
      <c r="P162" s="315"/>
      <c r="Q162" s="943" t="s">
        <v>670</v>
      </c>
      <c r="R162" s="296">
        <v>43101</v>
      </c>
      <c r="S162" s="296">
        <v>43465</v>
      </c>
      <c r="T162" s="333" t="str">
        <f t="shared" si="8"/>
        <v>enero</v>
      </c>
      <c r="U162" s="335">
        <f t="shared" si="9"/>
        <v>364</v>
      </c>
      <c r="V162" s="334">
        <f t="shared" si="7"/>
        <v>365</v>
      </c>
      <c r="W162" s="324">
        <v>0</v>
      </c>
      <c r="X162" s="300" t="s">
        <v>753</v>
      </c>
      <c r="Y162" s="106"/>
      <c r="Z162" s="325"/>
      <c r="AA162" s="293" t="s">
        <v>759</v>
      </c>
      <c r="AB162" s="326" t="s">
        <v>771</v>
      </c>
      <c r="AC162" s="299"/>
      <c r="AD162" s="303" t="s">
        <v>772</v>
      </c>
      <c r="AE162" s="540">
        <v>0.02</v>
      </c>
      <c r="AF162" s="681" t="s">
        <v>3125</v>
      </c>
      <c r="AG162" s="540">
        <v>0.1</v>
      </c>
      <c r="AH162" s="680" t="s">
        <v>3788</v>
      </c>
      <c r="AI162" s="327">
        <v>0</v>
      </c>
      <c r="AJ162" s="328">
        <v>0</v>
      </c>
      <c r="AK162" s="329" t="s">
        <v>773</v>
      </c>
      <c r="AL162" s="543">
        <v>0.02</v>
      </c>
      <c r="AM162" s="327">
        <v>0.02</v>
      </c>
      <c r="AN162" s="545" t="s">
        <v>3161</v>
      </c>
      <c r="AO162" s="328">
        <v>0.1</v>
      </c>
      <c r="AP162" s="328">
        <v>0.1</v>
      </c>
      <c r="AQ162" s="331" t="s">
        <v>3830</v>
      </c>
    </row>
    <row r="163" spans="1:43" ht="82.5" customHeight="1" x14ac:dyDescent="0.25">
      <c r="A163" s="180" t="s">
        <v>192</v>
      </c>
      <c r="B163" s="105" t="s">
        <v>17</v>
      </c>
      <c r="C163" s="293" t="s">
        <v>19</v>
      </c>
      <c r="D163" s="294" t="s">
        <v>4445</v>
      </c>
      <c r="E163" s="314"/>
      <c r="F163" s="106" t="s">
        <v>196</v>
      </c>
      <c r="G163" s="322" t="s">
        <v>653</v>
      </c>
      <c r="H163" s="322" t="s">
        <v>654</v>
      </c>
      <c r="I163" s="106" t="s">
        <v>199</v>
      </c>
      <c r="J163" s="294" t="s">
        <v>671</v>
      </c>
      <c r="K163" s="547" t="s">
        <v>3090</v>
      </c>
      <c r="L163" s="549">
        <v>2.8</v>
      </c>
      <c r="M163" s="106" t="s">
        <v>194</v>
      </c>
      <c r="N163" s="302">
        <v>40</v>
      </c>
      <c r="O163" s="775" t="s">
        <v>193</v>
      </c>
      <c r="P163" s="776">
        <v>43159</v>
      </c>
      <c r="Q163" s="943" t="s">
        <v>672</v>
      </c>
      <c r="R163" s="296">
        <v>43132</v>
      </c>
      <c r="S163" s="296">
        <v>43465</v>
      </c>
      <c r="T163" s="333" t="str">
        <f t="shared" si="8"/>
        <v>febrero</v>
      </c>
      <c r="U163" s="335">
        <f t="shared" si="9"/>
        <v>333</v>
      </c>
      <c r="V163" s="334">
        <f t="shared" si="7"/>
        <v>333</v>
      </c>
      <c r="W163" s="324">
        <v>0</v>
      </c>
      <c r="X163" s="300" t="s">
        <v>749</v>
      </c>
      <c r="Y163" s="106"/>
      <c r="Z163" s="325"/>
      <c r="AA163" s="293" t="s">
        <v>774</v>
      </c>
      <c r="AB163" s="326" t="s">
        <v>775</v>
      </c>
      <c r="AC163" s="299"/>
      <c r="AD163" s="303" t="s">
        <v>772</v>
      </c>
      <c r="AE163" s="540">
        <v>0</v>
      </c>
      <c r="AF163" s="681" t="s">
        <v>3126</v>
      </c>
      <c r="AG163" s="540">
        <v>8</v>
      </c>
      <c r="AH163" s="680" t="s">
        <v>3789</v>
      </c>
      <c r="AI163" s="327">
        <v>0</v>
      </c>
      <c r="AJ163" s="328">
        <v>0</v>
      </c>
      <c r="AK163" s="329" t="s">
        <v>776</v>
      </c>
      <c r="AL163" s="543">
        <v>0.02</v>
      </c>
      <c r="AM163" s="327">
        <v>0.02</v>
      </c>
      <c r="AN163" s="545" t="s">
        <v>3162</v>
      </c>
      <c r="AO163" s="328">
        <v>0.1</v>
      </c>
      <c r="AP163" s="328">
        <v>0.1</v>
      </c>
      <c r="AQ163" s="331" t="s">
        <v>3831</v>
      </c>
    </row>
    <row r="164" spans="1:43" ht="82.5" customHeight="1" x14ac:dyDescent="0.25">
      <c r="A164" s="180" t="s">
        <v>192</v>
      </c>
      <c r="B164" s="105" t="s">
        <v>17</v>
      </c>
      <c r="C164" s="293" t="s">
        <v>19</v>
      </c>
      <c r="D164" s="294" t="s">
        <v>4445</v>
      </c>
      <c r="E164" s="314"/>
      <c r="F164" s="106" t="s">
        <v>196</v>
      </c>
      <c r="G164" s="322" t="s">
        <v>653</v>
      </c>
      <c r="H164" s="322" t="s">
        <v>654</v>
      </c>
      <c r="I164" s="106" t="s">
        <v>199</v>
      </c>
      <c r="J164" s="294" t="s">
        <v>673</v>
      </c>
      <c r="K164" s="547" t="s">
        <v>3091</v>
      </c>
      <c r="L164" s="549">
        <v>1.4</v>
      </c>
      <c r="M164" s="106" t="s">
        <v>194</v>
      </c>
      <c r="N164" s="302">
        <v>95</v>
      </c>
      <c r="O164" s="315"/>
      <c r="P164" s="315"/>
      <c r="Q164" s="943" t="s">
        <v>674</v>
      </c>
      <c r="R164" s="296">
        <v>43101</v>
      </c>
      <c r="S164" s="296">
        <v>43434</v>
      </c>
      <c r="T164" s="333" t="str">
        <f t="shared" si="8"/>
        <v>enero</v>
      </c>
      <c r="U164" s="335">
        <f t="shared" si="9"/>
        <v>333</v>
      </c>
      <c r="V164" s="334">
        <f t="shared" si="7"/>
        <v>333</v>
      </c>
      <c r="W164" s="324">
        <v>0</v>
      </c>
      <c r="X164" s="300" t="s">
        <v>777</v>
      </c>
      <c r="Y164" s="106"/>
      <c r="Z164" s="325"/>
      <c r="AA164" s="293" t="s">
        <v>778</v>
      </c>
      <c r="AB164" s="326" t="s">
        <v>779</v>
      </c>
      <c r="AC164" s="299"/>
      <c r="AD164" s="303" t="s">
        <v>780</v>
      </c>
      <c r="AE164" s="540">
        <v>0</v>
      </c>
      <c r="AF164" s="681" t="s">
        <v>3127</v>
      </c>
      <c r="AG164" s="540">
        <v>32</v>
      </c>
      <c r="AH164" s="680" t="s">
        <v>3790</v>
      </c>
      <c r="AI164" s="327">
        <v>0.09</v>
      </c>
      <c r="AJ164" s="328">
        <v>0.09</v>
      </c>
      <c r="AK164" s="329" t="s">
        <v>781</v>
      </c>
      <c r="AL164" s="543">
        <v>0.18</v>
      </c>
      <c r="AM164" s="327">
        <v>0.18</v>
      </c>
      <c r="AN164" s="545" t="s">
        <v>3163</v>
      </c>
      <c r="AO164" s="328">
        <v>0.27</v>
      </c>
      <c r="AP164" s="328">
        <v>0.27</v>
      </c>
      <c r="AQ164" s="331" t="s">
        <v>3832</v>
      </c>
    </row>
    <row r="165" spans="1:43" ht="82.5" customHeight="1" x14ac:dyDescent="0.25">
      <c r="A165" s="180" t="s">
        <v>192</v>
      </c>
      <c r="B165" s="105" t="s">
        <v>17</v>
      </c>
      <c r="C165" s="293" t="s">
        <v>19</v>
      </c>
      <c r="D165" s="294" t="s">
        <v>4445</v>
      </c>
      <c r="E165" s="314"/>
      <c r="F165" s="106" t="s">
        <v>196</v>
      </c>
      <c r="G165" s="322" t="s">
        <v>653</v>
      </c>
      <c r="H165" s="322" t="s">
        <v>654</v>
      </c>
      <c r="I165" s="106" t="s">
        <v>199</v>
      </c>
      <c r="J165" s="294" t="s">
        <v>673</v>
      </c>
      <c r="K165" s="547" t="s">
        <v>3092</v>
      </c>
      <c r="L165" s="549">
        <v>1.4</v>
      </c>
      <c r="M165" s="106" t="s">
        <v>194</v>
      </c>
      <c r="N165" s="302">
        <v>95</v>
      </c>
      <c r="O165" s="315"/>
      <c r="P165" s="315"/>
      <c r="Q165" s="943" t="s">
        <v>675</v>
      </c>
      <c r="R165" s="296">
        <v>43101</v>
      </c>
      <c r="S165" s="296">
        <v>43434</v>
      </c>
      <c r="T165" s="333" t="str">
        <f t="shared" si="8"/>
        <v>enero</v>
      </c>
      <c r="U165" s="335">
        <f t="shared" si="9"/>
        <v>333</v>
      </c>
      <c r="V165" s="334">
        <f t="shared" si="7"/>
        <v>333</v>
      </c>
      <c r="W165" s="324">
        <v>0</v>
      </c>
      <c r="X165" s="300">
        <v>0</v>
      </c>
      <c r="Y165" s="106"/>
      <c r="Z165" s="325"/>
      <c r="AA165" s="293" t="s">
        <v>778</v>
      </c>
      <c r="AB165" s="326" t="s">
        <v>782</v>
      </c>
      <c r="AC165" s="299"/>
      <c r="AD165" s="303" t="s">
        <v>780</v>
      </c>
      <c r="AE165" s="540">
        <v>0</v>
      </c>
      <c r="AF165" s="681" t="s">
        <v>3127</v>
      </c>
      <c r="AG165" s="540">
        <v>32</v>
      </c>
      <c r="AH165" s="680" t="s">
        <v>3790</v>
      </c>
      <c r="AI165" s="327">
        <v>0</v>
      </c>
      <c r="AJ165" s="328">
        <v>0</v>
      </c>
      <c r="AK165" s="329" t="s">
        <v>783</v>
      </c>
      <c r="AL165" s="543">
        <v>0.1</v>
      </c>
      <c r="AM165" s="327">
        <v>0.1</v>
      </c>
      <c r="AN165" s="545" t="s">
        <v>3164</v>
      </c>
      <c r="AO165" s="328">
        <v>0.2</v>
      </c>
      <c r="AP165" s="328">
        <v>0.2</v>
      </c>
      <c r="AQ165" s="331" t="s">
        <v>3833</v>
      </c>
    </row>
    <row r="166" spans="1:43" ht="82.5" customHeight="1" x14ac:dyDescent="0.25">
      <c r="A166" s="180" t="s">
        <v>192</v>
      </c>
      <c r="B166" s="105" t="s">
        <v>17</v>
      </c>
      <c r="C166" s="293" t="s">
        <v>19</v>
      </c>
      <c r="D166" s="294" t="s">
        <v>4445</v>
      </c>
      <c r="E166" s="314"/>
      <c r="F166" s="106" t="s">
        <v>196</v>
      </c>
      <c r="G166" s="322" t="s">
        <v>653</v>
      </c>
      <c r="H166" s="322" t="s">
        <v>654</v>
      </c>
      <c r="I166" s="106" t="s">
        <v>199</v>
      </c>
      <c r="J166" s="294" t="s">
        <v>676</v>
      </c>
      <c r="K166" s="547" t="s">
        <v>3093</v>
      </c>
      <c r="L166" s="549">
        <v>0.93</v>
      </c>
      <c r="M166" s="106" t="s">
        <v>194</v>
      </c>
      <c r="N166" s="302">
        <v>4</v>
      </c>
      <c r="O166" s="315"/>
      <c r="P166" s="315"/>
      <c r="Q166" s="943" t="s">
        <v>677</v>
      </c>
      <c r="R166" s="296">
        <v>43102</v>
      </c>
      <c r="S166" s="296">
        <v>43191</v>
      </c>
      <c r="T166" s="333" t="str">
        <f t="shared" si="8"/>
        <v>enero</v>
      </c>
      <c r="U166" s="335">
        <f t="shared" si="9"/>
        <v>89</v>
      </c>
      <c r="V166" s="334">
        <f t="shared" si="7"/>
        <v>91</v>
      </c>
      <c r="W166" s="324">
        <v>0</v>
      </c>
      <c r="X166" s="300" t="s">
        <v>753</v>
      </c>
      <c r="Y166" s="106"/>
      <c r="Z166" s="325"/>
      <c r="AA166" s="293" t="s">
        <v>784</v>
      </c>
      <c r="AB166" s="326" t="s">
        <v>785</v>
      </c>
      <c r="AC166" s="299"/>
      <c r="AD166" s="303" t="s">
        <v>786</v>
      </c>
      <c r="AE166" s="540">
        <v>2</v>
      </c>
      <c r="AF166" s="681" t="s">
        <v>3128</v>
      </c>
      <c r="AG166" s="540">
        <v>3</v>
      </c>
      <c r="AH166" s="680" t="s">
        <v>3791</v>
      </c>
      <c r="AI166" s="327">
        <v>0.25</v>
      </c>
      <c r="AJ166" s="328">
        <v>0.25</v>
      </c>
      <c r="AK166" s="329" t="s">
        <v>787</v>
      </c>
      <c r="AL166" s="543">
        <v>0.5</v>
      </c>
      <c r="AM166" s="327">
        <v>0.5</v>
      </c>
      <c r="AN166" s="545" t="s">
        <v>3128</v>
      </c>
      <c r="AO166" s="328">
        <v>0.75</v>
      </c>
      <c r="AP166" s="328">
        <v>0.75</v>
      </c>
      <c r="AQ166" s="331" t="s">
        <v>3834</v>
      </c>
    </row>
    <row r="167" spans="1:43" ht="84.75" hidden="1" customHeight="1" x14ac:dyDescent="0.25">
      <c r="A167" s="180" t="s">
        <v>192</v>
      </c>
      <c r="B167" s="105" t="s">
        <v>17</v>
      </c>
      <c r="C167" s="293" t="s">
        <v>19</v>
      </c>
      <c r="D167" s="294" t="s">
        <v>4445</v>
      </c>
      <c r="E167" s="314"/>
      <c r="F167" s="106" t="s">
        <v>196</v>
      </c>
      <c r="G167" s="322" t="s">
        <v>653</v>
      </c>
      <c r="H167" s="322" t="s">
        <v>654</v>
      </c>
      <c r="I167" s="106" t="s">
        <v>199</v>
      </c>
      <c r="J167" s="294" t="s">
        <v>676</v>
      </c>
      <c r="K167" s="547" t="s">
        <v>3093</v>
      </c>
      <c r="L167" s="549">
        <v>0.93</v>
      </c>
      <c r="M167" s="106" t="s">
        <v>194</v>
      </c>
      <c r="N167" s="302">
        <v>4</v>
      </c>
      <c r="O167" s="315"/>
      <c r="P167" s="315"/>
      <c r="Q167" s="322" t="s">
        <v>678</v>
      </c>
      <c r="R167" s="296">
        <v>43191</v>
      </c>
      <c r="S167" s="296">
        <v>43465</v>
      </c>
      <c r="T167" s="333" t="str">
        <f t="shared" si="8"/>
        <v>abril</v>
      </c>
      <c r="U167" s="335">
        <f t="shared" si="9"/>
        <v>274</v>
      </c>
      <c r="V167" s="334">
        <f t="shared" si="7"/>
        <v>274</v>
      </c>
      <c r="W167" s="324">
        <v>0</v>
      </c>
      <c r="X167" s="300">
        <v>0</v>
      </c>
      <c r="Y167" s="106"/>
      <c r="Z167" s="325"/>
      <c r="AA167" s="293" t="s">
        <v>784</v>
      </c>
      <c r="AB167" s="326" t="s">
        <v>788</v>
      </c>
      <c r="AC167" s="299"/>
      <c r="AD167" s="303" t="s">
        <v>786</v>
      </c>
      <c r="AE167" s="540">
        <v>2</v>
      </c>
      <c r="AF167" s="681" t="s">
        <v>3128</v>
      </c>
      <c r="AG167" s="540">
        <v>3</v>
      </c>
      <c r="AH167" s="680" t="s">
        <v>3791</v>
      </c>
      <c r="AI167" s="327">
        <v>0</v>
      </c>
      <c r="AJ167" s="328">
        <v>0</v>
      </c>
      <c r="AK167" s="329">
        <v>0</v>
      </c>
      <c r="AL167" s="543">
        <v>0</v>
      </c>
      <c r="AM167" s="327">
        <v>0</v>
      </c>
      <c r="AN167" s="545">
        <v>0</v>
      </c>
      <c r="AO167" s="328">
        <v>0</v>
      </c>
      <c r="AP167" s="328"/>
      <c r="AQ167" s="331"/>
    </row>
    <row r="168" spans="1:43" ht="84.75" hidden="1" customHeight="1" x14ac:dyDescent="0.25">
      <c r="A168" s="180" t="s">
        <v>192</v>
      </c>
      <c r="B168" s="105" t="s">
        <v>17</v>
      </c>
      <c r="C168" s="293" t="s">
        <v>19</v>
      </c>
      <c r="D168" s="294" t="s">
        <v>4445</v>
      </c>
      <c r="E168" s="314"/>
      <c r="F168" s="106" t="s">
        <v>196</v>
      </c>
      <c r="G168" s="322" t="s">
        <v>653</v>
      </c>
      <c r="H168" s="322" t="s">
        <v>654</v>
      </c>
      <c r="I168" s="106" t="s">
        <v>199</v>
      </c>
      <c r="J168" s="294" t="s">
        <v>676</v>
      </c>
      <c r="K168" s="547" t="s">
        <v>3093</v>
      </c>
      <c r="L168" s="549">
        <v>0.93</v>
      </c>
      <c r="M168" s="106" t="s">
        <v>194</v>
      </c>
      <c r="N168" s="302">
        <v>4</v>
      </c>
      <c r="O168" s="315"/>
      <c r="P168" s="315"/>
      <c r="Q168" s="322" t="s">
        <v>679</v>
      </c>
      <c r="R168" s="296">
        <v>43252</v>
      </c>
      <c r="S168" s="296">
        <v>43465</v>
      </c>
      <c r="T168" s="333" t="str">
        <f t="shared" si="8"/>
        <v>junio</v>
      </c>
      <c r="U168" s="335">
        <f t="shared" si="9"/>
        <v>213</v>
      </c>
      <c r="V168" s="334">
        <f t="shared" si="7"/>
        <v>213</v>
      </c>
      <c r="W168" s="324">
        <v>0</v>
      </c>
      <c r="X168" s="300">
        <v>0</v>
      </c>
      <c r="Y168" s="106"/>
      <c r="Z168" s="325"/>
      <c r="AA168" s="293" t="s">
        <v>784</v>
      </c>
      <c r="AB168" s="326" t="s">
        <v>789</v>
      </c>
      <c r="AC168" s="299"/>
      <c r="AD168" s="303" t="s">
        <v>786</v>
      </c>
      <c r="AE168" s="540">
        <v>2</v>
      </c>
      <c r="AF168" s="681" t="s">
        <v>3128</v>
      </c>
      <c r="AG168" s="540">
        <v>3</v>
      </c>
      <c r="AH168" s="680" t="s">
        <v>3791</v>
      </c>
      <c r="AI168" s="327">
        <v>0</v>
      </c>
      <c r="AJ168" s="328">
        <v>0</v>
      </c>
      <c r="AK168" s="329">
        <v>0</v>
      </c>
      <c r="AL168" s="543">
        <v>0</v>
      </c>
      <c r="AM168" s="327">
        <v>0</v>
      </c>
      <c r="AN168" s="545">
        <v>0</v>
      </c>
      <c r="AO168" s="328">
        <v>0</v>
      </c>
      <c r="AP168" s="328"/>
      <c r="AQ168" s="331"/>
    </row>
    <row r="169" spans="1:43" ht="82.5" customHeight="1" x14ac:dyDescent="0.25">
      <c r="A169" s="180" t="s">
        <v>192</v>
      </c>
      <c r="B169" s="105" t="s">
        <v>17</v>
      </c>
      <c r="C169" s="293" t="s">
        <v>19</v>
      </c>
      <c r="D169" s="294" t="s">
        <v>4445</v>
      </c>
      <c r="E169" s="314"/>
      <c r="F169" s="106" t="s">
        <v>196</v>
      </c>
      <c r="G169" s="322" t="s">
        <v>653</v>
      </c>
      <c r="H169" s="322" t="s">
        <v>654</v>
      </c>
      <c r="I169" s="106" t="s">
        <v>199</v>
      </c>
      <c r="J169" s="294" t="s">
        <v>680</v>
      </c>
      <c r="K169" s="547" t="s">
        <v>3094</v>
      </c>
      <c r="L169" s="549">
        <v>0.56000000000000005</v>
      </c>
      <c r="M169" s="106" t="s">
        <v>194</v>
      </c>
      <c r="N169" s="913">
        <v>1</v>
      </c>
      <c r="O169" s="315"/>
      <c r="P169" s="315"/>
      <c r="Q169" s="943" t="s">
        <v>674</v>
      </c>
      <c r="R169" s="296">
        <v>43101</v>
      </c>
      <c r="S169" s="296">
        <v>43465</v>
      </c>
      <c r="T169" s="333" t="str">
        <f t="shared" si="8"/>
        <v>enero</v>
      </c>
      <c r="U169" s="335">
        <f t="shared" si="9"/>
        <v>364</v>
      </c>
      <c r="V169" s="334">
        <f t="shared" si="7"/>
        <v>365</v>
      </c>
      <c r="W169" s="324">
        <v>0</v>
      </c>
      <c r="X169" s="300" t="s">
        <v>753</v>
      </c>
      <c r="Y169" s="106"/>
      <c r="Z169" s="325"/>
      <c r="AA169" s="293" t="s">
        <v>784</v>
      </c>
      <c r="AB169" s="326" t="s">
        <v>760</v>
      </c>
      <c r="AC169" s="299"/>
      <c r="AD169" s="303" t="s">
        <v>790</v>
      </c>
      <c r="AE169" s="540">
        <v>0</v>
      </c>
      <c r="AF169" s="681" t="s">
        <v>3129</v>
      </c>
      <c r="AG169" s="540">
        <v>0</v>
      </c>
      <c r="AH169" s="680" t="s">
        <v>3792</v>
      </c>
      <c r="AI169" s="327">
        <v>0.08</v>
      </c>
      <c r="AJ169" s="328">
        <v>0.08</v>
      </c>
      <c r="AK169" s="329" t="s">
        <v>787</v>
      </c>
      <c r="AL169" s="543">
        <v>0.16</v>
      </c>
      <c r="AM169" s="327">
        <v>0.16</v>
      </c>
      <c r="AN169" s="545" t="s">
        <v>3165</v>
      </c>
      <c r="AO169" s="328">
        <v>0.24</v>
      </c>
      <c r="AP169" s="328">
        <v>0.24</v>
      </c>
      <c r="AQ169" s="331" t="s">
        <v>3835</v>
      </c>
    </row>
    <row r="170" spans="1:43" ht="82.5" customHeight="1" x14ac:dyDescent="0.25">
      <c r="A170" s="180" t="s">
        <v>192</v>
      </c>
      <c r="B170" s="105" t="s">
        <v>17</v>
      </c>
      <c r="C170" s="293" t="s">
        <v>19</v>
      </c>
      <c r="D170" s="294" t="s">
        <v>4445</v>
      </c>
      <c r="E170" s="314"/>
      <c r="F170" s="106" t="s">
        <v>196</v>
      </c>
      <c r="G170" s="322" t="s">
        <v>653</v>
      </c>
      <c r="H170" s="322" t="s">
        <v>654</v>
      </c>
      <c r="I170" s="106" t="s">
        <v>199</v>
      </c>
      <c r="J170" s="294" t="s">
        <v>680</v>
      </c>
      <c r="K170" s="547" t="s">
        <v>3094</v>
      </c>
      <c r="L170" s="549">
        <v>0.56000000000000005</v>
      </c>
      <c r="M170" s="106" t="s">
        <v>194</v>
      </c>
      <c r="N170" s="913">
        <v>1</v>
      </c>
      <c r="O170" s="315"/>
      <c r="P170" s="315"/>
      <c r="Q170" s="943" t="s">
        <v>681</v>
      </c>
      <c r="R170" s="296">
        <v>43101</v>
      </c>
      <c r="S170" s="296">
        <v>43465</v>
      </c>
      <c r="T170" s="333" t="str">
        <f t="shared" si="8"/>
        <v>enero</v>
      </c>
      <c r="U170" s="335">
        <f t="shared" si="9"/>
        <v>364</v>
      </c>
      <c r="V170" s="334">
        <f t="shared" si="7"/>
        <v>365</v>
      </c>
      <c r="W170" s="324">
        <v>0</v>
      </c>
      <c r="X170" s="300">
        <v>0</v>
      </c>
      <c r="Y170" s="106"/>
      <c r="Z170" s="325"/>
      <c r="AA170" s="293" t="s">
        <v>784</v>
      </c>
      <c r="AB170" s="326" t="s">
        <v>791</v>
      </c>
      <c r="AC170" s="299"/>
      <c r="AD170" s="303" t="s">
        <v>790</v>
      </c>
      <c r="AE170" s="540">
        <v>0</v>
      </c>
      <c r="AF170" s="681" t="s">
        <v>3129</v>
      </c>
      <c r="AG170" s="540">
        <v>0</v>
      </c>
      <c r="AH170" s="680" t="s">
        <v>3792</v>
      </c>
      <c r="AI170" s="327">
        <v>0.08</v>
      </c>
      <c r="AJ170" s="328">
        <v>0.08</v>
      </c>
      <c r="AK170" s="329" t="s">
        <v>792</v>
      </c>
      <c r="AL170" s="543">
        <v>0.16</v>
      </c>
      <c r="AM170" s="327">
        <v>0.16</v>
      </c>
      <c r="AN170" s="545" t="s">
        <v>3166</v>
      </c>
      <c r="AO170" s="328">
        <v>0.24</v>
      </c>
      <c r="AP170" s="328">
        <v>0.24</v>
      </c>
      <c r="AQ170" s="331" t="s">
        <v>3836</v>
      </c>
    </row>
    <row r="171" spans="1:43" ht="82.5" customHeight="1" x14ac:dyDescent="0.25">
      <c r="A171" s="180" t="s">
        <v>192</v>
      </c>
      <c r="B171" s="105" t="s">
        <v>17</v>
      </c>
      <c r="C171" s="293" t="s">
        <v>19</v>
      </c>
      <c r="D171" s="294" t="s">
        <v>4445</v>
      </c>
      <c r="E171" s="314"/>
      <c r="F171" s="106" t="s">
        <v>196</v>
      </c>
      <c r="G171" s="322" t="s">
        <v>653</v>
      </c>
      <c r="H171" s="322" t="s">
        <v>654</v>
      </c>
      <c r="I171" s="106" t="s">
        <v>199</v>
      </c>
      <c r="J171" s="294" t="s">
        <v>680</v>
      </c>
      <c r="K171" s="547" t="s">
        <v>3094</v>
      </c>
      <c r="L171" s="549">
        <v>0.56000000000000005</v>
      </c>
      <c r="M171" s="106" t="s">
        <v>194</v>
      </c>
      <c r="N171" s="913">
        <v>1</v>
      </c>
      <c r="O171" s="315"/>
      <c r="P171" s="315"/>
      <c r="Q171" s="943" t="s">
        <v>682</v>
      </c>
      <c r="R171" s="296">
        <v>43101</v>
      </c>
      <c r="S171" s="296">
        <v>43465</v>
      </c>
      <c r="T171" s="333" t="str">
        <f t="shared" si="8"/>
        <v>enero</v>
      </c>
      <c r="U171" s="335">
        <f t="shared" si="9"/>
        <v>364</v>
      </c>
      <c r="V171" s="334">
        <f t="shared" si="7"/>
        <v>365</v>
      </c>
      <c r="W171" s="324">
        <v>0</v>
      </c>
      <c r="X171" s="300">
        <v>0</v>
      </c>
      <c r="Y171" s="106"/>
      <c r="Z171" s="325"/>
      <c r="AA171" s="293" t="s">
        <v>784</v>
      </c>
      <c r="AB171" s="326" t="s">
        <v>793</v>
      </c>
      <c r="AC171" s="299"/>
      <c r="AD171" s="303" t="s">
        <v>790</v>
      </c>
      <c r="AE171" s="540">
        <v>0</v>
      </c>
      <c r="AF171" s="681" t="s">
        <v>3129</v>
      </c>
      <c r="AG171" s="540">
        <v>0</v>
      </c>
      <c r="AH171" s="680" t="s">
        <v>3792</v>
      </c>
      <c r="AI171" s="327">
        <v>0.08</v>
      </c>
      <c r="AJ171" s="328">
        <v>0.08</v>
      </c>
      <c r="AK171" s="329" t="s">
        <v>794</v>
      </c>
      <c r="AL171" s="543">
        <v>0.16</v>
      </c>
      <c r="AM171" s="327">
        <v>0.16</v>
      </c>
      <c r="AN171" s="545" t="s">
        <v>3167</v>
      </c>
      <c r="AO171" s="328">
        <v>0.24</v>
      </c>
      <c r="AP171" s="328">
        <v>0.24</v>
      </c>
      <c r="AQ171" s="331" t="s">
        <v>3837</v>
      </c>
    </row>
    <row r="172" spans="1:43" ht="82.5" customHeight="1" x14ac:dyDescent="0.25">
      <c r="A172" s="180" t="s">
        <v>192</v>
      </c>
      <c r="B172" s="105" t="s">
        <v>17</v>
      </c>
      <c r="C172" s="293" t="s">
        <v>19</v>
      </c>
      <c r="D172" s="294" t="s">
        <v>4445</v>
      </c>
      <c r="E172" s="314"/>
      <c r="F172" s="106" t="s">
        <v>196</v>
      </c>
      <c r="G172" s="322" t="s">
        <v>653</v>
      </c>
      <c r="H172" s="322" t="s">
        <v>654</v>
      </c>
      <c r="I172" s="106" t="s">
        <v>199</v>
      </c>
      <c r="J172" s="294" t="s">
        <v>680</v>
      </c>
      <c r="K172" s="547" t="s">
        <v>3094</v>
      </c>
      <c r="L172" s="549">
        <v>0.56000000000000005</v>
      </c>
      <c r="M172" s="106" t="s">
        <v>194</v>
      </c>
      <c r="N172" s="913">
        <v>1</v>
      </c>
      <c r="O172" s="315"/>
      <c r="P172" s="315"/>
      <c r="Q172" s="943" t="s">
        <v>683</v>
      </c>
      <c r="R172" s="296">
        <v>43101</v>
      </c>
      <c r="S172" s="296">
        <v>43465</v>
      </c>
      <c r="T172" s="333" t="str">
        <f t="shared" si="8"/>
        <v>enero</v>
      </c>
      <c r="U172" s="335">
        <f t="shared" si="9"/>
        <v>364</v>
      </c>
      <c r="V172" s="334">
        <f t="shared" si="7"/>
        <v>365</v>
      </c>
      <c r="W172" s="324">
        <v>0</v>
      </c>
      <c r="X172" s="300">
        <v>0</v>
      </c>
      <c r="Y172" s="106"/>
      <c r="Z172" s="325"/>
      <c r="AA172" s="293" t="s">
        <v>784</v>
      </c>
      <c r="AB172" s="326" t="s">
        <v>793</v>
      </c>
      <c r="AC172" s="299"/>
      <c r="AD172" s="303" t="s">
        <v>790</v>
      </c>
      <c r="AE172" s="540">
        <v>0</v>
      </c>
      <c r="AF172" s="681" t="s">
        <v>3129</v>
      </c>
      <c r="AG172" s="540">
        <v>0</v>
      </c>
      <c r="AH172" s="680" t="s">
        <v>3792</v>
      </c>
      <c r="AI172" s="327">
        <v>0.08</v>
      </c>
      <c r="AJ172" s="328">
        <v>0.08</v>
      </c>
      <c r="AK172" s="329" t="s">
        <v>795</v>
      </c>
      <c r="AL172" s="543">
        <v>0.16</v>
      </c>
      <c r="AM172" s="327">
        <v>0.16</v>
      </c>
      <c r="AN172" s="545" t="s">
        <v>3168</v>
      </c>
      <c r="AO172" s="328">
        <v>0.24</v>
      </c>
      <c r="AP172" s="328">
        <v>0.24</v>
      </c>
      <c r="AQ172" s="331" t="s">
        <v>3838</v>
      </c>
    </row>
    <row r="173" spans="1:43" ht="84.75" hidden="1" customHeight="1" x14ac:dyDescent="0.25">
      <c r="A173" s="180" t="s">
        <v>192</v>
      </c>
      <c r="B173" s="105" t="s">
        <v>17</v>
      </c>
      <c r="C173" s="293" t="s">
        <v>19</v>
      </c>
      <c r="D173" s="294" t="s">
        <v>4445</v>
      </c>
      <c r="E173" s="314"/>
      <c r="F173" s="106" t="s">
        <v>196</v>
      </c>
      <c r="G173" s="322" t="s">
        <v>653</v>
      </c>
      <c r="H173" s="322" t="s">
        <v>654</v>
      </c>
      <c r="I173" s="106" t="s">
        <v>199</v>
      </c>
      <c r="J173" s="294" t="s">
        <v>680</v>
      </c>
      <c r="K173" s="547" t="s">
        <v>3094</v>
      </c>
      <c r="L173" s="549">
        <v>0.56000000000000005</v>
      </c>
      <c r="M173" s="106" t="s">
        <v>194</v>
      </c>
      <c r="N173" s="913">
        <v>1</v>
      </c>
      <c r="O173" s="315"/>
      <c r="P173" s="315"/>
      <c r="Q173" s="322" t="s">
        <v>684</v>
      </c>
      <c r="R173" s="296">
        <v>43405</v>
      </c>
      <c r="S173" s="296">
        <v>43435</v>
      </c>
      <c r="T173" s="333" t="str">
        <f t="shared" si="8"/>
        <v>noviembre</v>
      </c>
      <c r="U173" s="335">
        <f t="shared" si="9"/>
        <v>30</v>
      </c>
      <c r="V173" s="334">
        <f t="shared" si="7"/>
        <v>30</v>
      </c>
      <c r="W173" s="324">
        <v>0</v>
      </c>
      <c r="X173" s="300">
        <v>0</v>
      </c>
      <c r="Y173" s="106"/>
      <c r="Z173" s="325"/>
      <c r="AA173" s="293" t="s">
        <v>784</v>
      </c>
      <c r="AB173" s="326" t="s">
        <v>796</v>
      </c>
      <c r="AC173" s="299"/>
      <c r="AD173" s="303" t="s">
        <v>790</v>
      </c>
      <c r="AE173" s="540">
        <v>0</v>
      </c>
      <c r="AF173" s="681" t="s">
        <v>3129</v>
      </c>
      <c r="AG173" s="540">
        <v>0</v>
      </c>
      <c r="AH173" s="680" t="s">
        <v>3792</v>
      </c>
      <c r="AI173" s="327">
        <v>0</v>
      </c>
      <c r="AJ173" s="328">
        <v>0</v>
      </c>
      <c r="AK173" s="329">
        <v>0</v>
      </c>
      <c r="AL173" s="543">
        <v>0</v>
      </c>
      <c r="AM173" s="327">
        <v>0</v>
      </c>
      <c r="AN173" s="545">
        <v>0</v>
      </c>
      <c r="AO173" s="328">
        <v>0</v>
      </c>
      <c r="AP173" s="328"/>
      <c r="AQ173" s="331"/>
    </row>
    <row r="174" spans="1:43" ht="82.5" customHeight="1" x14ac:dyDescent="0.25">
      <c r="A174" s="180" t="s">
        <v>192</v>
      </c>
      <c r="B174" s="105" t="s">
        <v>17</v>
      </c>
      <c r="C174" s="293" t="s">
        <v>19</v>
      </c>
      <c r="D174" s="294" t="s">
        <v>4445</v>
      </c>
      <c r="E174" s="314"/>
      <c r="F174" s="106" t="s">
        <v>685</v>
      </c>
      <c r="G174" s="322" t="s">
        <v>653</v>
      </c>
      <c r="H174" s="322" t="s">
        <v>654</v>
      </c>
      <c r="I174" s="106" t="s">
        <v>193</v>
      </c>
      <c r="J174" s="294" t="s">
        <v>686</v>
      </c>
      <c r="K174" s="547" t="s">
        <v>3095</v>
      </c>
      <c r="L174" s="549">
        <v>0.93</v>
      </c>
      <c r="M174" s="106" t="s">
        <v>194</v>
      </c>
      <c r="N174" s="913">
        <v>1</v>
      </c>
      <c r="O174" s="315"/>
      <c r="P174" s="315"/>
      <c r="Q174" s="943" t="s">
        <v>687</v>
      </c>
      <c r="R174" s="296">
        <v>43101</v>
      </c>
      <c r="S174" s="296">
        <v>43160</v>
      </c>
      <c r="T174" s="333" t="str">
        <f t="shared" si="8"/>
        <v>enero</v>
      </c>
      <c r="U174" s="335">
        <f t="shared" si="9"/>
        <v>59</v>
      </c>
      <c r="V174" s="334">
        <f t="shared" si="7"/>
        <v>61</v>
      </c>
      <c r="W174" s="324">
        <v>0</v>
      </c>
      <c r="X174" s="300" t="s">
        <v>797</v>
      </c>
      <c r="Y174" s="106"/>
      <c r="Z174" s="325"/>
      <c r="AA174" s="293" t="s">
        <v>798</v>
      </c>
      <c r="AB174" s="331" t="s">
        <v>799</v>
      </c>
      <c r="AC174" s="302" t="s">
        <v>585</v>
      </c>
      <c r="AD174" s="303" t="s">
        <v>800</v>
      </c>
      <c r="AE174" s="540">
        <v>0</v>
      </c>
      <c r="AF174" s="681" t="s">
        <v>3130</v>
      </c>
      <c r="AG174" s="540">
        <v>0</v>
      </c>
      <c r="AH174" s="680" t="s">
        <v>3793</v>
      </c>
      <c r="AI174" s="327">
        <v>0.33</v>
      </c>
      <c r="AJ174" s="328">
        <v>0.33</v>
      </c>
      <c r="AK174" s="331" t="s">
        <v>801</v>
      </c>
      <c r="AL174" s="543">
        <v>0.66</v>
      </c>
      <c r="AM174" s="327">
        <v>0.66</v>
      </c>
      <c r="AN174" s="545" t="s">
        <v>3169</v>
      </c>
      <c r="AO174" s="328">
        <v>1</v>
      </c>
      <c r="AP174" s="328">
        <v>1</v>
      </c>
      <c r="AQ174" s="331" t="s">
        <v>3839</v>
      </c>
    </row>
    <row r="175" spans="1:43" ht="82.5" customHeight="1" x14ac:dyDescent="0.25">
      <c r="A175" s="180" t="s">
        <v>192</v>
      </c>
      <c r="B175" s="105" t="s">
        <v>17</v>
      </c>
      <c r="C175" s="293" t="s">
        <v>19</v>
      </c>
      <c r="D175" s="294" t="s">
        <v>4445</v>
      </c>
      <c r="E175" s="314"/>
      <c r="F175" s="106" t="s">
        <v>685</v>
      </c>
      <c r="G175" s="322" t="s">
        <v>653</v>
      </c>
      <c r="H175" s="322" t="s">
        <v>654</v>
      </c>
      <c r="I175" s="106" t="s">
        <v>193</v>
      </c>
      <c r="J175" s="294" t="s">
        <v>686</v>
      </c>
      <c r="K175" s="547" t="s">
        <v>3095</v>
      </c>
      <c r="L175" s="549">
        <v>0.93</v>
      </c>
      <c r="M175" s="106" t="s">
        <v>194</v>
      </c>
      <c r="N175" s="913">
        <v>1</v>
      </c>
      <c r="O175" s="767" t="s">
        <v>193</v>
      </c>
      <c r="P175" s="768">
        <v>43159</v>
      </c>
      <c r="Q175" s="943" t="s">
        <v>688</v>
      </c>
      <c r="R175" s="296">
        <v>43160</v>
      </c>
      <c r="S175" s="296">
        <v>43251</v>
      </c>
      <c r="T175" s="333" t="str">
        <f t="shared" si="8"/>
        <v>marzo</v>
      </c>
      <c r="U175" s="335">
        <f t="shared" si="9"/>
        <v>91</v>
      </c>
      <c r="V175" s="334">
        <f t="shared" si="7"/>
        <v>91</v>
      </c>
      <c r="W175" s="324">
        <v>0</v>
      </c>
      <c r="X175" s="300">
        <v>0</v>
      </c>
      <c r="Y175" s="106"/>
      <c r="Z175" s="325"/>
      <c r="AA175" s="293" t="s">
        <v>802</v>
      </c>
      <c r="AB175" s="331" t="s">
        <v>803</v>
      </c>
      <c r="AC175" s="302" t="s">
        <v>585</v>
      </c>
      <c r="AD175" s="303" t="s">
        <v>800</v>
      </c>
      <c r="AE175" s="540">
        <v>0</v>
      </c>
      <c r="AF175" s="681" t="s">
        <v>3130</v>
      </c>
      <c r="AG175" s="540">
        <v>0</v>
      </c>
      <c r="AH175" s="680" t="s">
        <v>3793</v>
      </c>
      <c r="AI175" s="327">
        <v>0</v>
      </c>
      <c r="AJ175" s="328">
        <v>0</v>
      </c>
      <c r="AK175" s="331"/>
      <c r="AL175" s="543">
        <v>0</v>
      </c>
      <c r="AM175" s="327">
        <v>0</v>
      </c>
      <c r="AN175" s="545"/>
      <c r="AO175" s="328">
        <v>0.3</v>
      </c>
      <c r="AP175" s="328">
        <v>0.3</v>
      </c>
      <c r="AQ175" s="331" t="s">
        <v>3840</v>
      </c>
    </row>
    <row r="176" spans="1:43" ht="132" hidden="1" x14ac:dyDescent="0.25">
      <c r="A176" s="180" t="s">
        <v>192</v>
      </c>
      <c r="B176" s="105" t="s">
        <v>17</v>
      </c>
      <c r="C176" s="293" t="s">
        <v>19</v>
      </c>
      <c r="D176" s="294" t="s">
        <v>4445</v>
      </c>
      <c r="E176" s="314"/>
      <c r="F176" s="106" t="s">
        <v>685</v>
      </c>
      <c r="G176" s="322" t="s">
        <v>653</v>
      </c>
      <c r="H176" s="322" t="s">
        <v>654</v>
      </c>
      <c r="I176" s="106" t="s">
        <v>193</v>
      </c>
      <c r="J176" s="294" t="s">
        <v>686</v>
      </c>
      <c r="K176" s="547" t="s">
        <v>3095</v>
      </c>
      <c r="L176" s="549">
        <v>0.93</v>
      </c>
      <c r="M176" s="106" t="s">
        <v>194</v>
      </c>
      <c r="N176" s="913">
        <v>1</v>
      </c>
      <c r="O176" s="767" t="s">
        <v>193</v>
      </c>
      <c r="P176" s="768">
        <v>43159</v>
      </c>
      <c r="Q176" s="322" t="s">
        <v>689</v>
      </c>
      <c r="R176" s="296">
        <v>43191</v>
      </c>
      <c r="S176" s="296">
        <v>43281</v>
      </c>
      <c r="T176" s="333" t="str">
        <f t="shared" si="8"/>
        <v>abril</v>
      </c>
      <c r="U176" s="335">
        <f t="shared" si="9"/>
        <v>90</v>
      </c>
      <c r="V176" s="334">
        <f t="shared" si="7"/>
        <v>91</v>
      </c>
      <c r="W176" s="324">
        <v>0</v>
      </c>
      <c r="X176" s="300">
        <v>0</v>
      </c>
      <c r="Y176" s="106"/>
      <c r="Z176" s="325"/>
      <c r="AA176" s="293" t="s">
        <v>802</v>
      </c>
      <c r="AB176" s="331" t="s">
        <v>804</v>
      </c>
      <c r="AC176" s="302" t="s">
        <v>585</v>
      </c>
      <c r="AD176" s="303" t="s">
        <v>800</v>
      </c>
      <c r="AE176" s="540">
        <v>0</v>
      </c>
      <c r="AF176" s="681" t="s">
        <v>3130</v>
      </c>
      <c r="AG176" s="540">
        <v>0</v>
      </c>
      <c r="AH176" s="680" t="s">
        <v>3793</v>
      </c>
      <c r="AI176" s="327">
        <v>0</v>
      </c>
      <c r="AJ176" s="328">
        <v>0</v>
      </c>
      <c r="AK176" s="331">
        <v>0</v>
      </c>
      <c r="AL176" s="543">
        <v>0</v>
      </c>
      <c r="AM176" s="327">
        <v>0</v>
      </c>
      <c r="AN176" s="545">
        <v>0</v>
      </c>
      <c r="AO176" s="328">
        <v>0</v>
      </c>
      <c r="AP176" s="328"/>
      <c r="AQ176" s="331"/>
    </row>
    <row r="177" spans="1:43" ht="82.5" customHeight="1" x14ac:dyDescent="0.25">
      <c r="A177" s="180" t="s">
        <v>192</v>
      </c>
      <c r="B177" s="105" t="s">
        <v>17</v>
      </c>
      <c r="C177" s="293" t="s">
        <v>19</v>
      </c>
      <c r="D177" s="294" t="s">
        <v>4445</v>
      </c>
      <c r="E177" s="314"/>
      <c r="F177" s="106" t="s">
        <v>196</v>
      </c>
      <c r="G177" s="322" t="s">
        <v>653</v>
      </c>
      <c r="H177" s="322" t="s">
        <v>654</v>
      </c>
      <c r="I177" s="106" t="s">
        <v>199</v>
      </c>
      <c r="J177" s="294" t="s">
        <v>690</v>
      </c>
      <c r="K177" s="547" t="s">
        <v>3096</v>
      </c>
      <c r="L177" s="549">
        <v>1.4</v>
      </c>
      <c r="M177" s="106" t="s">
        <v>194</v>
      </c>
      <c r="N177" s="913">
        <v>1</v>
      </c>
      <c r="O177" s="315"/>
      <c r="P177" s="315"/>
      <c r="Q177" s="943" t="s">
        <v>691</v>
      </c>
      <c r="R177" s="296">
        <v>43101</v>
      </c>
      <c r="S177" s="296">
        <v>43151</v>
      </c>
      <c r="T177" s="333" t="str">
        <f t="shared" si="8"/>
        <v>enero</v>
      </c>
      <c r="U177" s="335">
        <f t="shared" si="9"/>
        <v>50</v>
      </c>
      <c r="V177" s="334">
        <f t="shared" si="7"/>
        <v>61</v>
      </c>
      <c r="W177" s="324">
        <v>0</v>
      </c>
      <c r="X177" s="300" t="s">
        <v>753</v>
      </c>
      <c r="Y177" s="106"/>
      <c r="Z177" s="325"/>
      <c r="AA177" s="293" t="s">
        <v>798</v>
      </c>
      <c r="AB177" s="326" t="s">
        <v>805</v>
      </c>
      <c r="AC177" s="299"/>
      <c r="AD177" s="303" t="s">
        <v>787</v>
      </c>
      <c r="AE177" s="540">
        <v>0</v>
      </c>
      <c r="AF177" s="681" t="s">
        <v>3131</v>
      </c>
      <c r="AG177" s="540">
        <v>0</v>
      </c>
      <c r="AH177" s="680" t="s">
        <v>3794</v>
      </c>
      <c r="AI177" s="327">
        <v>0.5</v>
      </c>
      <c r="AJ177" s="328">
        <v>0.5</v>
      </c>
      <c r="AK177" s="329" t="s">
        <v>787</v>
      </c>
      <c r="AL177" s="543">
        <v>1</v>
      </c>
      <c r="AM177" s="327">
        <v>1</v>
      </c>
      <c r="AN177" s="545" t="s">
        <v>3170</v>
      </c>
      <c r="AO177" s="328">
        <v>1</v>
      </c>
      <c r="AP177" s="328">
        <v>1</v>
      </c>
      <c r="AQ177" s="331" t="s">
        <v>3841</v>
      </c>
    </row>
    <row r="178" spans="1:43" ht="82.5" customHeight="1" x14ac:dyDescent="0.25">
      <c r="A178" s="180" t="s">
        <v>192</v>
      </c>
      <c r="B178" s="105" t="s">
        <v>17</v>
      </c>
      <c r="C178" s="293" t="s">
        <v>19</v>
      </c>
      <c r="D178" s="294" t="s">
        <v>4445</v>
      </c>
      <c r="E178" s="314"/>
      <c r="F178" s="106" t="s">
        <v>196</v>
      </c>
      <c r="G178" s="322" t="s">
        <v>653</v>
      </c>
      <c r="H178" s="322" t="s">
        <v>654</v>
      </c>
      <c r="I178" s="106" t="s">
        <v>199</v>
      </c>
      <c r="J178" s="294" t="s">
        <v>690</v>
      </c>
      <c r="K178" s="547" t="s">
        <v>3096</v>
      </c>
      <c r="L178" s="549">
        <v>1.4</v>
      </c>
      <c r="M178" s="106" t="s">
        <v>194</v>
      </c>
      <c r="N178" s="913">
        <v>1</v>
      </c>
      <c r="O178" s="315"/>
      <c r="P178" s="315"/>
      <c r="Q178" s="943" t="s">
        <v>692</v>
      </c>
      <c r="R178" s="296">
        <v>43152</v>
      </c>
      <c r="S178" s="296">
        <v>43281</v>
      </c>
      <c r="T178" s="333" t="str">
        <f t="shared" si="8"/>
        <v>febrero</v>
      </c>
      <c r="U178" s="335">
        <f t="shared" si="9"/>
        <v>129</v>
      </c>
      <c r="V178" s="334">
        <f t="shared" si="7"/>
        <v>152</v>
      </c>
      <c r="W178" s="324">
        <v>0</v>
      </c>
      <c r="X178" s="300">
        <v>0</v>
      </c>
      <c r="Y178" s="106"/>
      <c r="Z178" s="325"/>
      <c r="AA178" s="293" t="s">
        <v>802</v>
      </c>
      <c r="AB178" s="326" t="s">
        <v>806</v>
      </c>
      <c r="AC178" s="299"/>
      <c r="AD178" s="303" t="s">
        <v>787</v>
      </c>
      <c r="AE178" s="540">
        <v>0</v>
      </c>
      <c r="AF178" s="681" t="s">
        <v>3131</v>
      </c>
      <c r="AG178" s="540">
        <v>0</v>
      </c>
      <c r="AH178" s="680" t="s">
        <v>3794</v>
      </c>
      <c r="AI178" s="327">
        <v>0</v>
      </c>
      <c r="AJ178" s="328">
        <v>0</v>
      </c>
      <c r="AK178" s="330"/>
      <c r="AL178" s="543">
        <v>0.2</v>
      </c>
      <c r="AM178" s="327">
        <v>0.2</v>
      </c>
      <c r="AN178" s="545" t="s">
        <v>3171</v>
      </c>
      <c r="AO178" s="328">
        <v>0.4</v>
      </c>
      <c r="AP178" s="328">
        <v>0.4</v>
      </c>
      <c r="AQ178" s="331" t="s">
        <v>3842</v>
      </c>
    </row>
    <row r="179" spans="1:43" ht="84.75" hidden="1" customHeight="1" x14ac:dyDescent="0.25">
      <c r="A179" s="180" t="s">
        <v>192</v>
      </c>
      <c r="B179" s="105" t="s">
        <v>17</v>
      </c>
      <c r="C179" s="293" t="s">
        <v>19</v>
      </c>
      <c r="D179" s="294" t="s">
        <v>4445</v>
      </c>
      <c r="E179" s="314"/>
      <c r="F179" s="106" t="s">
        <v>196</v>
      </c>
      <c r="G179" s="322" t="s">
        <v>653</v>
      </c>
      <c r="H179" s="322" t="s">
        <v>693</v>
      </c>
      <c r="I179" s="106" t="s">
        <v>199</v>
      </c>
      <c r="J179" s="294" t="s">
        <v>694</v>
      </c>
      <c r="K179" s="547" t="s">
        <v>3097</v>
      </c>
      <c r="L179" s="549">
        <v>2.8</v>
      </c>
      <c r="M179" s="106" t="s">
        <v>194</v>
      </c>
      <c r="N179" s="913">
        <v>1</v>
      </c>
      <c r="O179" s="315"/>
      <c r="P179" s="315"/>
      <c r="Q179" s="322" t="s">
        <v>695</v>
      </c>
      <c r="R179" s="296">
        <v>43213</v>
      </c>
      <c r="S179" s="296">
        <v>43215</v>
      </c>
      <c r="T179" s="333" t="str">
        <f t="shared" si="8"/>
        <v>abril</v>
      </c>
      <c r="U179" s="335">
        <f t="shared" si="9"/>
        <v>2</v>
      </c>
      <c r="V179" s="334">
        <f t="shared" si="7"/>
        <v>30</v>
      </c>
      <c r="W179" s="324">
        <v>0</v>
      </c>
      <c r="X179" s="300">
        <v>0</v>
      </c>
      <c r="Y179" s="106" t="s">
        <v>54</v>
      </c>
      <c r="Z179" s="325"/>
      <c r="AA179" s="293" t="s">
        <v>807</v>
      </c>
      <c r="AB179" s="315"/>
      <c r="AC179" s="299"/>
      <c r="AD179" s="299"/>
      <c r="AE179" s="540">
        <v>0</v>
      </c>
      <c r="AF179" s="681" t="s">
        <v>3132</v>
      </c>
      <c r="AG179" s="540">
        <v>0</v>
      </c>
      <c r="AH179" s="680" t="s">
        <v>3795</v>
      </c>
      <c r="AI179" s="327">
        <v>0</v>
      </c>
      <c r="AJ179" s="330"/>
      <c r="AK179" s="330"/>
      <c r="AL179" s="543">
        <v>0</v>
      </c>
      <c r="AM179" s="327">
        <v>0</v>
      </c>
      <c r="AN179" s="545">
        <v>0</v>
      </c>
      <c r="AO179" s="328">
        <v>0</v>
      </c>
      <c r="AP179" s="328"/>
      <c r="AQ179" s="331"/>
    </row>
    <row r="180" spans="1:43" ht="82.5" customHeight="1" x14ac:dyDescent="0.25">
      <c r="A180" s="180" t="s">
        <v>192</v>
      </c>
      <c r="B180" s="105" t="s">
        <v>17</v>
      </c>
      <c r="C180" s="293" t="s">
        <v>19</v>
      </c>
      <c r="D180" s="294" t="s">
        <v>4445</v>
      </c>
      <c r="E180" s="314"/>
      <c r="F180" s="106" t="s">
        <v>196</v>
      </c>
      <c r="G180" s="322" t="s">
        <v>653</v>
      </c>
      <c r="H180" s="322" t="s">
        <v>693</v>
      </c>
      <c r="I180" s="106" t="s">
        <v>199</v>
      </c>
      <c r="J180" s="294" t="s">
        <v>696</v>
      </c>
      <c r="K180" s="547" t="s">
        <v>3098</v>
      </c>
      <c r="L180" s="549">
        <v>2.8</v>
      </c>
      <c r="M180" s="106" t="s">
        <v>194</v>
      </c>
      <c r="N180" s="302">
        <v>2</v>
      </c>
      <c r="O180" s="315"/>
      <c r="P180" s="315"/>
      <c r="Q180" s="943" t="s">
        <v>697</v>
      </c>
      <c r="R180" s="296">
        <v>43101</v>
      </c>
      <c r="S180" s="296">
        <v>43465</v>
      </c>
      <c r="T180" s="333" t="str">
        <f t="shared" si="8"/>
        <v>enero</v>
      </c>
      <c r="U180" s="335">
        <f t="shared" si="9"/>
        <v>364</v>
      </c>
      <c r="V180" s="334">
        <f t="shared" si="7"/>
        <v>365</v>
      </c>
      <c r="W180" s="324">
        <v>0</v>
      </c>
      <c r="X180" s="300">
        <v>0</v>
      </c>
      <c r="Y180" s="106" t="s">
        <v>54</v>
      </c>
      <c r="Z180" s="325"/>
      <c r="AA180" s="293" t="s">
        <v>807</v>
      </c>
      <c r="AB180" s="331" t="s">
        <v>808</v>
      </c>
      <c r="AC180" s="302">
        <v>1</v>
      </c>
      <c r="AD180" s="303" t="s">
        <v>809</v>
      </c>
      <c r="AE180" s="540">
        <v>1</v>
      </c>
      <c r="AF180" s="681" t="s">
        <v>3133</v>
      </c>
      <c r="AG180" s="540">
        <v>1</v>
      </c>
      <c r="AH180" s="680" t="s">
        <v>3796</v>
      </c>
      <c r="AI180" s="327">
        <v>0.08</v>
      </c>
      <c r="AJ180" s="328">
        <v>0.08</v>
      </c>
      <c r="AK180" s="329" t="s">
        <v>809</v>
      </c>
      <c r="AL180" s="543">
        <v>0.16</v>
      </c>
      <c r="AM180" s="327">
        <v>0.16</v>
      </c>
      <c r="AN180" s="545" t="s">
        <v>3172</v>
      </c>
      <c r="AO180" s="328">
        <v>0.24</v>
      </c>
      <c r="AP180" s="328">
        <v>0.24</v>
      </c>
      <c r="AQ180" s="331" t="s">
        <v>3796</v>
      </c>
    </row>
    <row r="181" spans="1:43" ht="84.75" hidden="1" customHeight="1" x14ac:dyDescent="0.25">
      <c r="A181" s="180" t="s">
        <v>192</v>
      </c>
      <c r="B181" s="105" t="s">
        <v>17</v>
      </c>
      <c r="C181" s="293" t="s">
        <v>19</v>
      </c>
      <c r="D181" s="294" t="s">
        <v>4445</v>
      </c>
      <c r="E181" s="314"/>
      <c r="F181" s="106" t="s">
        <v>196</v>
      </c>
      <c r="G181" s="322" t="s">
        <v>653</v>
      </c>
      <c r="H181" s="322" t="s">
        <v>693</v>
      </c>
      <c r="I181" s="106" t="s">
        <v>199</v>
      </c>
      <c r="J181" s="294" t="s">
        <v>698</v>
      </c>
      <c r="K181" s="547" t="s">
        <v>3099</v>
      </c>
      <c r="L181" s="549">
        <v>2.8</v>
      </c>
      <c r="M181" s="106" t="s">
        <v>194</v>
      </c>
      <c r="N181" s="302">
        <v>95</v>
      </c>
      <c r="O181" s="315"/>
      <c r="P181" s="315"/>
      <c r="Q181" s="322" t="s">
        <v>699</v>
      </c>
      <c r="R181" s="296">
        <v>43252</v>
      </c>
      <c r="S181" s="296">
        <v>43312</v>
      </c>
      <c r="T181" s="333" t="str">
        <f t="shared" si="8"/>
        <v>junio</v>
      </c>
      <c r="U181" s="335">
        <f t="shared" si="9"/>
        <v>60</v>
      </c>
      <c r="V181" s="334">
        <f t="shared" si="7"/>
        <v>61</v>
      </c>
      <c r="W181" s="324">
        <v>0</v>
      </c>
      <c r="X181" s="300">
        <v>0</v>
      </c>
      <c r="Y181" s="106" t="s">
        <v>54</v>
      </c>
      <c r="Z181" s="325"/>
      <c r="AA181" s="293" t="s">
        <v>807</v>
      </c>
      <c r="AB181" s="315"/>
      <c r="AC181" s="299"/>
      <c r="AD181" s="299"/>
      <c r="AE181" s="540">
        <v>0</v>
      </c>
      <c r="AF181" s="681" t="s">
        <v>3134</v>
      </c>
      <c r="AG181" s="540">
        <v>0</v>
      </c>
      <c r="AH181" s="680" t="s">
        <v>3797</v>
      </c>
      <c r="AI181" s="327">
        <v>0</v>
      </c>
      <c r="AJ181" s="328"/>
      <c r="AK181" s="330"/>
      <c r="AL181" s="543">
        <v>0</v>
      </c>
      <c r="AM181" s="327">
        <v>0</v>
      </c>
      <c r="AN181" s="545">
        <v>0</v>
      </c>
      <c r="AO181" s="328">
        <v>0</v>
      </c>
      <c r="AP181" s="328"/>
      <c r="AQ181" s="331"/>
    </row>
    <row r="182" spans="1:43" ht="84.75" hidden="1" customHeight="1" x14ac:dyDescent="0.25">
      <c r="A182" s="180" t="s">
        <v>192</v>
      </c>
      <c r="B182" s="105" t="s">
        <v>17</v>
      </c>
      <c r="C182" s="293" t="s">
        <v>19</v>
      </c>
      <c r="D182" s="294" t="s">
        <v>4445</v>
      </c>
      <c r="E182" s="314"/>
      <c r="F182" s="106" t="s">
        <v>196</v>
      </c>
      <c r="G182" s="322" t="s">
        <v>653</v>
      </c>
      <c r="H182" s="322" t="s">
        <v>693</v>
      </c>
      <c r="I182" s="106" t="s">
        <v>199</v>
      </c>
      <c r="J182" s="294" t="s">
        <v>700</v>
      </c>
      <c r="K182" s="547" t="s">
        <v>3100</v>
      </c>
      <c r="L182" s="549">
        <v>2.8</v>
      </c>
      <c r="M182" s="106" t="s">
        <v>194</v>
      </c>
      <c r="N182" s="302">
        <v>95</v>
      </c>
      <c r="O182" s="315"/>
      <c r="P182" s="315"/>
      <c r="Q182" s="322" t="s">
        <v>701</v>
      </c>
      <c r="R182" s="296">
        <v>43344</v>
      </c>
      <c r="S182" s="296">
        <v>43404</v>
      </c>
      <c r="T182" s="333" t="str">
        <f t="shared" si="8"/>
        <v>septiembre</v>
      </c>
      <c r="U182" s="335">
        <f t="shared" si="9"/>
        <v>60</v>
      </c>
      <c r="V182" s="334">
        <f t="shared" si="7"/>
        <v>61</v>
      </c>
      <c r="W182" s="324">
        <v>0</v>
      </c>
      <c r="X182" s="300">
        <v>0</v>
      </c>
      <c r="Y182" s="106" t="s">
        <v>54</v>
      </c>
      <c r="Z182" s="325"/>
      <c r="AA182" s="293" t="s">
        <v>807</v>
      </c>
      <c r="AB182" s="315"/>
      <c r="AC182" s="299"/>
      <c r="AD182" s="299"/>
      <c r="AE182" s="540">
        <v>0</v>
      </c>
      <c r="AF182" s="681" t="s">
        <v>3134</v>
      </c>
      <c r="AG182" s="540">
        <v>0</v>
      </c>
      <c r="AH182" s="680" t="s">
        <v>3798</v>
      </c>
      <c r="AI182" s="327">
        <v>0</v>
      </c>
      <c r="AJ182" s="328"/>
      <c r="AK182" s="330"/>
      <c r="AL182" s="543">
        <v>0</v>
      </c>
      <c r="AM182" s="327">
        <v>0</v>
      </c>
      <c r="AN182" s="545">
        <v>0</v>
      </c>
      <c r="AO182" s="328">
        <v>0</v>
      </c>
      <c r="AP182" s="328"/>
      <c r="AQ182" s="331"/>
    </row>
    <row r="183" spans="1:43" ht="82.5" customHeight="1" x14ac:dyDescent="0.25">
      <c r="A183" s="180" t="s">
        <v>192</v>
      </c>
      <c r="B183" s="105" t="s">
        <v>17</v>
      </c>
      <c r="C183" s="293" t="s">
        <v>19</v>
      </c>
      <c r="D183" s="294" t="s">
        <v>4445</v>
      </c>
      <c r="E183" s="314"/>
      <c r="F183" s="106" t="s">
        <v>196</v>
      </c>
      <c r="G183" s="322" t="s">
        <v>653</v>
      </c>
      <c r="H183" s="322" t="s">
        <v>693</v>
      </c>
      <c r="I183" s="106" t="s">
        <v>199</v>
      </c>
      <c r="J183" s="294" t="s">
        <v>702</v>
      </c>
      <c r="K183" s="547" t="s">
        <v>3101</v>
      </c>
      <c r="L183" s="549">
        <v>2.8</v>
      </c>
      <c r="M183" s="106" t="s">
        <v>285</v>
      </c>
      <c r="N183" s="915">
        <v>1</v>
      </c>
      <c r="O183" s="767" t="s">
        <v>193</v>
      </c>
      <c r="P183" s="768">
        <v>43159</v>
      </c>
      <c r="Q183" s="943" t="s">
        <v>703</v>
      </c>
      <c r="R183" s="296">
        <v>43160</v>
      </c>
      <c r="S183" s="296">
        <v>43434</v>
      </c>
      <c r="T183" s="333" t="str">
        <f t="shared" si="8"/>
        <v>marzo</v>
      </c>
      <c r="U183" s="335">
        <f t="shared" si="9"/>
        <v>274</v>
      </c>
      <c r="V183" s="334">
        <f t="shared" si="7"/>
        <v>274</v>
      </c>
      <c r="W183" s="324">
        <v>0</v>
      </c>
      <c r="X183" s="300">
        <v>0</v>
      </c>
      <c r="Y183" s="106" t="s">
        <v>54</v>
      </c>
      <c r="Z183" s="325"/>
      <c r="AA183" s="293" t="s">
        <v>807</v>
      </c>
      <c r="AB183" s="315"/>
      <c r="AC183" s="299"/>
      <c r="AD183" s="299"/>
      <c r="AE183" s="540">
        <v>0</v>
      </c>
      <c r="AF183" s="681" t="s">
        <v>3135</v>
      </c>
      <c r="AG183" s="540">
        <v>0.15</v>
      </c>
      <c r="AH183" s="680" t="s">
        <v>3799</v>
      </c>
      <c r="AI183" s="327">
        <v>0</v>
      </c>
      <c r="AJ183" s="328"/>
      <c r="AK183" s="330"/>
      <c r="AL183" s="543">
        <v>0</v>
      </c>
      <c r="AM183" s="327">
        <v>0</v>
      </c>
      <c r="AN183" s="545"/>
      <c r="AO183" s="328">
        <v>0.15</v>
      </c>
      <c r="AP183" s="328">
        <v>0.15</v>
      </c>
      <c r="AQ183" s="331" t="s">
        <v>3843</v>
      </c>
    </row>
    <row r="184" spans="1:43" ht="48" hidden="1" customHeight="1" x14ac:dyDescent="0.25">
      <c r="A184" s="180" t="s">
        <v>192</v>
      </c>
      <c r="B184" s="105" t="s">
        <v>17</v>
      </c>
      <c r="C184" s="293" t="s">
        <v>19</v>
      </c>
      <c r="D184" s="294" t="s">
        <v>4445</v>
      </c>
      <c r="E184" s="314"/>
      <c r="F184" s="106" t="s">
        <v>196</v>
      </c>
      <c r="G184" s="322" t="s">
        <v>653</v>
      </c>
      <c r="H184" s="322" t="s">
        <v>693</v>
      </c>
      <c r="I184" s="106" t="s">
        <v>199</v>
      </c>
      <c r="J184" s="294" t="s">
        <v>704</v>
      </c>
      <c r="K184" s="547" t="s">
        <v>3102</v>
      </c>
      <c r="L184" s="549">
        <v>2.8</v>
      </c>
      <c r="M184" s="106" t="s">
        <v>194</v>
      </c>
      <c r="N184" s="913">
        <v>1</v>
      </c>
      <c r="O184" s="315"/>
      <c r="P184" s="315"/>
      <c r="Q184" s="322" t="s">
        <v>705</v>
      </c>
      <c r="R184" s="296">
        <v>43252</v>
      </c>
      <c r="S184" s="296">
        <v>43312</v>
      </c>
      <c r="T184" s="333" t="str">
        <f t="shared" si="8"/>
        <v>junio</v>
      </c>
      <c r="U184" s="335">
        <f t="shared" si="9"/>
        <v>60</v>
      </c>
      <c r="V184" s="334">
        <f t="shared" si="7"/>
        <v>61</v>
      </c>
      <c r="W184" s="324">
        <v>0</v>
      </c>
      <c r="X184" s="300">
        <v>0</v>
      </c>
      <c r="Y184" s="106" t="s">
        <v>54</v>
      </c>
      <c r="Z184" s="325"/>
      <c r="AA184" s="293" t="s">
        <v>807</v>
      </c>
      <c r="AB184" s="315"/>
      <c r="AC184" s="299"/>
      <c r="AD184" s="299"/>
      <c r="AE184" s="540">
        <v>0</v>
      </c>
      <c r="AF184" s="681" t="s">
        <v>3136</v>
      </c>
      <c r="AG184" s="540">
        <v>0</v>
      </c>
      <c r="AH184" s="680" t="s">
        <v>3800</v>
      </c>
      <c r="AI184" s="327">
        <v>0</v>
      </c>
      <c r="AJ184" s="328"/>
      <c r="AK184" s="330"/>
      <c r="AL184" s="543">
        <v>0</v>
      </c>
      <c r="AM184" s="327">
        <v>0</v>
      </c>
      <c r="AN184" s="545">
        <v>0</v>
      </c>
      <c r="AO184" s="328">
        <v>0</v>
      </c>
      <c r="AP184" s="328"/>
      <c r="AQ184" s="331"/>
    </row>
    <row r="185" spans="1:43" ht="82.5" customHeight="1" x14ac:dyDescent="0.25">
      <c r="A185" s="180" t="s">
        <v>192</v>
      </c>
      <c r="B185" s="105" t="s">
        <v>17</v>
      </c>
      <c r="C185" s="293" t="s">
        <v>19</v>
      </c>
      <c r="D185" s="294" t="s">
        <v>4445</v>
      </c>
      <c r="E185" s="314"/>
      <c r="F185" s="106" t="s">
        <v>196</v>
      </c>
      <c r="G185" s="322" t="s">
        <v>653</v>
      </c>
      <c r="H185" s="322" t="s">
        <v>693</v>
      </c>
      <c r="I185" s="106" t="s">
        <v>199</v>
      </c>
      <c r="J185" s="294" t="s">
        <v>706</v>
      </c>
      <c r="K185" s="547" t="s">
        <v>3103</v>
      </c>
      <c r="L185" s="549">
        <v>2.8</v>
      </c>
      <c r="M185" s="106" t="s">
        <v>285</v>
      </c>
      <c r="N185" s="915">
        <v>1</v>
      </c>
      <c r="O185" s="315"/>
      <c r="P185" s="315"/>
      <c r="Q185" s="943" t="s">
        <v>707</v>
      </c>
      <c r="R185" s="296">
        <v>43101</v>
      </c>
      <c r="S185" s="296">
        <v>43465</v>
      </c>
      <c r="T185" s="333" t="str">
        <f t="shared" si="8"/>
        <v>enero</v>
      </c>
      <c r="U185" s="335">
        <f t="shared" si="9"/>
        <v>364</v>
      </c>
      <c r="V185" s="334">
        <f t="shared" si="7"/>
        <v>365</v>
      </c>
      <c r="W185" s="324">
        <v>0</v>
      </c>
      <c r="X185" s="300">
        <v>0</v>
      </c>
      <c r="Y185" s="106" t="s">
        <v>54</v>
      </c>
      <c r="Z185" s="325"/>
      <c r="AA185" s="293" t="s">
        <v>807</v>
      </c>
      <c r="AB185" s="331" t="s">
        <v>810</v>
      </c>
      <c r="AC185" s="319">
        <v>0.08</v>
      </c>
      <c r="AD185" s="303" t="s">
        <v>811</v>
      </c>
      <c r="AE185" s="540">
        <v>0.16</v>
      </c>
      <c r="AF185" s="681" t="s">
        <v>3137</v>
      </c>
      <c r="AG185" s="540">
        <v>0.24</v>
      </c>
      <c r="AH185" s="680" t="s">
        <v>3801</v>
      </c>
      <c r="AI185" s="327">
        <v>0.08</v>
      </c>
      <c r="AJ185" s="328">
        <v>0.08</v>
      </c>
      <c r="AK185" s="329" t="s">
        <v>812</v>
      </c>
      <c r="AL185" s="543">
        <v>0.16</v>
      </c>
      <c r="AM185" s="327">
        <v>0.16</v>
      </c>
      <c r="AN185" s="545" t="s">
        <v>3173</v>
      </c>
      <c r="AO185" s="328">
        <v>0.24</v>
      </c>
      <c r="AP185" s="328">
        <v>0.24</v>
      </c>
      <c r="AQ185" s="331" t="s">
        <v>3844</v>
      </c>
    </row>
    <row r="186" spans="1:43" ht="82.5" customHeight="1" x14ac:dyDescent="0.25">
      <c r="A186" s="180" t="s">
        <v>192</v>
      </c>
      <c r="B186" s="105" t="s">
        <v>17</v>
      </c>
      <c r="C186" s="293" t="s">
        <v>19</v>
      </c>
      <c r="D186" s="294" t="s">
        <v>4445</v>
      </c>
      <c r="E186" s="314"/>
      <c r="F186" s="106" t="s">
        <v>196</v>
      </c>
      <c r="G186" s="322" t="s">
        <v>653</v>
      </c>
      <c r="H186" s="322" t="s">
        <v>693</v>
      </c>
      <c r="I186" s="106" t="s">
        <v>199</v>
      </c>
      <c r="J186" s="294" t="s">
        <v>708</v>
      </c>
      <c r="K186" s="547" t="s">
        <v>3104</v>
      </c>
      <c r="L186" s="549">
        <v>2.8</v>
      </c>
      <c r="M186" s="106" t="s">
        <v>285</v>
      </c>
      <c r="N186" s="915">
        <v>1</v>
      </c>
      <c r="O186" s="315"/>
      <c r="P186" s="315"/>
      <c r="Q186" s="943" t="s">
        <v>709</v>
      </c>
      <c r="R186" s="296">
        <v>43101</v>
      </c>
      <c r="S186" s="296">
        <v>43465</v>
      </c>
      <c r="T186" s="333" t="str">
        <f t="shared" si="8"/>
        <v>enero</v>
      </c>
      <c r="U186" s="335">
        <f t="shared" si="9"/>
        <v>364</v>
      </c>
      <c r="V186" s="334">
        <f t="shared" si="7"/>
        <v>365</v>
      </c>
      <c r="W186" s="324">
        <v>0</v>
      </c>
      <c r="X186" s="300">
        <v>0</v>
      </c>
      <c r="Y186" s="106" t="s">
        <v>54</v>
      </c>
      <c r="Z186" s="325"/>
      <c r="AA186" s="293" t="s">
        <v>807</v>
      </c>
      <c r="AB186" s="331" t="s">
        <v>813</v>
      </c>
      <c r="AC186" s="319">
        <v>0.08</v>
      </c>
      <c r="AD186" s="303" t="s">
        <v>814</v>
      </c>
      <c r="AE186" s="540">
        <v>0.16</v>
      </c>
      <c r="AF186" s="681" t="s">
        <v>3138</v>
      </c>
      <c r="AG186" s="540">
        <v>0.24</v>
      </c>
      <c r="AH186" s="680" t="s">
        <v>3802</v>
      </c>
      <c r="AI186" s="327">
        <v>0.08</v>
      </c>
      <c r="AJ186" s="328">
        <v>0.08</v>
      </c>
      <c r="AK186" s="329" t="s">
        <v>814</v>
      </c>
      <c r="AL186" s="543">
        <v>0.16</v>
      </c>
      <c r="AM186" s="327">
        <v>0.16</v>
      </c>
      <c r="AN186" s="545" t="s">
        <v>3138</v>
      </c>
      <c r="AO186" s="328">
        <v>0.24</v>
      </c>
      <c r="AP186" s="328">
        <v>0.24</v>
      </c>
      <c r="AQ186" s="331" t="s">
        <v>3802</v>
      </c>
    </row>
    <row r="187" spans="1:43" ht="82.5" customHeight="1" x14ac:dyDescent="0.25">
      <c r="A187" s="180" t="s">
        <v>192</v>
      </c>
      <c r="B187" s="105" t="s">
        <v>17</v>
      </c>
      <c r="C187" s="293" t="s">
        <v>19</v>
      </c>
      <c r="D187" s="294" t="s">
        <v>4445</v>
      </c>
      <c r="E187" s="314"/>
      <c r="F187" s="106" t="s">
        <v>196</v>
      </c>
      <c r="G187" s="322" t="s">
        <v>653</v>
      </c>
      <c r="H187" s="322" t="s">
        <v>693</v>
      </c>
      <c r="I187" s="106" t="s">
        <v>199</v>
      </c>
      <c r="J187" s="294" t="s">
        <v>710</v>
      </c>
      <c r="K187" s="547" t="s">
        <v>3105</v>
      </c>
      <c r="L187" s="549">
        <v>2.8</v>
      </c>
      <c r="M187" s="106" t="s">
        <v>285</v>
      </c>
      <c r="N187" s="915">
        <v>1</v>
      </c>
      <c r="O187" s="315"/>
      <c r="P187" s="315"/>
      <c r="Q187" s="943" t="s">
        <v>711</v>
      </c>
      <c r="R187" s="296">
        <v>43101</v>
      </c>
      <c r="S187" s="296">
        <v>43465</v>
      </c>
      <c r="T187" s="333" t="str">
        <f t="shared" si="8"/>
        <v>enero</v>
      </c>
      <c r="U187" s="335">
        <f t="shared" si="9"/>
        <v>364</v>
      </c>
      <c r="V187" s="334">
        <f t="shared" si="7"/>
        <v>365</v>
      </c>
      <c r="W187" s="324">
        <v>0</v>
      </c>
      <c r="X187" s="300">
        <v>0</v>
      </c>
      <c r="Y187" s="106" t="s">
        <v>54</v>
      </c>
      <c r="Z187" s="325"/>
      <c r="AA187" s="293" t="s">
        <v>807</v>
      </c>
      <c r="AB187" s="331" t="s">
        <v>815</v>
      </c>
      <c r="AC187" s="319">
        <v>0.08</v>
      </c>
      <c r="AD187" s="303" t="s">
        <v>816</v>
      </c>
      <c r="AE187" s="540">
        <v>0.16</v>
      </c>
      <c r="AF187" s="681" t="s">
        <v>3139</v>
      </c>
      <c r="AG187" s="540">
        <v>0.24</v>
      </c>
      <c r="AH187" s="680" t="s">
        <v>3803</v>
      </c>
      <c r="AI187" s="327">
        <v>0.08</v>
      </c>
      <c r="AJ187" s="328">
        <v>0.08</v>
      </c>
      <c r="AK187" s="329" t="s">
        <v>817</v>
      </c>
      <c r="AL187" s="543">
        <v>0.16</v>
      </c>
      <c r="AM187" s="327">
        <v>0.16</v>
      </c>
      <c r="AN187" s="545" t="s">
        <v>3174</v>
      </c>
      <c r="AO187" s="328">
        <v>0.24</v>
      </c>
      <c r="AP187" s="328">
        <v>0.24</v>
      </c>
      <c r="AQ187" s="331" t="s">
        <v>3803</v>
      </c>
    </row>
    <row r="188" spans="1:43" ht="82.5" customHeight="1" x14ac:dyDescent="0.25">
      <c r="A188" s="180" t="s">
        <v>192</v>
      </c>
      <c r="B188" s="105" t="s">
        <v>17</v>
      </c>
      <c r="C188" s="293" t="s">
        <v>19</v>
      </c>
      <c r="D188" s="294" t="s">
        <v>4445</v>
      </c>
      <c r="E188" s="314"/>
      <c r="F188" s="106" t="s">
        <v>196</v>
      </c>
      <c r="G188" s="322" t="s">
        <v>653</v>
      </c>
      <c r="H188" s="322" t="s">
        <v>693</v>
      </c>
      <c r="I188" s="106" t="s">
        <v>199</v>
      </c>
      <c r="J188" s="294" t="s">
        <v>712</v>
      </c>
      <c r="K188" s="547" t="s">
        <v>3104</v>
      </c>
      <c r="L188" s="549">
        <v>2.8</v>
      </c>
      <c r="M188" s="106" t="s">
        <v>285</v>
      </c>
      <c r="N188" s="915">
        <v>1</v>
      </c>
      <c r="O188" s="315"/>
      <c r="P188" s="315"/>
      <c r="Q188" s="943" t="s">
        <v>713</v>
      </c>
      <c r="R188" s="296">
        <v>43101</v>
      </c>
      <c r="S188" s="296">
        <v>43465</v>
      </c>
      <c r="T188" s="333" t="str">
        <f t="shared" si="8"/>
        <v>enero</v>
      </c>
      <c r="U188" s="335">
        <f t="shared" si="9"/>
        <v>364</v>
      </c>
      <c r="V188" s="334">
        <f t="shared" si="7"/>
        <v>365</v>
      </c>
      <c r="W188" s="324">
        <v>0</v>
      </c>
      <c r="X188" s="300">
        <v>0</v>
      </c>
      <c r="Y188" s="106" t="s">
        <v>54</v>
      </c>
      <c r="Z188" s="325"/>
      <c r="AA188" s="293" t="s">
        <v>807</v>
      </c>
      <c r="AB188" s="331"/>
      <c r="AC188" s="319">
        <v>0.08</v>
      </c>
      <c r="AD188" s="303" t="s">
        <v>816</v>
      </c>
      <c r="AE188" s="540">
        <v>0.16</v>
      </c>
      <c r="AF188" s="681" t="s">
        <v>3140</v>
      </c>
      <c r="AG188" s="540">
        <v>0.24</v>
      </c>
      <c r="AH188" s="680" t="s">
        <v>3804</v>
      </c>
      <c r="AI188" s="327">
        <v>0.08</v>
      </c>
      <c r="AJ188" s="328">
        <v>0.08</v>
      </c>
      <c r="AK188" s="329" t="s">
        <v>818</v>
      </c>
      <c r="AL188" s="543">
        <v>0.16</v>
      </c>
      <c r="AM188" s="327">
        <v>0.16</v>
      </c>
      <c r="AN188" s="545" t="s">
        <v>3175</v>
      </c>
      <c r="AO188" s="328">
        <v>0.24</v>
      </c>
      <c r="AP188" s="328">
        <v>0.24</v>
      </c>
      <c r="AQ188" s="331" t="s">
        <v>3804</v>
      </c>
    </row>
    <row r="189" spans="1:43" ht="82.5" customHeight="1" x14ac:dyDescent="0.25">
      <c r="A189" s="180" t="s">
        <v>192</v>
      </c>
      <c r="B189" s="105" t="s">
        <v>17</v>
      </c>
      <c r="C189" s="293" t="s">
        <v>19</v>
      </c>
      <c r="D189" s="294" t="s">
        <v>4445</v>
      </c>
      <c r="E189" s="314"/>
      <c r="F189" s="106" t="s">
        <v>196</v>
      </c>
      <c r="G189" s="322" t="s">
        <v>653</v>
      </c>
      <c r="H189" s="322" t="s">
        <v>693</v>
      </c>
      <c r="I189" s="106" t="s">
        <v>199</v>
      </c>
      <c r="J189" s="294" t="s">
        <v>714</v>
      </c>
      <c r="K189" s="547" t="s">
        <v>3106</v>
      </c>
      <c r="L189" s="549">
        <v>2.8</v>
      </c>
      <c r="M189" s="106" t="s">
        <v>285</v>
      </c>
      <c r="N189" s="915">
        <v>1</v>
      </c>
      <c r="O189" s="767" t="s">
        <v>193</v>
      </c>
      <c r="P189" s="768">
        <v>43159</v>
      </c>
      <c r="Q189" s="943" t="s">
        <v>715</v>
      </c>
      <c r="R189" s="296">
        <v>43101</v>
      </c>
      <c r="S189" s="296">
        <v>43434</v>
      </c>
      <c r="T189" s="333" t="str">
        <f t="shared" si="8"/>
        <v>enero</v>
      </c>
      <c r="U189" s="335">
        <f t="shared" si="9"/>
        <v>333</v>
      </c>
      <c r="V189" s="334">
        <f t="shared" si="7"/>
        <v>333</v>
      </c>
      <c r="W189" s="324">
        <v>0</v>
      </c>
      <c r="X189" s="300">
        <v>0</v>
      </c>
      <c r="Y189" s="106" t="s">
        <v>54</v>
      </c>
      <c r="Z189" s="325"/>
      <c r="AA189" s="293" t="s">
        <v>807</v>
      </c>
      <c r="AB189" s="331"/>
      <c r="AC189" s="319">
        <v>0.1</v>
      </c>
      <c r="AD189" s="303" t="s">
        <v>819</v>
      </c>
      <c r="AE189" s="540">
        <v>0.1</v>
      </c>
      <c r="AF189" s="681" t="s">
        <v>3141</v>
      </c>
      <c r="AG189" s="540">
        <v>0.1</v>
      </c>
      <c r="AH189" s="680" t="s">
        <v>3805</v>
      </c>
      <c r="AI189" s="327">
        <v>0.1</v>
      </c>
      <c r="AJ189" s="328">
        <v>0.1</v>
      </c>
      <c r="AK189" s="329" t="s">
        <v>819</v>
      </c>
      <c r="AL189" s="543">
        <v>0.1</v>
      </c>
      <c r="AM189" s="327">
        <v>0.1</v>
      </c>
      <c r="AN189" s="545" t="s">
        <v>3176</v>
      </c>
      <c r="AO189" s="328">
        <v>0.1</v>
      </c>
      <c r="AP189" s="328">
        <v>0.1</v>
      </c>
      <c r="AQ189" s="331" t="s">
        <v>3805</v>
      </c>
    </row>
    <row r="190" spans="1:43" ht="82.5" customHeight="1" x14ac:dyDescent="0.25">
      <c r="A190" s="180" t="s">
        <v>192</v>
      </c>
      <c r="B190" s="105" t="s">
        <v>17</v>
      </c>
      <c r="C190" s="293" t="s">
        <v>19</v>
      </c>
      <c r="D190" s="294" t="s">
        <v>4445</v>
      </c>
      <c r="E190" s="314"/>
      <c r="F190" s="106" t="s">
        <v>196</v>
      </c>
      <c r="G190" s="322" t="s">
        <v>653</v>
      </c>
      <c r="H190" s="322" t="s">
        <v>693</v>
      </c>
      <c r="I190" s="106" t="s">
        <v>199</v>
      </c>
      <c r="J190" s="294" t="s">
        <v>716</v>
      </c>
      <c r="K190" s="547" t="s">
        <v>3107</v>
      </c>
      <c r="L190" s="549">
        <v>2.8</v>
      </c>
      <c r="M190" s="106" t="s">
        <v>285</v>
      </c>
      <c r="N190" s="915">
        <v>1</v>
      </c>
      <c r="O190" s="315"/>
      <c r="P190" s="315"/>
      <c r="Q190" s="943" t="s">
        <v>717</v>
      </c>
      <c r="R190" s="296">
        <v>43101</v>
      </c>
      <c r="S190" s="296">
        <v>43465</v>
      </c>
      <c r="T190" s="333" t="str">
        <f t="shared" si="8"/>
        <v>enero</v>
      </c>
      <c r="U190" s="335">
        <f t="shared" si="9"/>
        <v>364</v>
      </c>
      <c r="V190" s="334">
        <f t="shared" si="7"/>
        <v>365</v>
      </c>
      <c r="W190" s="324">
        <v>0</v>
      </c>
      <c r="X190" s="300">
        <v>0</v>
      </c>
      <c r="Y190" s="106" t="s">
        <v>54</v>
      </c>
      <c r="Z190" s="325"/>
      <c r="AA190" s="293" t="s">
        <v>807</v>
      </c>
      <c r="AB190" s="331"/>
      <c r="AC190" s="319">
        <v>0.08</v>
      </c>
      <c r="AD190" s="303" t="s">
        <v>820</v>
      </c>
      <c r="AE190" s="540">
        <v>0.16</v>
      </c>
      <c r="AF190" s="681" t="s">
        <v>3142</v>
      </c>
      <c r="AG190" s="540">
        <v>0.24</v>
      </c>
      <c r="AH190" s="680" t="s">
        <v>3806</v>
      </c>
      <c r="AI190" s="327">
        <v>0.08</v>
      </c>
      <c r="AJ190" s="328">
        <v>0.08</v>
      </c>
      <c r="AK190" s="329" t="s">
        <v>820</v>
      </c>
      <c r="AL190" s="543">
        <v>0.16</v>
      </c>
      <c r="AM190" s="327">
        <v>0.16</v>
      </c>
      <c r="AN190" s="545" t="s">
        <v>3142</v>
      </c>
      <c r="AO190" s="328">
        <v>0.24</v>
      </c>
      <c r="AP190" s="328">
        <v>0.24</v>
      </c>
      <c r="AQ190" s="331" t="s">
        <v>3845</v>
      </c>
    </row>
    <row r="191" spans="1:43" ht="82.5" customHeight="1" x14ac:dyDescent="0.25">
      <c r="A191" s="180" t="s">
        <v>192</v>
      </c>
      <c r="B191" s="105" t="s">
        <v>17</v>
      </c>
      <c r="C191" s="293" t="s">
        <v>21</v>
      </c>
      <c r="D191" s="294" t="s">
        <v>4445</v>
      </c>
      <c r="E191" s="314"/>
      <c r="F191" s="106" t="s">
        <v>685</v>
      </c>
      <c r="G191" s="322" t="s">
        <v>653</v>
      </c>
      <c r="H191" s="665" t="s">
        <v>3658</v>
      </c>
      <c r="I191" s="106" t="s">
        <v>193</v>
      </c>
      <c r="J191" s="294" t="s">
        <v>718</v>
      </c>
      <c r="K191" s="547" t="s">
        <v>3108</v>
      </c>
      <c r="L191" s="549">
        <v>2.8</v>
      </c>
      <c r="M191" s="106" t="s">
        <v>194</v>
      </c>
      <c r="N191" s="302">
        <v>12</v>
      </c>
      <c r="O191" s="767" t="s">
        <v>193</v>
      </c>
      <c r="P191" s="768">
        <v>43180</v>
      </c>
      <c r="Q191" s="943" t="s">
        <v>719</v>
      </c>
      <c r="R191" s="296">
        <v>43102</v>
      </c>
      <c r="S191" s="296">
        <v>43220</v>
      </c>
      <c r="T191" s="333" t="str">
        <f t="shared" si="8"/>
        <v>enero</v>
      </c>
      <c r="U191" s="335">
        <f t="shared" si="9"/>
        <v>118</v>
      </c>
      <c r="V191" s="334">
        <f t="shared" si="7"/>
        <v>122</v>
      </c>
      <c r="W191" s="324">
        <v>0</v>
      </c>
      <c r="X191" s="300">
        <v>0</v>
      </c>
      <c r="Y191" s="106" t="s">
        <v>196</v>
      </c>
      <c r="Z191" s="325">
        <v>0</v>
      </c>
      <c r="AA191" s="293" t="s">
        <v>821</v>
      </c>
      <c r="AB191" s="331" t="s">
        <v>822</v>
      </c>
      <c r="AC191" s="302" t="s">
        <v>585</v>
      </c>
      <c r="AD191" s="303" t="s">
        <v>823</v>
      </c>
      <c r="AE191" s="540">
        <v>0</v>
      </c>
      <c r="AF191" s="681" t="s">
        <v>3143</v>
      </c>
      <c r="AG191" s="540">
        <v>0</v>
      </c>
      <c r="AH191" s="680" t="s">
        <v>3807</v>
      </c>
      <c r="AI191" s="327">
        <v>0.2</v>
      </c>
      <c r="AJ191" s="328">
        <v>0.3</v>
      </c>
      <c r="AK191" s="329" t="s">
        <v>824</v>
      </c>
      <c r="AL191" s="543">
        <v>0.4</v>
      </c>
      <c r="AM191" s="327">
        <v>0.4</v>
      </c>
      <c r="AN191" s="545" t="s">
        <v>3143</v>
      </c>
      <c r="AO191" s="328">
        <v>0.60000000000000009</v>
      </c>
      <c r="AP191" s="328">
        <v>0.6</v>
      </c>
      <c r="AQ191" s="331" t="s">
        <v>3846</v>
      </c>
    </row>
    <row r="192" spans="1:43" ht="82.5" customHeight="1" x14ac:dyDescent="0.25">
      <c r="A192" s="180" t="s">
        <v>192</v>
      </c>
      <c r="B192" s="105" t="s">
        <v>17</v>
      </c>
      <c r="C192" s="293" t="s">
        <v>21</v>
      </c>
      <c r="D192" s="294" t="s">
        <v>4445</v>
      </c>
      <c r="E192" s="314"/>
      <c r="F192" s="106" t="s">
        <v>685</v>
      </c>
      <c r="G192" s="322" t="s">
        <v>653</v>
      </c>
      <c r="H192" s="665" t="s">
        <v>3658</v>
      </c>
      <c r="I192" s="106" t="s">
        <v>193</v>
      </c>
      <c r="J192" s="294" t="s">
        <v>720</v>
      </c>
      <c r="K192" s="547" t="s">
        <v>3109</v>
      </c>
      <c r="L192" s="549">
        <v>2.8</v>
      </c>
      <c r="M192" s="106" t="s">
        <v>194</v>
      </c>
      <c r="N192" s="302">
        <v>12</v>
      </c>
      <c r="O192" s="767" t="s">
        <v>193</v>
      </c>
      <c r="P192" s="768">
        <v>43180</v>
      </c>
      <c r="Q192" s="943" t="s">
        <v>721</v>
      </c>
      <c r="R192" s="296">
        <v>43146</v>
      </c>
      <c r="S192" s="296">
        <v>43465</v>
      </c>
      <c r="T192" s="333" t="str">
        <f t="shared" si="8"/>
        <v>febrero</v>
      </c>
      <c r="U192" s="335">
        <f t="shared" si="9"/>
        <v>319</v>
      </c>
      <c r="V192" s="334">
        <f t="shared" si="7"/>
        <v>333</v>
      </c>
      <c r="W192" s="324">
        <v>0</v>
      </c>
      <c r="X192" s="300">
        <v>0</v>
      </c>
      <c r="Y192" s="106" t="s">
        <v>196</v>
      </c>
      <c r="Z192" s="325">
        <v>0</v>
      </c>
      <c r="AA192" s="293" t="s">
        <v>821</v>
      </c>
      <c r="AB192" s="331" t="s">
        <v>825</v>
      </c>
      <c r="AC192" s="302" t="s">
        <v>585</v>
      </c>
      <c r="AD192" s="303" t="s">
        <v>826</v>
      </c>
      <c r="AE192" s="540">
        <v>0</v>
      </c>
      <c r="AF192" s="681" t="s">
        <v>3144</v>
      </c>
      <c r="AG192" s="540">
        <v>0</v>
      </c>
      <c r="AH192" s="680" t="s">
        <v>3808</v>
      </c>
      <c r="AI192" s="327">
        <v>0</v>
      </c>
      <c r="AJ192" s="328">
        <v>0</v>
      </c>
      <c r="AK192" s="331"/>
      <c r="AL192" s="543">
        <v>0.03</v>
      </c>
      <c r="AM192" s="327">
        <v>0.03</v>
      </c>
      <c r="AN192" s="545" t="s">
        <v>3177</v>
      </c>
      <c r="AO192" s="328">
        <v>0.06</v>
      </c>
      <c r="AP192" s="328">
        <v>0.06</v>
      </c>
      <c r="AQ192" s="331" t="s">
        <v>3847</v>
      </c>
    </row>
    <row r="193" spans="1:43" ht="96" hidden="1" x14ac:dyDescent="0.25">
      <c r="A193" s="180" t="s">
        <v>192</v>
      </c>
      <c r="B193" s="105" t="s">
        <v>17</v>
      </c>
      <c r="C193" s="293" t="s">
        <v>21</v>
      </c>
      <c r="D193" s="294" t="s">
        <v>4445</v>
      </c>
      <c r="E193" s="314"/>
      <c r="F193" s="106" t="s">
        <v>685</v>
      </c>
      <c r="G193" s="322" t="s">
        <v>653</v>
      </c>
      <c r="H193" s="340" t="s">
        <v>3658</v>
      </c>
      <c r="I193" s="106" t="s">
        <v>199</v>
      </c>
      <c r="J193" s="294" t="s">
        <v>722</v>
      </c>
      <c r="K193" s="547" t="s">
        <v>3110</v>
      </c>
      <c r="L193" s="549">
        <v>2.8</v>
      </c>
      <c r="M193" s="106" t="s">
        <v>194</v>
      </c>
      <c r="N193" s="302">
        <v>12</v>
      </c>
      <c r="O193" s="767" t="s">
        <v>193</v>
      </c>
      <c r="P193" s="768">
        <v>43180</v>
      </c>
      <c r="Q193" s="322" t="s">
        <v>723</v>
      </c>
      <c r="R193" s="296">
        <v>43282</v>
      </c>
      <c r="S193" s="296">
        <v>43465</v>
      </c>
      <c r="T193" s="333" t="str">
        <f t="shared" si="8"/>
        <v>julio</v>
      </c>
      <c r="U193" s="335">
        <f t="shared" si="9"/>
        <v>183</v>
      </c>
      <c r="V193" s="334">
        <f t="shared" si="7"/>
        <v>183</v>
      </c>
      <c r="W193" s="324">
        <v>0</v>
      </c>
      <c r="X193" s="300">
        <v>0</v>
      </c>
      <c r="Y193" s="106" t="s">
        <v>196</v>
      </c>
      <c r="Z193" s="325">
        <v>0</v>
      </c>
      <c r="AA193" s="293" t="s">
        <v>821</v>
      </c>
      <c r="AB193" s="331" t="s">
        <v>827</v>
      </c>
      <c r="AC193" s="302" t="s">
        <v>585</v>
      </c>
      <c r="AD193" s="303" t="s">
        <v>828</v>
      </c>
      <c r="AE193" s="540">
        <v>0</v>
      </c>
      <c r="AF193" s="681" t="s">
        <v>3145</v>
      </c>
      <c r="AG193" s="540">
        <v>0</v>
      </c>
      <c r="AH193" s="680" t="s">
        <v>3809</v>
      </c>
      <c r="AI193" s="327">
        <v>0</v>
      </c>
      <c r="AJ193" s="328">
        <v>0</v>
      </c>
      <c r="AK193" s="331">
        <v>0</v>
      </c>
      <c r="AL193" s="543">
        <v>0</v>
      </c>
      <c r="AM193" s="327">
        <v>0</v>
      </c>
      <c r="AN193" s="545">
        <v>0</v>
      </c>
      <c r="AO193" s="328">
        <v>0</v>
      </c>
      <c r="AP193" s="328"/>
      <c r="AQ193" s="331"/>
    </row>
    <row r="194" spans="1:43" ht="82.5" customHeight="1" x14ac:dyDescent="0.25">
      <c r="A194" s="180" t="s">
        <v>192</v>
      </c>
      <c r="B194" s="105" t="s">
        <v>17</v>
      </c>
      <c r="C194" s="293" t="s">
        <v>21</v>
      </c>
      <c r="D194" s="294" t="s">
        <v>4445</v>
      </c>
      <c r="E194" s="314"/>
      <c r="F194" s="106" t="s">
        <v>685</v>
      </c>
      <c r="G194" s="322" t="s">
        <v>653</v>
      </c>
      <c r="H194" s="665" t="s">
        <v>3658</v>
      </c>
      <c r="I194" s="106" t="s">
        <v>193</v>
      </c>
      <c r="J194" s="294" t="s">
        <v>724</v>
      </c>
      <c r="K194" s="547" t="s">
        <v>3111</v>
      </c>
      <c r="L194" s="549">
        <v>1.4</v>
      </c>
      <c r="M194" s="106" t="s">
        <v>194</v>
      </c>
      <c r="N194" s="302">
        <v>6</v>
      </c>
      <c r="O194" s="767"/>
      <c r="P194" s="768"/>
      <c r="Q194" s="943" t="s">
        <v>725</v>
      </c>
      <c r="R194" s="296">
        <v>43101</v>
      </c>
      <c r="S194" s="296">
        <v>43311</v>
      </c>
      <c r="T194" s="333" t="str">
        <f t="shared" si="8"/>
        <v>enero</v>
      </c>
      <c r="U194" s="335">
        <f t="shared" si="9"/>
        <v>210</v>
      </c>
      <c r="V194" s="334">
        <f t="shared" si="7"/>
        <v>213</v>
      </c>
      <c r="W194" s="324">
        <v>0</v>
      </c>
      <c r="X194" s="300">
        <v>0</v>
      </c>
      <c r="Y194" s="106" t="s">
        <v>196</v>
      </c>
      <c r="Z194" s="325">
        <v>0</v>
      </c>
      <c r="AA194" s="293" t="s">
        <v>821</v>
      </c>
      <c r="AB194" s="331" t="s">
        <v>829</v>
      </c>
      <c r="AC194" s="302" t="s">
        <v>585</v>
      </c>
      <c r="AD194" s="303" t="s">
        <v>830</v>
      </c>
      <c r="AE194" s="540">
        <v>0</v>
      </c>
      <c r="AF194" s="681" t="s">
        <v>3146</v>
      </c>
      <c r="AG194" s="540">
        <v>0</v>
      </c>
      <c r="AH194" s="680" t="s">
        <v>3810</v>
      </c>
      <c r="AI194" s="327">
        <v>0.03</v>
      </c>
      <c r="AJ194" s="328">
        <v>0.1</v>
      </c>
      <c r="AK194" s="331" t="s">
        <v>831</v>
      </c>
      <c r="AL194" s="543">
        <v>0.06</v>
      </c>
      <c r="AM194" s="327">
        <v>0.1</v>
      </c>
      <c r="AN194" s="545" t="s">
        <v>3178</v>
      </c>
      <c r="AO194" s="328">
        <v>0.09</v>
      </c>
      <c r="AP194" s="328">
        <v>0.09</v>
      </c>
      <c r="AQ194" s="331" t="s">
        <v>3848</v>
      </c>
    </row>
    <row r="195" spans="1:43" ht="82.5" customHeight="1" x14ac:dyDescent="0.25">
      <c r="A195" s="180" t="s">
        <v>192</v>
      </c>
      <c r="B195" s="105" t="s">
        <v>17</v>
      </c>
      <c r="C195" s="293" t="s">
        <v>21</v>
      </c>
      <c r="D195" s="294" t="s">
        <v>4445</v>
      </c>
      <c r="E195" s="314"/>
      <c r="F195" s="106" t="s">
        <v>685</v>
      </c>
      <c r="G195" s="322" t="s">
        <v>653</v>
      </c>
      <c r="H195" s="665" t="s">
        <v>3658</v>
      </c>
      <c r="I195" s="106" t="s">
        <v>193</v>
      </c>
      <c r="J195" s="294" t="s">
        <v>724</v>
      </c>
      <c r="K195" s="547" t="s">
        <v>3111</v>
      </c>
      <c r="L195" s="549">
        <v>1.4</v>
      </c>
      <c r="M195" s="106" t="s">
        <v>194</v>
      </c>
      <c r="N195" s="302">
        <v>6</v>
      </c>
      <c r="O195" s="767"/>
      <c r="P195" s="768"/>
      <c r="Q195" s="943" t="s">
        <v>726</v>
      </c>
      <c r="R195" s="296">
        <v>43101</v>
      </c>
      <c r="S195" s="296">
        <v>43311</v>
      </c>
      <c r="T195" s="333" t="str">
        <f t="shared" si="8"/>
        <v>enero</v>
      </c>
      <c r="U195" s="335">
        <f t="shared" si="9"/>
        <v>210</v>
      </c>
      <c r="V195" s="334">
        <f t="shared" si="7"/>
        <v>213</v>
      </c>
      <c r="W195" s="324">
        <v>0</v>
      </c>
      <c r="X195" s="300">
        <v>0</v>
      </c>
      <c r="Y195" s="106" t="s">
        <v>196</v>
      </c>
      <c r="Z195" s="325">
        <v>0</v>
      </c>
      <c r="AA195" s="293" t="s">
        <v>821</v>
      </c>
      <c r="AB195" s="331" t="s">
        <v>832</v>
      </c>
      <c r="AC195" s="302" t="s">
        <v>585</v>
      </c>
      <c r="AD195" s="303" t="s">
        <v>830</v>
      </c>
      <c r="AE195" s="540">
        <v>0</v>
      </c>
      <c r="AF195" s="681" t="s">
        <v>3146</v>
      </c>
      <c r="AG195" s="540">
        <v>0</v>
      </c>
      <c r="AH195" s="680" t="s">
        <v>3810</v>
      </c>
      <c r="AI195" s="327">
        <v>0.03</v>
      </c>
      <c r="AJ195" s="328">
        <v>0.1</v>
      </c>
      <c r="AK195" s="331" t="s">
        <v>833</v>
      </c>
      <c r="AL195" s="543">
        <v>0.06</v>
      </c>
      <c r="AM195" s="327">
        <v>0.06</v>
      </c>
      <c r="AN195" s="545" t="s">
        <v>3179</v>
      </c>
      <c r="AO195" s="328">
        <v>0.09</v>
      </c>
      <c r="AP195" s="328">
        <v>0.09</v>
      </c>
      <c r="AQ195" s="331" t="s">
        <v>3849</v>
      </c>
    </row>
    <row r="196" spans="1:43" ht="82.5" customHeight="1" x14ac:dyDescent="0.25">
      <c r="A196" s="180" t="s">
        <v>192</v>
      </c>
      <c r="B196" s="105" t="s">
        <v>17</v>
      </c>
      <c r="C196" s="105" t="s">
        <v>142</v>
      </c>
      <c r="D196" s="294" t="s">
        <v>4445</v>
      </c>
      <c r="E196" s="314"/>
      <c r="F196" s="106" t="s">
        <v>196</v>
      </c>
      <c r="G196" s="322" t="s">
        <v>653</v>
      </c>
      <c r="H196" s="665" t="s">
        <v>3658</v>
      </c>
      <c r="I196" s="106" t="s">
        <v>199</v>
      </c>
      <c r="J196" s="294" t="s">
        <v>727</v>
      </c>
      <c r="K196" s="547" t="s">
        <v>3112</v>
      </c>
      <c r="L196" s="549">
        <v>1.4</v>
      </c>
      <c r="M196" s="106" t="s">
        <v>194</v>
      </c>
      <c r="N196" s="302">
        <v>95</v>
      </c>
      <c r="O196" s="767" t="s">
        <v>193</v>
      </c>
      <c r="P196" s="768">
        <v>43159</v>
      </c>
      <c r="Q196" s="943" t="s">
        <v>2447</v>
      </c>
      <c r="R196" s="296">
        <v>43101</v>
      </c>
      <c r="S196" s="296">
        <v>43465</v>
      </c>
      <c r="T196" s="333" t="str">
        <f t="shared" si="8"/>
        <v>enero</v>
      </c>
      <c r="U196" s="335">
        <f t="shared" si="9"/>
        <v>364</v>
      </c>
      <c r="V196" s="334">
        <f t="shared" si="7"/>
        <v>365</v>
      </c>
      <c r="W196" s="324">
        <v>0</v>
      </c>
      <c r="X196" s="300">
        <v>0</v>
      </c>
      <c r="Y196" s="106" t="s">
        <v>196</v>
      </c>
      <c r="Z196" s="325">
        <v>0</v>
      </c>
      <c r="AA196" s="293" t="s">
        <v>834</v>
      </c>
      <c r="AB196" s="326" t="s">
        <v>835</v>
      </c>
      <c r="AC196" s="302">
        <v>1</v>
      </c>
      <c r="AD196" s="303" t="s">
        <v>836</v>
      </c>
      <c r="AE196" s="540">
        <v>38</v>
      </c>
      <c r="AF196" s="681" t="s">
        <v>3147</v>
      </c>
      <c r="AG196" s="540">
        <v>41</v>
      </c>
      <c r="AH196" s="680" t="s">
        <v>3811</v>
      </c>
      <c r="AI196" s="327">
        <v>0.03</v>
      </c>
      <c r="AJ196" s="328">
        <v>0.03</v>
      </c>
      <c r="AK196" s="329" t="s">
        <v>837</v>
      </c>
      <c r="AL196" s="543">
        <v>0.06</v>
      </c>
      <c r="AM196" s="327">
        <v>0.06</v>
      </c>
      <c r="AN196" s="545" t="s">
        <v>3180</v>
      </c>
      <c r="AO196" s="328">
        <v>0.1</v>
      </c>
      <c r="AP196" s="328">
        <v>0.1</v>
      </c>
      <c r="AQ196" s="331" t="s">
        <v>3850</v>
      </c>
    </row>
    <row r="197" spans="1:43" ht="82.5" customHeight="1" x14ac:dyDescent="0.25">
      <c r="A197" s="180" t="s">
        <v>192</v>
      </c>
      <c r="B197" s="105" t="s">
        <v>17</v>
      </c>
      <c r="C197" s="105" t="s">
        <v>142</v>
      </c>
      <c r="D197" s="294" t="s">
        <v>4445</v>
      </c>
      <c r="E197" s="314"/>
      <c r="F197" s="106" t="s">
        <v>196</v>
      </c>
      <c r="G197" s="322" t="s">
        <v>653</v>
      </c>
      <c r="H197" s="665" t="s">
        <v>3658</v>
      </c>
      <c r="I197" s="106" t="s">
        <v>199</v>
      </c>
      <c r="J197" s="294" t="s">
        <v>727</v>
      </c>
      <c r="K197" s="547" t="s">
        <v>3112</v>
      </c>
      <c r="L197" s="549">
        <v>1.4</v>
      </c>
      <c r="M197" s="106" t="s">
        <v>194</v>
      </c>
      <c r="N197" s="302">
        <v>95</v>
      </c>
      <c r="O197" s="767" t="s">
        <v>193</v>
      </c>
      <c r="P197" s="768">
        <v>43159</v>
      </c>
      <c r="Q197" s="943" t="s">
        <v>2446</v>
      </c>
      <c r="R197" s="296">
        <v>43101</v>
      </c>
      <c r="S197" s="296">
        <v>43465</v>
      </c>
      <c r="T197" s="333" t="str">
        <f t="shared" si="8"/>
        <v>enero</v>
      </c>
      <c r="U197" s="335">
        <f t="shared" si="9"/>
        <v>364</v>
      </c>
      <c r="V197" s="334">
        <f t="shared" si="7"/>
        <v>365</v>
      </c>
      <c r="W197" s="324">
        <v>0</v>
      </c>
      <c r="X197" s="300">
        <v>0</v>
      </c>
      <c r="Y197" s="106" t="s">
        <v>196</v>
      </c>
      <c r="Z197" s="325">
        <v>0</v>
      </c>
      <c r="AA197" s="293" t="s">
        <v>834</v>
      </c>
      <c r="AB197" s="326" t="s">
        <v>835</v>
      </c>
      <c r="AC197" s="302">
        <v>0</v>
      </c>
      <c r="AD197" s="303" t="s">
        <v>838</v>
      </c>
      <c r="AE197" s="540">
        <v>38</v>
      </c>
      <c r="AF197" s="681" t="s">
        <v>3147</v>
      </c>
      <c r="AG197" s="540">
        <v>41</v>
      </c>
      <c r="AH197" s="680" t="s">
        <v>3811</v>
      </c>
      <c r="AI197" s="327">
        <v>0.03</v>
      </c>
      <c r="AJ197" s="328">
        <v>0.03</v>
      </c>
      <c r="AK197" s="329" t="s">
        <v>839</v>
      </c>
      <c r="AL197" s="543">
        <v>0.06</v>
      </c>
      <c r="AM197" s="327">
        <v>0.06</v>
      </c>
      <c r="AN197" s="545" t="s">
        <v>3181</v>
      </c>
      <c r="AO197" s="328">
        <v>0.1</v>
      </c>
      <c r="AP197" s="328">
        <v>0.1</v>
      </c>
      <c r="AQ197" s="331" t="s">
        <v>3851</v>
      </c>
    </row>
    <row r="198" spans="1:43" ht="82.5" customHeight="1" x14ac:dyDescent="0.25">
      <c r="A198" s="180" t="s">
        <v>192</v>
      </c>
      <c r="B198" s="105" t="s">
        <v>17</v>
      </c>
      <c r="C198" s="105" t="s">
        <v>142</v>
      </c>
      <c r="D198" s="294" t="s">
        <v>4445</v>
      </c>
      <c r="E198" s="314"/>
      <c r="F198" s="106" t="s">
        <v>196</v>
      </c>
      <c r="G198" s="322" t="s">
        <v>653</v>
      </c>
      <c r="H198" s="665" t="s">
        <v>3658</v>
      </c>
      <c r="I198" s="106" t="s">
        <v>199</v>
      </c>
      <c r="J198" s="294" t="s">
        <v>728</v>
      </c>
      <c r="K198" s="547" t="s">
        <v>3113</v>
      </c>
      <c r="L198" s="549">
        <v>2.7</v>
      </c>
      <c r="M198" s="106" t="s">
        <v>285</v>
      </c>
      <c r="N198" s="915">
        <v>1</v>
      </c>
      <c r="O198" s="315"/>
      <c r="P198" s="315"/>
      <c r="Q198" s="943" t="s">
        <v>729</v>
      </c>
      <c r="R198" s="296">
        <v>43101</v>
      </c>
      <c r="S198" s="296">
        <v>43465</v>
      </c>
      <c r="T198" s="333" t="str">
        <f t="shared" si="8"/>
        <v>enero</v>
      </c>
      <c r="U198" s="335">
        <f t="shared" si="9"/>
        <v>364</v>
      </c>
      <c r="V198" s="334">
        <f t="shared" si="7"/>
        <v>365</v>
      </c>
      <c r="W198" s="324">
        <v>0</v>
      </c>
      <c r="X198" s="300">
        <v>0</v>
      </c>
      <c r="Y198" s="106" t="s">
        <v>196</v>
      </c>
      <c r="Z198" s="325">
        <v>0</v>
      </c>
      <c r="AA198" s="293" t="s">
        <v>834</v>
      </c>
      <c r="AB198" s="326" t="s">
        <v>840</v>
      </c>
      <c r="AC198" s="319">
        <v>0.08</v>
      </c>
      <c r="AD198" s="303" t="s">
        <v>841</v>
      </c>
      <c r="AE198" s="554">
        <v>0.17</v>
      </c>
      <c r="AF198" s="681" t="s">
        <v>3148</v>
      </c>
      <c r="AG198" s="540">
        <v>0.25</v>
      </c>
      <c r="AH198" s="680" t="s">
        <v>3812</v>
      </c>
      <c r="AI198" s="327">
        <v>8.3000000000000004E-2</v>
      </c>
      <c r="AJ198" s="328">
        <v>0.08</v>
      </c>
      <c r="AK198" s="329" t="s">
        <v>842</v>
      </c>
      <c r="AL198" s="543">
        <v>0.16600000000000001</v>
      </c>
      <c r="AM198" s="327">
        <v>0.17</v>
      </c>
      <c r="AN198" s="545" t="s">
        <v>3182</v>
      </c>
      <c r="AO198" s="328">
        <v>0.249</v>
      </c>
      <c r="AP198" s="328">
        <v>0.25</v>
      </c>
      <c r="AQ198" s="331" t="s">
        <v>3852</v>
      </c>
    </row>
    <row r="199" spans="1:43" ht="82.5" customHeight="1" x14ac:dyDescent="0.25">
      <c r="A199" s="180" t="s">
        <v>192</v>
      </c>
      <c r="B199" s="105" t="s">
        <v>17</v>
      </c>
      <c r="C199" s="105" t="s">
        <v>142</v>
      </c>
      <c r="D199" s="294" t="s">
        <v>4445</v>
      </c>
      <c r="E199" s="314"/>
      <c r="F199" s="106" t="s">
        <v>196</v>
      </c>
      <c r="G199" s="322" t="s">
        <v>653</v>
      </c>
      <c r="H199" s="665" t="s">
        <v>3658</v>
      </c>
      <c r="I199" s="106" t="s">
        <v>199</v>
      </c>
      <c r="J199" s="294" t="s">
        <v>730</v>
      </c>
      <c r="K199" s="547" t="s">
        <v>3114</v>
      </c>
      <c r="L199" s="549">
        <v>2.8</v>
      </c>
      <c r="M199" s="106" t="s">
        <v>194</v>
      </c>
      <c r="N199" s="302">
        <v>2</v>
      </c>
      <c r="O199" s="767" t="s">
        <v>193</v>
      </c>
      <c r="P199" s="768">
        <v>43159</v>
      </c>
      <c r="Q199" s="943" t="s">
        <v>731</v>
      </c>
      <c r="R199" s="296">
        <v>43115</v>
      </c>
      <c r="S199" s="296">
        <v>43465</v>
      </c>
      <c r="T199" s="333" t="str">
        <f t="shared" si="8"/>
        <v>enero</v>
      </c>
      <c r="U199" s="335">
        <f t="shared" si="9"/>
        <v>350</v>
      </c>
      <c r="V199" s="334">
        <f t="shared" si="7"/>
        <v>365</v>
      </c>
      <c r="W199" s="324">
        <v>0</v>
      </c>
      <c r="X199" s="300">
        <v>0</v>
      </c>
      <c r="Y199" s="106" t="s">
        <v>196</v>
      </c>
      <c r="Z199" s="325">
        <v>0</v>
      </c>
      <c r="AA199" s="293" t="s">
        <v>843</v>
      </c>
      <c r="AB199" s="326" t="s">
        <v>844</v>
      </c>
      <c r="AC199" s="302">
        <v>0</v>
      </c>
      <c r="AD199" s="303" t="s">
        <v>845</v>
      </c>
      <c r="AE199" s="540">
        <v>0</v>
      </c>
      <c r="AF199" s="681" t="s">
        <v>3149</v>
      </c>
      <c r="AG199" s="540">
        <v>1</v>
      </c>
      <c r="AH199" s="680" t="s">
        <v>3813</v>
      </c>
      <c r="AI199" s="327">
        <v>0.05</v>
      </c>
      <c r="AJ199" s="328">
        <v>0.05</v>
      </c>
      <c r="AK199" s="329" t="s">
        <v>846</v>
      </c>
      <c r="AL199" s="543">
        <v>0.1</v>
      </c>
      <c r="AM199" s="327">
        <v>0.1</v>
      </c>
      <c r="AN199" s="545" t="s">
        <v>3183</v>
      </c>
      <c r="AO199" s="328">
        <v>0.5</v>
      </c>
      <c r="AP199" s="328">
        <v>0.5</v>
      </c>
      <c r="AQ199" s="331" t="s">
        <v>3853</v>
      </c>
    </row>
    <row r="200" spans="1:43" ht="82.5" customHeight="1" x14ac:dyDescent="0.25">
      <c r="A200" s="180" t="s">
        <v>192</v>
      </c>
      <c r="B200" s="105" t="s">
        <v>17</v>
      </c>
      <c r="C200" s="105" t="s">
        <v>142</v>
      </c>
      <c r="D200" s="294" t="s">
        <v>4445</v>
      </c>
      <c r="E200" s="314"/>
      <c r="F200" s="106" t="s">
        <v>196</v>
      </c>
      <c r="G200" s="322" t="s">
        <v>653</v>
      </c>
      <c r="H200" s="322" t="s">
        <v>732</v>
      </c>
      <c r="I200" s="106" t="s">
        <v>199</v>
      </c>
      <c r="J200" s="294" t="s">
        <v>733</v>
      </c>
      <c r="K200" s="547" t="s">
        <v>3115</v>
      </c>
      <c r="L200" s="549">
        <v>1.4</v>
      </c>
      <c r="M200" s="106" t="s">
        <v>194</v>
      </c>
      <c r="N200" s="302">
        <v>5</v>
      </c>
      <c r="O200" s="315"/>
      <c r="P200" s="315"/>
      <c r="Q200" s="943" t="s">
        <v>734</v>
      </c>
      <c r="R200" s="296">
        <v>43132</v>
      </c>
      <c r="S200" s="296">
        <v>43405</v>
      </c>
      <c r="T200" s="333" t="str">
        <f t="shared" si="8"/>
        <v>febrero</v>
      </c>
      <c r="U200" s="335">
        <f t="shared" si="9"/>
        <v>273</v>
      </c>
      <c r="V200" s="334">
        <f t="shared" ref="V200:V263" si="10">IF($U200&lt;=30,30,IF(AND($U200&gt;30,$U200&lt;=61),61,IF(AND($U200&gt;61,$U200&lt;=91),91,IF(AND($U200&gt;91,$U200&lt;=122),122,IF(AND($U200&gt;122,$U200&lt;=152),152,IF(AND($U200&gt;152,$U200&lt;=183),183,IF(AND($U200&gt;183,$U200&lt;=213),213,IF(AND($U200&gt;213,$U200&lt;=244),244,IF(AND($U200&gt;244,$U200&lt;=274),274,IF(AND($U200&gt;274,$U200&lt;=305),305,IF(AND($U200&gt;305,$U200&lt;=333),333,IF(AND($U200&gt;333,$U200&lt;=365),365,"Verificar Fechas"))))))))))))</f>
        <v>274</v>
      </c>
      <c r="W200" s="324">
        <v>0</v>
      </c>
      <c r="X200" s="300">
        <v>180000000</v>
      </c>
      <c r="Y200" s="106" t="s">
        <v>196</v>
      </c>
      <c r="Z200" s="325" t="s">
        <v>196</v>
      </c>
      <c r="AA200" s="293" t="s">
        <v>847</v>
      </c>
      <c r="AB200" s="315"/>
      <c r="AC200" s="299"/>
      <c r="AD200" s="299"/>
      <c r="AE200" s="540">
        <v>2</v>
      </c>
      <c r="AF200" s="681" t="s">
        <v>3150</v>
      </c>
      <c r="AG200" s="540">
        <v>2</v>
      </c>
      <c r="AH200" s="680" t="s">
        <v>3814</v>
      </c>
      <c r="AI200" s="327">
        <v>0</v>
      </c>
      <c r="AJ200" s="330"/>
      <c r="AK200" s="330"/>
      <c r="AL200" s="543">
        <v>0.1</v>
      </c>
      <c r="AM200" s="327">
        <v>0.1</v>
      </c>
      <c r="AN200" s="545" t="s">
        <v>3184</v>
      </c>
      <c r="AO200" s="328">
        <v>0.2</v>
      </c>
      <c r="AP200" s="328">
        <v>0.2</v>
      </c>
      <c r="AQ200" s="331" t="s">
        <v>3854</v>
      </c>
    </row>
    <row r="201" spans="1:43" ht="82.5" customHeight="1" x14ac:dyDescent="0.25">
      <c r="A201" s="180" t="s">
        <v>192</v>
      </c>
      <c r="B201" s="105" t="s">
        <v>17</v>
      </c>
      <c r="C201" s="105" t="s">
        <v>142</v>
      </c>
      <c r="D201" s="294" t="s">
        <v>4445</v>
      </c>
      <c r="E201" s="314"/>
      <c r="F201" s="106" t="s">
        <v>196</v>
      </c>
      <c r="G201" s="322" t="s">
        <v>653</v>
      </c>
      <c r="H201" s="322" t="s">
        <v>732</v>
      </c>
      <c r="I201" s="106" t="s">
        <v>199</v>
      </c>
      <c r="J201" s="294" t="s">
        <v>733</v>
      </c>
      <c r="K201" s="547" t="s">
        <v>3115</v>
      </c>
      <c r="L201" s="549">
        <v>1.4</v>
      </c>
      <c r="M201" s="106" t="s">
        <v>194</v>
      </c>
      <c r="N201" s="302">
        <v>5</v>
      </c>
      <c r="O201" s="315"/>
      <c r="P201" s="315"/>
      <c r="Q201" s="943" t="s">
        <v>735</v>
      </c>
      <c r="R201" s="296">
        <v>43160</v>
      </c>
      <c r="S201" s="296">
        <v>43252</v>
      </c>
      <c r="T201" s="333" t="str">
        <f t="shared" ref="T201:T264" si="11">TEXT(R201,"mmmm")</f>
        <v>marzo</v>
      </c>
      <c r="U201" s="335">
        <f t="shared" ref="U201:U264" si="12">+S201-R201</f>
        <v>92</v>
      </c>
      <c r="V201" s="334">
        <f t="shared" si="10"/>
        <v>122</v>
      </c>
      <c r="W201" s="324">
        <v>0</v>
      </c>
      <c r="X201" s="300">
        <v>66000000</v>
      </c>
      <c r="Y201" s="106" t="s">
        <v>196</v>
      </c>
      <c r="Z201" s="325" t="s">
        <v>196</v>
      </c>
      <c r="AA201" s="293" t="s">
        <v>847</v>
      </c>
      <c r="AB201" s="315"/>
      <c r="AC201" s="299"/>
      <c r="AD201" s="299"/>
      <c r="AE201" s="540">
        <v>2</v>
      </c>
      <c r="AF201" s="681" t="s">
        <v>3150</v>
      </c>
      <c r="AG201" s="540">
        <v>2</v>
      </c>
      <c r="AH201" s="680" t="s">
        <v>3814</v>
      </c>
      <c r="AI201" s="327">
        <v>0</v>
      </c>
      <c r="AJ201" s="330"/>
      <c r="AK201" s="330"/>
      <c r="AL201" s="543">
        <v>0</v>
      </c>
      <c r="AM201" s="327">
        <v>0</v>
      </c>
      <c r="AN201" s="545"/>
      <c r="AO201" s="328">
        <v>0.25</v>
      </c>
      <c r="AP201" s="328">
        <v>0.25</v>
      </c>
      <c r="AQ201" s="331" t="s">
        <v>3855</v>
      </c>
    </row>
    <row r="202" spans="1:43" ht="82.5" customHeight="1" x14ac:dyDescent="0.25">
      <c r="A202" s="180" t="s">
        <v>192</v>
      </c>
      <c r="B202" s="105" t="s">
        <v>17</v>
      </c>
      <c r="C202" s="105" t="s">
        <v>142</v>
      </c>
      <c r="D202" s="294" t="s">
        <v>4445</v>
      </c>
      <c r="E202" s="314"/>
      <c r="F202" s="106" t="s">
        <v>196</v>
      </c>
      <c r="G202" s="322" t="s">
        <v>653</v>
      </c>
      <c r="H202" s="322" t="s">
        <v>732</v>
      </c>
      <c r="I202" s="106" t="s">
        <v>199</v>
      </c>
      <c r="J202" s="294" t="s">
        <v>736</v>
      </c>
      <c r="K202" s="547" t="s">
        <v>3116</v>
      </c>
      <c r="L202" s="549">
        <v>2.6</v>
      </c>
      <c r="M202" s="106" t="s">
        <v>194</v>
      </c>
      <c r="N202" s="302">
        <v>5</v>
      </c>
      <c r="O202" s="315"/>
      <c r="P202" s="315"/>
      <c r="Q202" s="943" t="s">
        <v>737</v>
      </c>
      <c r="R202" s="296">
        <v>43160</v>
      </c>
      <c r="S202" s="296">
        <v>43405</v>
      </c>
      <c r="T202" s="333" t="str">
        <f t="shared" si="11"/>
        <v>marzo</v>
      </c>
      <c r="U202" s="335">
        <f t="shared" si="12"/>
        <v>245</v>
      </c>
      <c r="V202" s="334">
        <f t="shared" si="10"/>
        <v>274</v>
      </c>
      <c r="W202" s="324">
        <v>0</v>
      </c>
      <c r="X202" s="300">
        <v>191666666</v>
      </c>
      <c r="Y202" s="106" t="s">
        <v>196</v>
      </c>
      <c r="Z202" s="325" t="s">
        <v>196</v>
      </c>
      <c r="AA202" s="293" t="s">
        <v>848</v>
      </c>
      <c r="AB202" s="315"/>
      <c r="AC202" s="299"/>
      <c r="AD202" s="299"/>
      <c r="AE202" s="540">
        <v>0</v>
      </c>
      <c r="AF202" s="681" t="s">
        <v>3151</v>
      </c>
      <c r="AG202" s="540">
        <v>0</v>
      </c>
      <c r="AH202" s="680" t="s">
        <v>3815</v>
      </c>
      <c r="AI202" s="327">
        <v>0</v>
      </c>
      <c r="AJ202" s="330"/>
      <c r="AK202" s="330"/>
      <c r="AL202" s="543">
        <v>0</v>
      </c>
      <c r="AM202" s="327">
        <v>0</v>
      </c>
      <c r="AN202" s="545"/>
      <c r="AO202" s="328">
        <v>0.11</v>
      </c>
      <c r="AP202" s="328">
        <v>0.11</v>
      </c>
      <c r="AQ202" s="331" t="s">
        <v>3856</v>
      </c>
    </row>
    <row r="203" spans="1:43" ht="82.5" customHeight="1" x14ac:dyDescent="0.25">
      <c r="A203" s="180" t="s">
        <v>192</v>
      </c>
      <c r="B203" s="105" t="s">
        <v>17</v>
      </c>
      <c r="C203" s="105" t="s">
        <v>142</v>
      </c>
      <c r="D203" s="294" t="s">
        <v>4445</v>
      </c>
      <c r="E203" s="314"/>
      <c r="F203" s="106" t="s">
        <v>196</v>
      </c>
      <c r="G203" s="322" t="s">
        <v>653</v>
      </c>
      <c r="H203" s="322" t="s">
        <v>732</v>
      </c>
      <c r="I203" s="106" t="s">
        <v>199</v>
      </c>
      <c r="J203" s="294" t="s">
        <v>738</v>
      </c>
      <c r="K203" s="547" t="s">
        <v>3117</v>
      </c>
      <c r="L203" s="549">
        <v>2.6</v>
      </c>
      <c r="M203" s="106" t="s">
        <v>194</v>
      </c>
      <c r="N203" s="302">
        <v>10</v>
      </c>
      <c r="O203" s="315"/>
      <c r="P203" s="315"/>
      <c r="Q203" s="943" t="s">
        <v>739</v>
      </c>
      <c r="R203" s="296">
        <v>43132</v>
      </c>
      <c r="S203" s="296">
        <v>43405</v>
      </c>
      <c r="T203" s="333" t="str">
        <f t="shared" si="11"/>
        <v>febrero</v>
      </c>
      <c r="U203" s="335">
        <f t="shared" si="12"/>
        <v>273</v>
      </c>
      <c r="V203" s="334">
        <f t="shared" si="10"/>
        <v>274</v>
      </c>
      <c r="W203" s="324">
        <v>0</v>
      </c>
      <c r="X203" s="300">
        <v>231666666</v>
      </c>
      <c r="Y203" s="106" t="s">
        <v>196</v>
      </c>
      <c r="Z203" s="325" t="s">
        <v>196</v>
      </c>
      <c r="AA203" s="293" t="s">
        <v>849</v>
      </c>
      <c r="AB203" s="315"/>
      <c r="AC203" s="299"/>
      <c r="AD203" s="299"/>
      <c r="AE203" s="540">
        <v>2</v>
      </c>
      <c r="AF203" s="681" t="s">
        <v>3152</v>
      </c>
      <c r="AG203" s="540">
        <v>1</v>
      </c>
      <c r="AH203" s="680" t="s">
        <v>3816</v>
      </c>
      <c r="AI203" s="327">
        <v>0</v>
      </c>
      <c r="AJ203" s="330"/>
      <c r="AK203" s="330"/>
      <c r="AL203" s="543">
        <v>0.1</v>
      </c>
      <c r="AM203" s="327">
        <v>0.1</v>
      </c>
      <c r="AN203" s="545" t="s">
        <v>3185</v>
      </c>
      <c r="AO203" s="328">
        <v>0.2</v>
      </c>
      <c r="AP203" s="328">
        <v>0.2</v>
      </c>
      <c r="AQ203" s="331" t="s">
        <v>3816</v>
      </c>
    </row>
    <row r="204" spans="1:43" ht="82.5" customHeight="1" x14ac:dyDescent="0.25">
      <c r="A204" s="180" t="s">
        <v>192</v>
      </c>
      <c r="B204" s="105" t="s">
        <v>17</v>
      </c>
      <c r="C204" s="105" t="s">
        <v>142</v>
      </c>
      <c r="D204" s="294" t="s">
        <v>4445</v>
      </c>
      <c r="E204" s="314"/>
      <c r="F204" s="106" t="s">
        <v>196</v>
      </c>
      <c r="G204" s="322" t="s">
        <v>653</v>
      </c>
      <c r="H204" s="322" t="s">
        <v>732</v>
      </c>
      <c r="I204" s="106" t="s">
        <v>199</v>
      </c>
      <c r="J204" s="294" t="s">
        <v>740</v>
      </c>
      <c r="K204" s="547" t="s">
        <v>3118</v>
      </c>
      <c r="L204" s="549">
        <v>1.4</v>
      </c>
      <c r="M204" s="106" t="s">
        <v>194</v>
      </c>
      <c r="N204" s="302">
        <v>5</v>
      </c>
      <c r="O204" s="315"/>
      <c r="P204" s="315"/>
      <c r="Q204" s="943" t="s">
        <v>741</v>
      </c>
      <c r="R204" s="296">
        <v>43132</v>
      </c>
      <c r="S204" s="296">
        <v>43191</v>
      </c>
      <c r="T204" s="333" t="str">
        <f t="shared" si="11"/>
        <v>febrero</v>
      </c>
      <c r="U204" s="335">
        <f t="shared" si="12"/>
        <v>59</v>
      </c>
      <c r="V204" s="334">
        <f t="shared" si="10"/>
        <v>61</v>
      </c>
      <c r="W204" s="324">
        <v>0</v>
      </c>
      <c r="X204" s="300">
        <v>705000000</v>
      </c>
      <c r="Y204" s="106" t="s">
        <v>196</v>
      </c>
      <c r="Z204" s="325" t="s">
        <v>196</v>
      </c>
      <c r="AA204" s="293" t="s">
        <v>848</v>
      </c>
      <c r="AB204" s="315"/>
      <c r="AC204" s="299"/>
      <c r="AD204" s="299"/>
      <c r="AE204" s="540">
        <v>2</v>
      </c>
      <c r="AF204" s="681" t="s">
        <v>3153</v>
      </c>
      <c r="AG204" s="540">
        <v>3</v>
      </c>
      <c r="AH204" s="680" t="s">
        <v>3817</v>
      </c>
      <c r="AI204" s="327">
        <v>0</v>
      </c>
      <c r="AJ204" s="330"/>
      <c r="AK204" s="330"/>
      <c r="AL204" s="543">
        <v>0.33</v>
      </c>
      <c r="AM204" s="327">
        <v>0.33</v>
      </c>
      <c r="AN204" s="545" t="s">
        <v>3186</v>
      </c>
      <c r="AO204" s="328">
        <v>0.66</v>
      </c>
      <c r="AP204" s="328">
        <v>0.66</v>
      </c>
      <c r="AQ204" s="331" t="s">
        <v>3857</v>
      </c>
    </row>
    <row r="205" spans="1:43" ht="82.5" customHeight="1" x14ac:dyDescent="0.25">
      <c r="A205" s="180" t="s">
        <v>192</v>
      </c>
      <c r="B205" s="105" t="s">
        <v>17</v>
      </c>
      <c r="C205" s="105" t="s">
        <v>142</v>
      </c>
      <c r="D205" s="294" t="s">
        <v>4445</v>
      </c>
      <c r="E205" s="314"/>
      <c r="F205" s="106" t="s">
        <v>196</v>
      </c>
      <c r="G205" s="322" t="s">
        <v>653</v>
      </c>
      <c r="H205" s="322" t="s">
        <v>732</v>
      </c>
      <c r="I205" s="106" t="s">
        <v>199</v>
      </c>
      <c r="J205" s="294" t="s">
        <v>740</v>
      </c>
      <c r="K205" s="547" t="s">
        <v>3118</v>
      </c>
      <c r="L205" s="549">
        <v>1.4</v>
      </c>
      <c r="M205" s="106" t="s">
        <v>194</v>
      </c>
      <c r="N205" s="302">
        <v>5</v>
      </c>
      <c r="O205" s="315"/>
      <c r="P205" s="315"/>
      <c r="Q205" s="943" t="s">
        <v>742</v>
      </c>
      <c r="R205" s="296">
        <v>43160</v>
      </c>
      <c r="S205" s="296">
        <v>43252</v>
      </c>
      <c r="T205" s="333" t="str">
        <f t="shared" si="11"/>
        <v>marzo</v>
      </c>
      <c r="U205" s="335">
        <f t="shared" si="12"/>
        <v>92</v>
      </c>
      <c r="V205" s="334">
        <f t="shared" si="10"/>
        <v>122</v>
      </c>
      <c r="W205" s="324">
        <v>0</v>
      </c>
      <c r="X205" s="300">
        <v>0</v>
      </c>
      <c r="Y205" s="106"/>
      <c r="Z205" s="325"/>
      <c r="AA205" s="293" t="s">
        <v>848</v>
      </c>
      <c r="AB205" s="315"/>
      <c r="AC205" s="299"/>
      <c r="AD205" s="299"/>
      <c r="AE205" s="540">
        <v>2</v>
      </c>
      <c r="AF205" s="681" t="s">
        <v>3153</v>
      </c>
      <c r="AG205" s="540">
        <v>3</v>
      </c>
      <c r="AH205" s="680" t="s">
        <v>3817</v>
      </c>
      <c r="AI205" s="327">
        <v>0</v>
      </c>
      <c r="AJ205" s="330"/>
      <c r="AK205" s="330"/>
      <c r="AL205" s="543">
        <v>0</v>
      </c>
      <c r="AM205" s="327">
        <v>0</v>
      </c>
      <c r="AN205" s="545"/>
      <c r="AO205" s="328">
        <v>0.25</v>
      </c>
      <c r="AP205" s="328">
        <v>0.25</v>
      </c>
      <c r="AQ205" s="331" t="s">
        <v>3858</v>
      </c>
    </row>
    <row r="206" spans="1:43" ht="82.5" customHeight="1" x14ac:dyDescent="0.25">
      <c r="A206" s="180" t="s">
        <v>192</v>
      </c>
      <c r="B206" s="105" t="s">
        <v>17</v>
      </c>
      <c r="C206" s="105" t="s">
        <v>142</v>
      </c>
      <c r="D206" s="294" t="s">
        <v>4445</v>
      </c>
      <c r="E206" s="314"/>
      <c r="F206" s="106" t="s">
        <v>196</v>
      </c>
      <c r="G206" s="322" t="s">
        <v>653</v>
      </c>
      <c r="H206" s="322" t="s">
        <v>732</v>
      </c>
      <c r="I206" s="106" t="s">
        <v>199</v>
      </c>
      <c r="J206" s="294" t="s">
        <v>743</v>
      </c>
      <c r="K206" s="547" t="s">
        <v>3119</v>
      </c>
      <c r="L206" s="549">
        <v>0.93</v>
      </c>
      <c r="M206" s="106" t="s">
        <v>194</v>
      </c>
      <c r="N206" s="302">
        <v>180</v>
      </c>
      <c r="O206" s="315"/>
      <c r="P206" s="315"/>
      <c r="Q206" s="943" t="s">
        <v>744</v>
      </c>
      <c r="R206" s="296">
        <v>43132</v>
      </c>
      <c r="S206" s="296">
        <v>43160</v>
      </c>
      <c r="T206" s="333" t="str">
        <f t="shared" si="11"/>
        <v>febrero</v>
      </c>
      <c r="U206" s="335">
        <f t="shared" si="12"/>
        <v>28</v>
      </c>
      <c r="V206" s="334">
        <f t="shared" si="10"/>
        <v>30</v>
      </c>
      <c r="W206" s="324">
        <v>0</v>
      </c>
      <c r="X206" s="300">
        <v>227000000</v>
      </c>
      <c r="Y206" s="106"/>
      <c r="Z206" s="325"/>
      <c r="AA206" s="293" t="s">
        <v>850</v>
      </c>
      <c r="AB206" s="315"/>
      <c r="AC206" s="299"/>
      <c r="AD206" s="299"/>
      <c r="AE206" s="540">
        <v>16</v>
      </c>
      <c r="AF206" s="681" t="s">
        <v>3154</v>
      </c>
      <c r="AG206" s="540">
        <v>16</v>
      </c>
      <c r="AH206" s="680" t="s">
        <v>3818</v>
      </c>
      <c r="AI206" s="327">
        <v>0</v>
      </c>
      <c r="AJ206" s="330"/>
      <c r="AK206" s="330"/>
      <c r="AL206" s="543">
        <v>0.5</v>
      </c>
      <c r="AM206" s="327">
        <v>0.25</v>
      </c>
      <c r="AN206" s="545" t="s">
        <v>3187</v>
      </c>
      <c r="AO206" s="328">
        <v>1</v>
      </c>
      <c r="AP206" s="328">
        <v>0.5</v>
      </c>
      <c r="AQ206" s="331" t="s">
        <v>3818</v>
      </c>
    </row>
    <row r="207" spans="1:43" ht="120" hidden="1" x14ac:dyDescent="0.25">
      <c r="A207" s="180" t="s">
        <v>192</v>
      </c>
      <c r="B207" s="105" t="s">
        <v>17</v>
      </c>
      <c r="C207" s="105" t="s">
        <v>142</v>
      </c>
      <c r="D207" s="294" t="s">
        <v>4445</v>
      </c>
      <c r="E207" s="314"/>
      <c r="F207" s="106" t="s">
        <v>196</v>
      </c>
      <c r="G207" s="322" t="s">
        <v>653</v>
      </c>
      <c r="H207" s="322" t="s">
        <v>732</v>
      </c>
      <c r="I207" s="106" t="s">
        <v>199</v>
      </c>
      <c r="J207" s="294" t="s">
        <v>743</v>
      </c>
      <c r="K207" s="547" t="s">
        <v>3119</v>
      </c>
      <c r="L207" s="549">
        <v>0.93</v>
      </c>
      <c r="M207" s="106" t="s">
        <v>194</v>
      </c>
      <c r="N207" s="302">
        <v>180</v>
      </c>
      <c r="O207" s="315"/>
      <c r="P207" s="315"/>
      <c r="Q207" s="322" t="s">
        <v>745</v>
      </c>
      <c r="R207" s="296">
        <v>43221</v>
      </c>
      <c r="S207" s="296">
        <v>43282</v>
      </c>
      <c r="T207" s="333" t="str">
        <f t="shared" si="11"/>
        <v>mayo</v>
      </c>
      <c r="U207" s="335">
        <f t="shared" si="12"/>
        <v>61</v>
      </c>
      <c r="V207" s="334">
        <f t="shared" si="10"/>
        <v>61</v>
      </c>
      <c r="W207" s="324">
        <v>0</v>
      </c>
      <c r="X207" s="300">
        <v>100000000</v>
      </c>
      <c r="Y207" s="106"/>
      <c r="Z207" s="325"/>
      <c r="AA207" s="293" t="s">
        <v>850</v>
      </c>
      <c r="AB207" s="315"/>
      <c r="AC207" s="299"/>
      <c r="AD207" s="299"/>
      <c r="AE207" s="540">
        <v>16</v>
      </c>
      <c r="AF207" s="681" t="s">
        <v>3154</v>
      </c>
      <c r="AG207" s="540">
        <v>16</v>
      </c>
      <c r="AH207" s="680" t="s">
        <v>3818</v>
      </c>
      <c r="AI207" s="327">
        <v>0</v>
      </c>
      <c r="AJ207" s="330"/>
      <c r="AK207" s="330"/>
      <c r="AL207" s="543">
        <v>0</v>
      </c>
      <c r="AM207" s="327">
        <v>0</v>
      </c>
      <c r="AN207" s="545">
        <v>0</v>
      </c>
      <c r="AO207" s="328">
        <v>0</v>
      </c>
      <c r="AP207" s="328"/>
      <c r="AQ207" s="331"/>
    </row>
    <row r="208" spans="1:43" ht="120" hidden="1" x14ac:dyDescent="0.25">
      <c r="A208" s="180" t="s">
        <v>192</v>
      </c>
      <c r="B208" s="105" t="s">
        <v>17</v>
      </c>
      <c r="C208" s="105" t="s">
        <v>142</v>
      </c>
      <c r="D208" s="294" t="s">
        <v>4445</v>
      </c>
      <c r="E208" s="314"/>
      <c r="F208" s="106" t="s">
        <v>196</v>
      </c>
      <c r="G208" s="322" t="s">
        <v>653</v>
      </c>
      <c r="H208" s="322" t="s">
        <v>732</v>
      </c>
      <c r="I208" s="106" t="s">
        <v>199</v>
      </c>
      <c r="J208" s="294" t="s">
        <v>743</v>
      </c>
      <c r="K208" s="547" t="s">
        <v>3119</v>
      </c>
      <c r="L208" s="549">
        <v>0.93</v>
      </c>
      <c r="M208" s="106" t="s">
        <v>194</v>
      </c>
      <c r="N208" s="302">
        <v>180</v>
      </c>
      <c r="O208" s="775" t="s">
        <v>193</v>
      </c>
      <c r="P208" s="776">
        <v>43159</v>
      </c>
      <c r="Q208" s="933" t="s">
        <v>746</v>
      </c>
      <c r="R208" s="296">
        <v>43221</v>
      </c>
      <c r="S208" s="296">
        <v>43251</v>
      </c>
      <c r="T208" s="333" t="str">
        <f t="shared" si="11"/>
        <v>mayo</v>
      </c>
      <c r="U208" s="335">
        <f t="shared" si="12"/>
        <v>30</v>
      </c>
      <c r="V208" s="334">
        <f t="shared" si="10"/>
        <v>30</v>
      </c>
      <c r="W208" s="324">
        <v>0</v>
      </c>
      <c r="X208" s="300">
        <v>111000000</v>
      </c>
      <c r="Y208" s="106"/>
      <c r="Z208" s="325"/>
      <c r="AA208" s="293" t="s">
        <v>850</v>
      </c>
      <c r="AB208" s="315"/>
      <c r="AC208" s="299"/>
      <c r="AD208" s="299"/>
      <c r="AE208" s="540">
        <v>16</v>
      </c>
      <c r="AF208" s="681" t="s">
        <v>3154</v>
      </c>
      <c r="AG208" s="540">
        <v>16</v>
      </c>
      <c r="AH208" s="680" t="s">
        <v>3818</v>
      </c>
      <c r="AI208" s="327">
        <v>0</v>
      </c>
      <c r="AJ208" s="330"/>
      <c r="AK208" s="330"/>
      <c r="AL208" s="543">
        <v>0</v>
      </c>
      <c r="AM208" s="327">
        <v>0</v>
      </c>
      <c r="AN208" s="545">
        <v>0</v>
      </c>
      <c r="AO208" s="328">
        <v>0</v>
      </c>
      <c r="AP208" s="328"/>
      <c r="AQ208" s="331"/>
    </row>
    <row r="209" spans="1:43" ht="82.5" customHeight="1" x14ac:dyDescent="0.25">
      <c r="A209" s="180" t="s">
        <v>192</v>
      </c>
      <c r="B209" s="105" t="s">
        <v>17</v>
      </c>
      <c r="C209" s="105" t="s">
        <v>142</v>
      </c>
      <c r="D209" s="294" t="s">
        <v>4445</v>
      </c>
      <c r="E209" s="314"/>
      <c r="F209" s="106" t="s">
        <v>196</v>
      </c>
      <c r="G209" s="322" t="s">
        <v>653</v>
      </c>
      <c r="H209" s="322" t="s">
        <v>732</v>
      </c>
      <c r="I209" s="106" t="s">
        <v>199</v>
      </c>
      <c r="J209" s="294" t="s">
        <v>747</v>
      </c>
      <c r="K209" s="547" t="s">
        <v>3120</v>
      </c>
      <c r="L209" s="549">
        <v>2.6</v>
      </c>
      <c r="M209" s="106" t="s">
        <v>194</v>
      </c>
      <c r="N209" s="302">
        <v>15</v>
      </c>
      <c r="O209" s="315"/>
      <c r="P209" s="315"/>
      <c r="Q209" s="943" t="s">
        <v>748</v>
      </c>
      <c r="R209" s="296">
        <v>43132</v>
      </c>
      <c r="S209" s="296">
        <v>43405</v>
      </c>
      <c r="T209" s="333" t="str">
        <f t="shared" si="11"/>
        <v>febrero</v>
      </c>
      <c r="U209" s="335">
        <f t="shared" si="12"/>
        <v>273</v>
      </c>
      <c r="V209" s="334">
        <f t="shared" si="10"/>
        <v>274</v>
      </c>
      <c r="W209" s="324">
        <v>0</v>
      </c>
      <c r="X209" s="300">
        <v>0</v>
      </c>
      <c r="Y209" s="106" t="s">
        <v>196</v>
      </c>
      <c r="Z209" s="325" t="s">
        <v>196</v>
      </c>
      <c r="AA209" s="293" t="s">
        <v>851</v>
      </c>
      <c r="AB209" s="315"/>
      <c r="AC209" s="299"/>
      <c r="AD209" s="299"/>
      <c r="AE209" s="540">
        <v>0</v>
      </c>
      <c r="AF209" s="681" t="s">
        <v>3155</v>
      </c>
      <c r="AG209" s="540">
        <v>0</v>
      </c>
      <c r="AH209" s="680" t="s">
        <v>3819</v>
      </c>
      <c r="AI209" s="327">
        <v>0</v>
      </c>
      <c r="AJ209" s="330"/>
      <c r="AK209" s="330"/>
      <c r="AL209" s="543">
        <v>0.1</v>
      </c>
      <c r="AM209" s="327">
        <v>0.1</v>
      </c>
      <c r="AN209" s="545" t="s">
        <v>3188</v>
      </c>
      <c r="AO209" s="328">
        <v>0.2</v>
      </c>
      <c r="AP209" s="328">
        <v>0.25</v>
      </c>
      <c r="AQ209" s="331" t="s">
        <v>3859</v>
      </c>
    </row>
    <row r="210" spans="1:43" ht="82.5" customHeight="1" x14ac:dyDescent="0.25">
      <c r="A210" s="228" t="s">
        <v>192</v>
      </c>
      <c r="B210" s="105" t="s">
        <v>17</v>
      </c>
      <c r="C210" s="105" t="s">
        <v>19</v>
      </c>
      <c r="D210" s="294" t="s">
        <v>4445</v>
      </c>
      <c r="E210" s="197"/>
      <c r="F210" s="106" t="s">
        <v>196</v>
      </c>
      <c r="G210" s="558" t="s">
        <v>852</v>
      </c>
      <c r="H210" s="558" t="s">
        <v>853</v>
      </c>
      <c r="I210" s="106" t="s">
        <v>199</v>
      </c>
      <c r="J210" s="294" t="s">
        <v>3509</v>
      </c>
      <c r="K210" s="547" t="s">
        <v>3510</v>
      </c>
      <c r="L210" s="682">
        <v>2.89</v>
      </c>
      <c r="M210" s="106" t="s">
        <v>285</v>
      </c>
      <c r="N210" s="915">
        <v>1</v>
      </c>
      <c r="O210" s="315"/>
      <c r="P210" s="315"/>
      <c r="Q210" s="943" t="s">
        <v>3511</v>
      </c>
      <c r="R210" s="296">
        <v>43122</v>
      </c>
      <c r="S210" s="296">
        <v>43131</v>
      </c>
      <c r="T210" s="333" t="str">
        <f t="shared" si="11"/>
        <v>enero</v>
      </c>
      <c r="U210" s="335">
        <f t="shared" si="12"/>
        <v>9</v>
      </c>
      <c r="V210" s="334">
        <f t="shared" si="10"/>
        <v>30</v>
      </c>
      <c r="W210" s="324"/>
      <c r="X210" s="300"/>
      <c r="Y210" s="592"/>
      <c r="Z210" s="593"/>
      <c r="AA210" s="594"/>
      <c r="AB210" s="547" t="s">
        <v>3512</v>
      </c>
      <c r="AC210" s="299"/>
      <c r="AD210" s="299"/>
      <c r="AE210" s="540">
        <v>1</v>
      </c>
      <c r="AF210" s="541" t="s">
        <v>3513</v>
      </c>
      <c r="AG210" s="540">
        <v>1</v>
      </c>
      <c r="AH210" s="680" t="s">
        <v>3860</v>
      </c>
      <c r="AI210" s="327">
        <f>IFERROR(VLOOKUP(CONCATENATE($T210,$V210),'Matriz de Decisión'!$M$4:$Y$81,2,0),0)</f>
        <v>1</v>
      </c>
      <c r="AJ210" s="330"/>
      <c r="AK210" s="330"/>
      <c r="AL210" s="543">
        <v>1</v>
      </c>
      <c r="AM210" s="327">
        <v>1</v>
      </c>
      <c r="AN210" s="545" t="s">
        <v>3514</v>
      </c>
      <c r="AO210" s="328">
        <v>1</v>
      </c>
      <c r="AP210" s="328">
        <v>1</v>
      </c>
      <c r="AQ210" s="331" t="s">
        <v>3896</v>
      </c>
    </row>
    <row r="211" spans="1:43" ht="82.5" customHeight="1" x14ac:dyDescent="0.25">
      <c r="A211" s="228" t="s">
        <v>192</v>
      </c>
      <c r="B211" s="105" t="s">
        <v>17</v>
      </c>
      <c r="C211" s="105" t="s">
        <v>19</v>
      </c>
      <c r="D211" s="294" t="s">
        <v>4445</v>
      </c>
      <c r="E211" s="197"/>
      <c r="F211" s="106" t="s">
        <v>196</v>
      </c>
      <c r="G211" s="323" t="s">
        <v>852</v>
      </c>
      <c r="H211" s="323" t="s">
        <v>853</v>
      </c>
      <c r="I211" s="106" t="s">
        <v>199</v>
      </c>
      <c r="J211" s="107" t="s">
        <v>854</v>
      </c>
      <c r="K211" s="547" t="s">
        <v>3042</v>
      </c>
      <c r="L211" s="682">
        <v>2.89</v>
      </c>
      <c r="M211" s="211" t="s">
        <v>194</v>
      </c>
      <c r="N211" s="302">
        <v>95</v>
      </c>
      <c r="O211" s="140"/>
      <c r="P211" s="140"/>
      <c r="Q211" s="290" t="s">
        <v>855</v>
      </c>
      <c r="R211" s="130">
        <v>43185</v>
      </c>
      <c r="S211" s="130">
        <v>43220</v>
      </c>
      <c r="T211" s="333" t="str">
        <f t="shared" si="11"/>
        <v>marzo</v>
      </c>
      <c r="U211" s="335">
        <f t="shared" si="12"/>
        <v>35</v>
      </c>
      <c r="V211" s="334">
        <f t="shared" si="10"/>
        <v>61</v>
      </c>
      <c r="W211" s="342">
        <v>0</v>
      </c>
      <c r="X211" s="131">
        <v>0</v>
      </c>
      <c r="Y211" s="148"/>
      <c r="Z211" s="148"/>
      <c r="AA211" s="148"/>
      <c r="AB211" s="561" t="s">
        <v>861</v>
      </c>
      <c r="AC211" s="273"/>
      <c r="AD211" s="273"/>
      <c r="AE211" s="540">
        <v>0</v>
      </c>
      <c r="AF211" s="541" t="s">
        <v>3040</v>
      </c>
      <c r="AG211" s="540">
        <v>95</v>
      </c>
      <c r="AH211" s="680" t="s">
        <v>3861</v>
      </c>
      <c r="AI211" s="327">
        <f>IFERROR(VLOOKUP(CONCATENATE($T211,$V211),'Matriz de Decisión'!$M$4:$Y$81,2,0),0)</f>
        <v>0</v>
      </c>
      <c r="AJ211" s="344">
        <v>0</v>
      </c>
      <c r="AK211" s="345"/>
      <c r="AL211" s="543">
        <v>0</v>
      </c>
      <c r="AM211" s="327">
        <v>0</v>
      </c>
      <c r="AN211" s="542"/>
      <c r="AO211" s="328">
        <v>0.25</v>
      </c>
      <c r="AP211" s="328">
        <v>0.25</v>
      </c>
      <c r="AQ211" s="331" t="s">
        <v>3861</v>
      </c>
    </row>
    <row r="212" spans="1:43" ht="96" hidden="1" x14ac:dyDescent="0.25">
      <c r="A212" s="228" t="s">
        <v>192</v>
      </c>
      <c r="B212" s="105" t="s">
        <v>17</v>
      </c>
      <c r="C212" s="105" t="s">
        <v>19</v>
      </c>
      <c r="D212" s="294" t="s">
        <v>4445</v>
      </c>
      <c r="E212" s="197"/>
      <c r="F212" s="106" t="s">
        <v>196</v>
      </c>
      <c r="G212" s="323" t="s">
        <v>852</v>
      </c>
      <c r="H212" s="323" t="s">
        <v>853</v>
      </c>
      <c r="I212" s="106" t="s">
        <v>199</v>
      </c>
      <c r="J212" s="107" t="s">
        <v>856</v>
      </c>
      <c r="K212" s="547" t="s">
        <v>3043</v>
      </c>
      <c r="L212" s="682">
        <v>2.89</v>
      </c>
      <c r="M212" s="211" t="s">
        <v>194</v>
      </c>
      <c r="N212" s="302">
        <v>95</v>
      </c>
      <c r="O212" s="140"/>
      <c r="P212" s="140"/>
      <c r="Q212" s="290" t="s">
        <v>857</v>
      </c>
      <c r="R212" s="130">
        <v>43206</v>
      </c>
      <c r="S212" s="130">
        <v>43220</v>
      </c>
      <c r="T212" s="333" t="str">
        <f t="shared" si="11"/>
        <v>abril</v>
      </c>
      <c r="U212" s="335">
        <f t="shared" si="12"/>
        <v>14</v>
      </c>
      <c r="V212" s="334">
        <f t="shared" si="10"/>
        <v>30</v>
      </c>
      <c r="W212" s="342">
        <v>0</v>
      </c>
      <c r="X212" s="131">
        <v>0</v>
      </c>
      <c r="Y212" s="148"/>
      <c r="Z212" s="148"/>
      <c r="AA212" s="148"/>
      <c r="AB212" s="561" t="s">
        <v>862</v>
      </c>
      <c r="AC212" s="273"/>
      <c r="AD212" s="273"/>
      <c r="AE212" s="540">
        <v>0</v>
      </c>
      <c r="AF212" s="541" t="s">
        <v>3040</v>
      </c>
      <c r="AG212" s="540">
        <v>0</v>
      </c>
      <c r="AH212" s="680" t="s">
        <v>3862</v>
      </c>
      <c r="AI212" s="327">
        <f>IFERROR(VLOOKUP(CONCATENATE($T212,$V212),'Matriz de Decisión'!$M$4:$Y$81,2,0),0)</f>
        <v>0</v>
      </c>
      <c r="AJ212" s="344">
        <v>0</v>
      </c>
      <c r="AK212" s="345">
        <v>0</v>
      </c>
      <c r="AL212" s="543">
        <v>0</v>
      </c>
      <c r="AM212" s="327">
        <v>0</v>
      </c>
      <c r="AN212" s="542">
        <v>0</v>
      </c>
      <c r="AO212" s="328">
        <v>0</v>
      </c>
      <c r="AP212" s="328"/>
      <c r="AQ212" s="331"/>
    </row>
    <row r="213" spans="1:43" ht="82.5" customHeight="1" x14ac:dyDescent="0.25">
      <c r="A213" s="228" t="s">
        <v>192</v>
      </c>
      <c r="B213" s="105" t="s">
        <v>17</v>
      </c>
      <c r="C213" s="105" t="s">
        <v>19</v>
      </c>
      <c r="D213" s="294" t="s">
        <v>4445</v>
      </c>
      <c r="E213" s="197"/>
      <c r="F213" s="106" t="s">
        <v>196</v>
      </c>
      <c r="G213" s="323" t="s">
        <v>852</v>
      </c>
      <c r="H213" s="323" t="s">
        <v>853</v>
      </c>
      <c r="I213" s="106" t="s">
        <v>199</v>
      </c>
      <c r="J213" s="107" t="s">
        <v>858</v>
      </c>
      <c r="K213" s="547" t="s">
        <v>3041</v>
      </c>
      <c r="L213" s="682">
        <v>1</v>
      </c>
      <c r="M213" s="211" t="s">
        <v>194</v>
      </c>
      <c r="N213" s="302">
        <v>95</v>
      </c>
      <c r="O213" s="140"/>
      <c r="P213" s="140"/>
      <c r="Q213" s="290" t="s">
        <v>859</v>
      </c>
      <c r="R213" s="130">
        <v>43160</v>
      </c>
      <c r="S213" s="130">
        <v>43189</v>
      </c>
      <c r="T213" s="333" t="str">
        <f t="shared" si="11"/>
        <v>marzo</v>
      </c>
      <c r="U213" s="335">
        <f t="shared" si="12"/>
        <v>29</v>
      </c>
      <c r="V213" s="334">
        <f t="shared" si="10"/>
        <v>30</v>
      </c>
      <c r="W213" s="342">
        <v>0</v>
      </c>
      <c r="X213" s="131">
        <v>0</v>
      </c>
      <c r="Y213" s="148"/>
      <c r="Z213" s="148"/>
      <c r="AA213" s="148"/>
      <c r="AB213" s="343" t="s">
        <v>863</v>
      </c>
      <c r="AC213" s="273"/>
      <c r="AD213" s="273"/>
      <c r="AE213" s="540">
        <v>0</v>
      </c>
      <c r="AF213" s="541" t="s">
        <v>3040</v>
      </c>
      <c r="AG213" s="540">
        <v>95</v>
      </c>
      <c r="AH213" s="680" t="s">
        <v>3863</v>
      </c>
      <c r="AI213" s="327">
        <f>IFERROR(VLOOKUP(CONCATENATE($T213,$V213),'Matriz de Decisión'!$M$4:$Y$81,2,0),0)</f>
        <v>0</v>
      </c>
      <c r="AJ213" s="344">
        <v>0</v>
      </c>
      <c r="AK213" s="345"/>
      <c r="AL213" s="543">
        <v>0</v>
      </c>
      <c r="AM213" s="327">
        <v>0</v>
      </c>
      <c r="AN213" s="542"/>
      <c r="AO213" s="328">
        <v>1</v>
      </c>
      <c r="AP213" s="328">
        <v>1</v>
      </c>
      <c r="AQ213" s="331" t="s">
        <v>3897</v>
      </c>
    </row>
    <row r="214" spans="1:43" ht="96" hidden="1" x14ac:dyDescent="0.25">
      <c r="A214" s="228" t="s">
        <v>192</v>
      </c>
      <c r="B214" s="105" t="s">
        <v>17</v>
      </c>
      <c r="C214" s="105" t="s">
        <v>19</v>
      </c>
      <c r="D214" s="294" t="s">
        <v>4445</v>
      </c>
      <c r="E214" s="197"/>
      <c r="F214" s="106" t="s">
        <v>196</v>
      </c>
      <c r="G214" s="596" t="s">
        <v>852</v>
      </c>
      <c r="H214" s="596" t="s">
        <v>853</v>
      </c>
      <c r="I214" s="106" t="s">
        <v>199</v>
      </c>
      <c r="J214" s="107" t="s">
        <v>858</v>
      </c>
      <c r="K214" s="547" t="s">
        <v>3041</v>
      </c>
      <c r="L214" s="682">
        <v>1</v>
      </c>
      <c r="M214" s="211" t="s">
        <v>194</v>
      </c>
      <c r="N214" s="302">
        <v>95</v>
      </c>
      <c r="O214" s="774" t="s">
        <v>193</v>
      </c>
      <c r="P214" s="937">
        <v>43166</v>
      </c>
      <c r="Q214" s="290" t="s">
        <v>3520</v>
      </c>
      <c r="R214" s="130">
        <v>43205</v>
      </c>
      <c r="S214" s="130">
        <v>43251</v>
      </c>
      <c r="T214" s="333" t="str">
        <f t="shared" si="11"/>
        <v>abril</v>
      </c>
      <c r="U214" s="335">
        <f t="shared" si="12"/>
        <v>46</v>
      </c>
      <c r="V214" s="334">
        <f t="shared" si="10"/>
        <v>61</v>
      </c>
      <c r="W214" s="342"/>
      <c r="X214" s="131"/>
      <c r="Y214" s="148"/>
      <c r="Z214" s="148"/>
      <c r="AA214" s="148"/>
      <c r="AB214" s="561" t="s">
        <v>3521</v>
      </c>
      <c r="AC214" s="273"/>
      <c r="AD214" s="273"/>
      <c r="AE214" s="540"/>
      <c r="AF214" s="541"/>
      <c r="AG214" s="540">
        <v>95</v>
      </c>
      <c r="AH214" s="680" t="s">
        <v>3863</v>
      </c>
      <c r="AI214" s="327">
        <f>IFERROR(VLOOKUP(CONCATENATE($T214,$V214),'Matriz de Decisión'!$M$4:$Y$81,2,0),0)</f>
        <v>0</v>
      </c>
      <c r="AJ214" s="344"/>
      <c r="AK214" s="345"/>
      <c r="AL214" s="543">
        <v>0</v>
      </c>
      <c r="AM214" s="327">
        <v>0</v>
      </c>
      <c r="AN214" s="542"/>
      <c r="AO214" s="328">
        <v>0</v>
      </c>
      <c r="AP214" s="328"/>
      <c r="AQ214" s="331"/>
    </row>
    <row r="215" spans="1:43" ht="96" hidden="1" x14ac:dyDescent="0.25">
      <c r="A215" s="228" t="s">
        <v>192</v>
      </c>
      <c r="B215" s="105" t="s">
        <v>17</v>
      </c>
      <c r="C215" s="105" t="s">
        <v>19</v>
      </c>
      <c r="D215" s="294" t="s">
        <v>4445</v>
      </c>
      <c r="E215" s="197"/>
      <c r="F215" s="106" t="s">
        <v>196</v>
      </c>
      <c r="G215" s="323" t="s">
        <v>852</v>
      </c>
      <c r="H215" s="323" t="s">
        <v>853</v>
      </c>
      <c r="I215" s="106" t="s">
        <v>199</v>
      </c>
      <c r="J215" s="107" t="s">
        <v>858</v>
      </c>
      <c r="K215" s="547" t="s">
        <v>3041</v>
      </c>
      <c r="L215" s="682">
        <v>1</v>
      </c>
      <c r="M215" s="211" t="s">
        <v>194</v>
      </c>
      <c r="N215" s="302">
        <v>95</v>
      </c>
      <c r="O215" s="140"/>
      <c r="P215" s="140"/>
      <c r="Q215" s="290" t="s">
        <v>860</v>
      </c>
      <c r="R215" s="130">
        <v>43221</v>
      </c>
      <c r="S215" s="130">
        <v>43251</v>
      </c>
      <c r="T215" s="333" t="str">
        <f t="shared" si="11"/>
        <v>mayo</v>
      </c>
      <c r="U215" s="335">
        <f t="shared" si="12"/>
        <v>30</v>
      </c>
      <c r="V215" s="334">
        <f t="shared" si="10"/>
        <v>30</v>
      </c>
      <c r="W215" s="342">
        <v>0</v>
      </c>
      <c r="X215" s="131">
        <v>0</v>
      </c>
      <c r="Y215" s="148"/>
      <c r="Z215" s="148"/>
      <c r="AA215" s="148"/>
      <c r="AB215" s="561" t="s">
        <v>864</v>
      </c>
      <c r="AC215" s="273"/>
      <c r="AD215" s="273"/>
      <c r="AE215" s="540">
        <v>0</v>
      </c>
      <c r="AF215" s="541" t="s">
        <v>3040</v>
      </c>
      <c r="AG215" s="540">
        <v>95</v>
      </c>
      <c r="AH215" s="680" t="s">
        <v>3863</v>
      </c>
      <c r="AI215" s="327">
        <f>IFERROR(VLOOKUP(CONCATENATE($T215,$V215),'Matriz de Decisión'!$M$4:$Y$81,2,0),0)</f>
        <v>0</v>
      </c>
      <c r="AJ215" s="344">
        <v>0</v>
      </c>
      <c r="AK215" s="345">
        <v>0</v>
      </c>
      <c r="AL215" s="543">
        <v>0</v>
      </c>
      <c r="AM215" s="327">
        <v>0</v>
      </c>
      <c r="AN215" s="542">
        <v>0</v>
      </c>
      <c r="AO215" s="328">
        <v>0</v>
      </c>
      <c r="AP215" s="328"/>
      <c r="AQ215" s="331"/>
    </row>
    <row r="216" spans="1:43" ht="96" hidden="1" x14ac:dyDescent="0.25">
      <c r="A216" s="228" t="s">
        <v>192</v>
      </c>
      <c r="B216" s="105" t="s">
        <v>17</v>
      </c>
      <c r="C216" s="105" t="s">
        <v>19</v>
      </c>
      <c r="D216" s="294" t="s">
        <v>4445</v>
      </c>
      <c r="E216" s="197"/>
      <c r="F216" s="106" t="s">
        <v>196</v>
      </c>
      <c r="G216" s="323" t="s">
        <v>852</v>
      </c>
      <c r="H216" s="323" t="s">
        <v>853</v>
      </c>
      <c r="I216" s="106" t="s">
        <v>199</v>
      </c>
      <c r="J216" s="107" t="s">
        <v>858</v>
      </c>
      <c r="K216" s="547" t="s">
        <v>3041</v>
      </c>
      <c r="L216" s="682">
        <v>1</v>
      </c>
      <c r="M216" s="211" t="s">
        <v>194</v>
      </c>
      <c r="N216" s="302">
        <v>95</v>
      </c>
      <c r="O216" s="140"/>
      <c r="P216" s="140"/>
      <c r="Q216" s="290" t="s">
        <v>865</v>
      </c>
      <c r="R216" s="130">
        <v>43374</v>
      </c>
      <c r="S216" s="130">
        <v>43404</v>
      </c>
      <c r="T216" s="333" t="str">
        <f t="shared" si="11"/>
        <v>octubre</v>
      </c>
      <c r="U216" s="335">
        <f t="shared" si="12"/>
        <v>30</v>
      </c>
      <c r="V216" s="334">
        <f t="shared" si="10"/>
        <v>30</v>
      </c>
      <c r="W216" s="342">
        <v>0</v>
      </c>
      <c r="X216" s="131">
        <v>0</v>
      </c>
      <c r="Y216" s="148"/>
      <c r="Z216" s="148"/>
      <c r="AA216" s="148"/>
      <c r="AB216" s="561" t="s">
        <v>866</v>
      </c>
      <c r="AC216" s="273"/>
      <c r="AD216" s="273"/>
      <c r="AE216" s="540">
        <v>0</v>
      </c>
      <c r="AF216" s="541" t="s">
        <v>3040</v>
      </c>
      <c r="AG216" s="540">
        <v>95</v>
      </c>
      <c r="AH216" s="680" t="s">
        <v>3863</v>
      </c>
      <c r="AI216" s="327">
        <f>IFERROR(VLOOKUP(CONCATENATE($T216,$V216),'Matriz de Decisión'!$M$4:$Y$81,2,0),0)</f>
        <v>0</v>
      </c>
      <c r="AJ216" s="344">
        <v>0</v>
      </c>
      <c r="AK216" s="345">
        <v>0</v>
      </c>
      <c r="AL216" s="543">
        <v>0</v>
      </c>
      <c r="AM216" s="327">
        <v>0</v>
      </c>
      <c r="AN216" s="542">
        <v>0</v>
      </c>
      <c r="AO216" s="328">
        <v>0</v>
      </c>
      <c r="AP216" s="328"/>
      <c r="AQ216" s="331"/>
    </row>
    <row r="217" spans="1:43" ht="108" hidden="1" x14ac:dyDescent="0.25">
      <c r="A217" s="228" t="s">
        <v>192</v>
      </c>
      <c r="B217" s="105" t="s">
        <v>17</v>
      </c>
      <c r="C217" s="105" t="s">
        <v>19</v>
      </c>
      <c r="D217" s="294" t="s">
        <v>4445</v>
      </c>
      <c r="E217" s="197"/>
      <c r="F217" s="106" t="s">
        <v>196</v>
      </c>
      <c r="G217" s="323" t="s">
        <v>852</v>
      </c>
      <c r="H217" s="323" t="s">
        <v>853</v>
      </c>
      <c r="I217" s="106" t="s">
        <v>199</v>
      </c>
      <c r="J217" s="107" t="s">
        <v>867</v>
      </c>
      <c r="K217" s="547" t="s">
        <v>3039</v>
      </c>
      <c r="L217" s="682">
        <v>2.89</v>
      </c>
      <c r="M217" s="211" t="s">
        <v>194</v>
      </c>
      <c r="N217" s="302">
        <v>95</v>
      </c>
      <c r="O217" s="140"/>
      <c r="P217" s="140"/>
      <c r="Q217" s="290" t="s">
        <v>868</v>
      </c>
      <c r="R217" s="130">
        <v>43318</v>
      </c>
      <c r="S217" s="130">
        <v>43343</v>
      </c>
      <c r="T217" s="333" t="str">
        <f t="shared" si="11"/>
        <v>agosto</v>
      </c>
      <c r="U217" s="335">
        <f t="shared" si="12"/>
        <v>25</v>
      </c>
      <c r="V217" s="334">
        <f t="shared" si="10"/>
        <v>30</v>
      </c>
      <c r="W217" s="342">
        <v>0</v>
      </c>
      <c r="X217" s="131">
        <v>0</v>
      </c>
      <c r="Y217" s="148"/>
      <c r="Z217" s="148"/>
      <c r="AA217" s="148"/>
      <c r="AB217" s="343" t="s">
        <v>875</v>
      </c>
      <c r="AC217" s="273"/>
      <c r="AD217" s="273"/>
      <c r="AE217" s="540">
        <v>0</v>
      </c>
      <c r="AF217" s="541" t="s">
        <v>3040</v>
      </c>
      <c r="AG217" s="540">
        <v>0</v>
      </c>
      <c r="AH217" s="680" t="s">
        <v>3864</v>
      </c>
      <c r="AI217" s="327">
        <f>IFERROR(VLOOKUP(CONCATENATE($T217,$V217),'Matriz de Decisión'!$M$4:$Y$81,2,0),0)</f>
        <v>0</v>
      </c>
      <c r="AJ217" s="344">
        <v>0</v>
      </c>
      <c r="AK217" s="345">
        <v>0</v>
      </c>
      <c r="AL217" s="543">
        <v>0</v>
      </c>
      <c r="AM217" s="327">
        <v>0</v>
      </c>
      <c r="AN217" s="542">
        <v>0</v>
      </c>
      <c r="AO217" s="328">
        <v>0</v>
      </c>
      <c r="AP217" s="328"/>
      <c r="AQ217" s="331"/>
    </row>
    <row r="218" spans="1:43" ht="110.25" hidden="1" x14ac:dyDescent="0.25">
      <c r="A218" s="228" t="s">
        <v>192</v>
      </c>
      <c r="B218" s="105" t="s">
        <v>17</v>
      </c>
      <c r="C218" s="105" t="s">
        <v>19</v>
      </c>
      <c r="D218" s="294" t="s">
        <v>4445</v>
      </c>
      <c r="E218" s="197"/>
      <c r="F218" s="106" t="s">
        <v>196</v>
      </c>
      <c r="G218" s="323" t="s">
        <v>852</v>
      </c>
      <c r="H218" s="323" t="s">
        <v>853</v>
      </c>
      <c r="I218" s="106" t="s">
        <v>199</v>
      </c>
      <c r="J218" s="107" t="s">
        <v>869</v>
      </c>
      <c r="K218" s="547" t="s">
        <v>3044</v>
      </c>
      <c r="L218" s="682">
        <v>2.89</v>
      </c>
      <c r="M218" s="211" t="s">
        <v>194</v>
      </c>
      <c r="N218" s="302">
        <v>95</v>
      </c>
      <c r="O218" s="140"/>
      <c r="P218" s="140"/>
      <c r="Q218" s="290" t="s">
        <v>870</v>
      </c>
      <c r="R218" s="130">
        <v>43381</v>
      </c>
      <c r="S218" s="130">
        <v>43465</v>
      </c>
      <c r="T218" s="333" t="str">
        <f t="shared" si="11"/>
        <v>octubre</v>
      </c>
      <c r="U218" s="335">
        <f t="shared" si="12"/>
        <v>84</v>
      </c>
      <c r="V218" s="334">
        <f t="shared" si="10"/>
        <v>91</v>
      </c>
      <c r="W218" s="342">
        <v>0</v>
      </c>
      <c r="X218" s="131">
        <v>0</v>
      </c>
      <c r="Y218" s="148"/>
      <c r="Z218" s="148"/>
      <c r="AA218" s="148"/>
      <c r="AB218" s="343" t="s">
        <v>871</v>
      </c>
      <c r="AC218" s="273"/>
      <c r="AD218" s="273"/>
      <c r="AE218" s="540">
        <v>0</v>
      </c>
      <c r="AF218" s="541" t="s">
        <v>3040</v>
      </c>
      <c r="AG218" s="540">
        <v>0</v>
      </c>
      <c r="AH218" s="680" t="s">
        <v>3864</v>
      </c>
      <c r="AI218" s="327">
        <f>IFERROR(VLOOKUP(CONCATENATE($T218,$V218),'Matriz de Decisión'!$M$4:$Y$81,2,0),0)</f>
        <v>0</v>
      </c>
      <c r="AJ218" s="344">
        <v>0</v>
      </c>
      <c r="AK218" s="345">
        <v>0</v>
      </c>
      <c r="AL218" s="543">
        <v>0</v>
      </c>
      <c r="AM218" s="327">
        <v>0</v>
      </c>
      <c r="AN218" s="542">
        <v>0</v>
      </c>
      <c r="AO218" s="328">
        <v>0</v>
      </c>
      <c r="AP218" s="328"/>
      <c r="AQ218" s="331"/>
    </row>
    <row r="219" spans="1:43" ht="82.5" customHeight="1" x14ac:dyDescent="0.25">
      <c r="A219" s="228" t="s">
        <v>192</v>
      </c>
      <c r="B219" s="105" t="s">
        <v>17</v>
      </c>
      <c r="C219" s="105" t="s">
        <v>19</v>
      </c>
      <c r="D219" s="294" t="s">
        <v>4445</v>
      </c>
      <c r="E219" s="197"/>
      <c r="F219" s="106" t="s">
        <v>196</v>
      </c>
      <c r="G219" s="323" t="s">
        <v>852</v>
      </c>
      <c r="H219" s="323" t="s">
        <v>853</v>
      </c>
      <c r="I219" s="106" t="s">
        <v>199</v>
      </c>
      <c r="J219" s="107" t="s">
        <v>872</v>
      </c>
      <c r="K219" s="547" t="s">
        <v>3045</v>
      </c>
      <c r="L219" s="682">
        <v>0.45</v>
      </c>
      <c r="M219" s="211" t="s">
        <v>285</v>
      </c>
      <c r="N219" s="915">
        <v>1</v>
      </c>
      <c r="O219" s="201"/>
      <c r="P219" s="753"/>
      <c r="Q219" s="290" t="s">
        <v>873</v>
      </c>
      <c r="R219" s="130">
        <v>43101</v>
      </c>
      <c r="S219" s="130">
        <v>43131</v>
      </c>
      <c r="T219" s="333" t="str">
        <f t="shared" si="11"/>
        <v>enero</v>
      </c>
      <c r="U219" s="335">
        <f t="shared" si="12"/>
        <v>30</v>
      </c>
      <c r="V219" s="334">
        <f t="shared" si="10"/>
        <v>30</v>
      </c>
      <c r="W219" s="342">
        <v>0</v>
      </c>
      <c r="X219" s="131">
        <v>0</v>
      </c>
      <c r="Y219" s="148"/>
      <c r="Z219" s="148"/>
      <c r="AA219" s="148" t="s">
        <v>874</v>
      </c>
      <c r="AB219" s="326" t="s">
        <v>878</v>
      </c>
      <c r="AC219" s="273"/>
      <c r="AD219" s="273"/>
      <c r="AE219" s="540">
        <v>0.12</v>
      </c>
      <c r="AF219" s="541" t="s">
        <v>3047</v>
      </c>
      <c r="AG219" s="540">
        <v>0.25</v>
      </c>
      <c r="AH219" s="680" t="s">
        <v>3865</v>
      </c>
      <c r="AI219" s="327">
        <f>IFERROR(VLOOKUP(CONCATENATE($T219,$V219),'Matriz de Decisión'!$M$4:$Y$81,2,0),0)</f>
        <v>1</v>
      </c>
      <c r="AJ219" s="344">
        <v>1</v>
      </c>
      <c r="AK219" s="345" t="s">
        <v>876</v>
      </c>
      <c r="AL219" s="543">
        <v>1</v>
      </c>
      <c r="AM219" s="327">
        <v>1</v>
      </c>
      <c r="AN219" s="542" t="s">
        <v>3049</v>
      </c>
      <c r="AO219" s="328">
        <v>1</v>
      </c>
      <c r="AP219" s="328">
        <v>1</v>
      </c>
      <c r="AQ219" s="331" t="s">
        <v>3898</v>
      </c>
    </row>
    <row r="220" spans="1:43" ht="82.5" customHeight="1" x14ac:dyDescent="0.25">
      <c r="A220" s="228" t="s">
        <v>192</v>
      </c>
      <c r="B220" s="105" t="s">
        <v>17</v>
      </c>
      <c r="C220" s="105" t="s">
        <v>19</v>
      </c>
      <c r="D220" s="294" t="s">
        <v>4445</v>
      </c>
      <c r="E220" s="197"/>
      <c r="F220" s="106" t="s">
        <v>196</v>
      </c>
      <c r="G220" s="323" t="s">
        <v>852</v>
      </c>
      <c r="H220" s="323" t="s">
        <v>853</v>
      </c>
      <c r="I220" s="106" t="s">
        <v>199</v>
      </c>
      <c r="J220" s="107" t="s">
        <v>872</v>
      </c>
      <c r="K220" s="547" t="s">
        <v>3045</v>
      </c>
      <c r="L220" s="682">
        <v>0.45</v>
      </c>
      <c r="M220" s="211" t="s">
        <v>285</v>
      </c>
      <c r="N220" s="915">
        <v>1</v>
      </c>
      <c r="O220" s="201"/>
      <c r="P220" s="753"/>
      <c r="Q220" s="290" t="s">
        <v>877</v>
      </c>
      <c r="R220" s="130">
        <v>43132</v>
      </c>
      <c r="S220" s="130">
        <v>43189</v>
      </c>
      <c r="T220" s="333" t="str">
        <f t="shared" si="11"/>
        <v>febrero</v>
      </c>
      <c r="U220" s="335">
        <f t="shared" si="12"/>
        <v>57</v>
      </c>
      <c r="V220" s="334">
        <f t="shared" si="10"/>
        <v>61</v>
      </c>
      <c r="W220" s="342">
        <v>0</v>
      </c>
      <c r="X220" s="131">
        <v>0</v>
      </c>
      <c r="Y220" s="148"/>
      <c r="Z220" s="148"/>
      <c r="AA220" s="148" t="s">
        <v>874</v>
      </c>
      <c r="AB220" s="326" t="s">
        <v>880</v>
      </c>
      <c r="AC220" s="273"/>
      <c r="AD220" s="273"/>
      <c r="AE220" s="540">
        <v>0.12</v>
      </c>
      <c r="AF220" s="541" t="s">
        <v>3047</v>
      </c>
      <c r="AG220" s="540">
        <v>0.25</v>
      </c>
      <c r="AH220" s="680" t="s">
        <v>3865</v>
      </c>
      <c r="AI220" s="327">
        <f>IFERROR(VLOOKUP(CONCATENATE($T220,$V220),'Matriz de Decisión'!$M$4:$Y$81,2,0),0)</f>
        <v>0</v>
      </c>
      <c r="AJ220" s="344">
        <v>0</v>
      </c>
      <c r="AK220" s="345"/>
      <c r="AL220" s="543">
        <v>0.5</v>
      </c>
      <c r="AM220" s="327">
        <v>0.5</v>
      </c>
      <c r="AN220" s="545" t="s">
        <v>3050</v>
      </c>
      <c r="AO220" s="328">
        <v>1</v>
      </c>
      <c r="AP220" s="328">
        <v>1</v>
      </c>
      <c r="AQ220" s="331" t="s">
        <v>3899</v>
      </c>
    </row>
    <row r="221" spans="1:43" ht="110.25" hidden="1" x14ac:dyDescent="0.25">
      <c r="A221" s="228" t="s">
        <v>192</v>
      </c>
      <c r="B221" s="105" t="s">
        <v>17</v>
      </c>
      <c r="C221" s="105" t="s">
        <v>19</v>
      </c>
      <c r="D221" s="294" t="s">
        <v>4445</v>
      </c>
      <c r="E221" s="197"/>
      <c r="F221" s="106" t="s">
        <v>196</v>
      </c>
      <c r="G221" s="323" t="s">
        <v>852</v>
      </c>
      <c r="H221" s="323" t="s">
        <v>853</v>
      </c>
      <c r="I221" s="106" t="s">
        <v>199</v>
      </c>
      <c r="J221" s="107" t="s">
        <v>872</v>
      </c>
      <c r="K221" s="547" t="s">
        <v>3045</v>
      </c>
      <c r="L221" s="682">
        <v>0.45</v>
      </c>
      <c r="M221" s="211" t="s">
        <v>285</v>
      </c>
      <c r="N221" s="915">
        <v>1</v>
      </c>
      <c r="O221" s="459"/>
      <c r="P221" s="595"/>
      <c r="Q221" s="290" t="s">
        <v>879</v>
      </c>
      <c r="R221" s="130">
        <v>43191</v>
      </c>
      <c r="S221" s="130">
        <v>43281</v>
      </c>
      <c r="T221" s="333" t="str">
        <f t="shared" si="11"/>
        <v>abril</v>
      </c>
      <c r="U221" s="335">
        <f t="shared" si="12"/>
        <v>90</v>
      </c>
      <c r="V221" s="334">
        <f t="shared" si="10"/>
        <v>91</v>
      </c>
      <c r="W221" s="342">
        <v>0</v>
      </c>
      <c r="X221" s="131">
        <v>0</v>
      </c>
      <c r="Y221" s="148"/>
      <c r="Z221" s="148"/>
      <c r="AA221" s="148" t="s">
        <v>874</v>
      </c>
      <c r="AB221" s="326" t="s">
        <v>882</v>
      </c>
      <c r="AC221" s="273"/>
      <c r="AD221" s="273"/>
      <c r="AE221" s="540">
        <v>0.12</v>
      </c>
      <c r="AF221" s="541" t="s">
        <v>3047</v>
      </c>
      <c r="AG221" s="540">
        <v>0.25</v>
      </c>
      <c r="AH221" s="680" t="s">
        <v>3865</v>
      </c>
      <c r="AI221" s="327">
        <f>IFERROR(VLOOKUP(CONCATENATE($T221,$V221),'Matriz de Decisión'!$M$4:$Y$81,2,0),0)</f>
        <v>0</v>
      </c>
      <c r="AJ221" s="344">
        <v>0</v>
      </c>
      <c r="AK221" s="345">
        <v>0</v>
      </c>
      <c r="AL221" s="543">
        <v>0</v>
      </c>
      <c r="AM221" s="327">
        <v>0</v>
      </c>
      <c r="AN221" s="542">
        <v>0</v>
      </c>
      <c r="AO221" s="328" t="s">
        <v>3900</v>
      </c>
      <c r="AP221" s="328" t="s">
        <v>3900</v>
      </c>
      <c r="AQ221" s="331" t="s">
        <v>3900</v>
      </c>
    </row>
    <row r="222" spans="1:43" ht="110.25" hidden="1" x14ac:dyDescent="0.25">
      <c r="A222" s="228" t="s">
        <v>192</v>
      </c>
      <c r="B222" s="105" t="s">
        <v>17</v>
      </c>
      <c r="C222" s="105" t="s">
        <v>19</v>
      </c>
      <c r="D222" s="294" t="s">
        <v>4445</v>
      </c>
      <c r="E222" s="197"/>
      <c r="F222" s="106" t="s">
        <v>196</v>
      </c>
      <c r="G222" s="323" t="s">
        <v>852</v>
      </c>
      <c r="H222" s="323" t="s">
        <v>853</v>
      </c>
      <c r="I222" s="106" t="s">
        <v>199</v>
      </c>
      <c r="J222" s="107" t="s">
        <v>872</v>
      </c>
      <c r="K222" s="547" t="s">
        <v>3045</v>
      </c>
      <c r="L222" s="682">
        <v>0.45</v>
      </c>
      <c r="M222" s="211" t="s">
        <v>285</v>
      </c>
      <c r="N222" s="915">
        <v>1</v>
      </c>
      <c r="O222" s="459"/>
      <c r="P222" s="595"/>
      <c r="Q222" s="290" t="s">
        <v>881</v>
      </c>
      <c r="R222" s="130">
        <v>43282</v>
      </c>
      <c r="S222" s="130">
        <v>43373</v>
      </c>
      <c r="T222" s="333" t="str">
        <f t="shared" si="11"/>
        <v>julio</v>
      </c>
      <c r="U222" s="335">
        <f t="shared" si="12"/>
        <v>91</v>
      </c>
      <c r="V222" s="334">
        <f t="shared" si="10"/>
        <v>91</v>
      </c>
      <c r="W222" s="342">
        <v>0</v>
      </c>
      <c r="X222" s="131">
        <v>0</v>
      </c>
      <c r="Y222" s="148"/>
      <c r="Z222" s="148"/>
      <c r="AA222" s="148" t="s">
        <v>874</v>
      </c>
      <c r="AB222" s="326" t="s">
        <v>884</v>
      </c>
      <c r="AC222" s="273"/>
      <c r="AD222" s="273"/>
      <c r="AE222" s="540">
        <v>0.12</v>
      </c>
      <c r="AF222" s="541" t="s">
        <v>3047</v>
      </c>
      <c r="AG222" s="540">
        <v>0.25</v>
      </c>
      <c r="AH222" s="680" t="s">
        <v>3865</v>
      </c>
      <c r="AI222" s="327">
        <f>IFERROR(VLOOKUP(CONCATENATE($T222,$V222),'Matriz de Decisión'!$M$4:$Y$81,2,0),0)</f>
        <v>0</v>
      </c>
      <c r="AJ222" s="344">
        <v>0</v>
      </c>
      <c r="AK222" s="345">
        <v>0</v>
      </c>
      <c r="AL222" s="543">
        <v>0</v>
      </c>
      <c r="AM222" s="327">
        <v>0</v>
      </c>
      <c r="AN222" s="542">
        <v>0</v>
      </c>
      <c r="AO222" s="328" t="s">
        <v>3900</v>
      </c>
      <c r="AP222" s="328" t="s">
        <v>3900</v>
      </c>
      <c r="AQ222" s="331" t="s">
        <v>3900</v>
      </c>
    </row>
    <row r="223" spans="1:43" ht="110.25" hidden="1" x14ac:dyDescent="0.25">
      <c r="A223" s="228" t="s">
        <v>192</v>
      </c>
      <c r="B223" s="105" t="s">
        <v>17</v>
      </c>
      <c r="C223" s="105" t="s">
        <v>19</v>
      </c>
      <c r="D223" s="294" t="s">
        <v>4445</v>
      </c>
      <c r="E223" s="197"/>
      <c r="F223" s="106" t="s">
        <v>196</v>
      </c>
      <c r="G223" s="323" t="s">
        <v>852</v>
      </c>
      <c r="H223" s="323" t="s">
        <v>853</v>
      </c>
      <c r="I223" s="106" t="s">
        <v>199</v>
      </c>
      <c r="J223" s="107" t="s">
        <v>872</v>
      </c>
      <c r="K223" s="547" t="s">
        <v>3045</v>
      </c>
      <c r="L223" s="682">
        <v>0.45</v>
      </c>
      <c r="M223" s="211" t="s">
        <v>285</v>
      </c>
      <c r="N223" s="915">
        <v>1</v>
      </c>
      <c r="O223" s="459"/>
      <c r="P223" s="595"/>
      <c r="Q223" s="290" t="s">
        <v>883</v>
      </c>
      <c r="R223" s="130">
        <v>43374</v>
      </c>
      <c r="S223" s="130">
        <v>43449</v>
      </c>
      <c r="T223" s="333" t="str">
        <f t="shared" si="11"/>
        <v>octubre</v>
      </c>
      <c r="U223" s="335">
        <f t="shared" si="12"/>
        <v>75</v>
      </c>
      <c r="V223" s="334">
        <f t="shared" si="10"/>
        <v>91</v>
      </c>
      <c r="W223" s="342">
        <v>0</v>
      </c>
      <c r="X223" s="131">
        <v>0</v>
      </c>
      <c r="Y223" s="148"/>
      <c r="Z223" s="148"/>
      <c r="AA223" s="148" t="s">
        <v>874</v>
      </c>
      <c r="AB223" s="561" t="s">
        <v>886</v>
      </c>
      <c r="AC223" s="273"/>
      <c r="AD223" s="273"/>
      <c r="AE223" s="540">
        <v>0.12</v>
      </c>
      <c r="AF223" s="541" t="s">
        <v>3047</v>
      </c>
      <c r="AG223" s="540">
        <v>0.25</v>
      </c>
      <c r="AH223" s="680" t="s">
        <v>3865</v>
      </c>
      <c r="AI223" s="327">
        <f>IFERROR(VLOOKUP(CONCATENATE($T223,$V223),'Matriz de Decisión'!$M$4:$Y$81,2,0),0)</f>
        <v>0</v>
      </c>
      <c r="AJ223" s="344">
        <v>0</v>
      </c>
      <c r="AK223" s="345">
        <v>0</v>
      </c>
      <c r="AL223" s="543">
        <v>0</v>
      </c>
      <c r="AM223" s="327">
        <v>0</v>
      </c>
      <c r="AN223" s="542">
        <v>0</v>
      </c>
      <c r="AO223" s="328" t="s">
        <v>3900</v>
      </c>
      <c r="AP223" s="328" t="s">
        <v>3900</v>
      </c>
      <c r="AQ223" s="331" t="s">
        <v>3900</v>
      </c>
    </row>
    <row r="224" spans="1:43" ht="110.25" hidden="1" x14ac:dyDescent="0.25">
      <c r="A224" s="228" t="s">
        <v>192</v>
      </c>
      <c r="B224" s="105" t="s">
        <v>17</v>
      </c>
      <c r="C224" s="105" t="s">
        <v>19</v>
      </c>
      <c r="D224" s="294" t="s">
        <v>4445</v>
      </c>
      <c r="E224" s="197"/>
      <c r="F224" s="106" t="s">
        <v>196</v>
      </c>
      <c r="G224" s="323" t="s">
        <v>852</v>
      </c>
      <c r="H224" s="323" t="s">
        <v>853</v>
      </c>
      <c r="I224" s="106" t="s">
        <v>199</v>
      </c>
      <c r="J224" s="107" t="s">
        <v>872</v>
      </c>
      <c r="K224" s="547" t="s">
        <v>3045</v>
      </c>
      <c r="L224" s="682">
        <v>0.45</v>
      </c>
      <c r="M224" s="211" t="s">
        <v>285</v>
      </c>
      <c r="N224" s="915">
        <v>1</v>
      </c>
      <c r="O224" s="459"/>
      <c r="P224" s="595"/>
      <c r="Q224" s="290" t="s">
        <v>885</v>
      </c>
      <c r="R224" s="130">
        <v>43374</v>
      </c>
      <c r="S224" s="130">
        <v>43434</v>
      </c>
      <c r="T224" s="333" t="str">
        <f t="shared" si="11"/>
        <v>octubre</v>
      </c>
      <c r="U224" s="335">
        <f t="shared" si="12"/>
        <v>60</v>
      </c>
      <c r="V224" s="334">
        <f t="shared" si="10"/>
        <v>61</v>
      </c>
      <c r="W224" s="342">
        <v>0</v>
      </c>
      <c r="X224" s="131">
        <v>0</v>
      </c>
      <c r="Y224" s="148"/>
      <c r="Z224" s="148"/>
      <c r="AA224" s="148" t="s">
        <v>874</v>
      </c>
      <c r="AB224" s="326" t="s">
        <v>889</v>
      </c>
      <c r="AC224" s="273"/>
      <c r="AD224" s="273"/>
      <c r="AE224" s="540">
        <v>0.12</v>
      </c>
      <c r="AF224" s="541" t="s">
        <v>3047</v>
      </c>
      <c r="AG224" s="540">
        <v>0.25</v>
      </c>
      <c r="AH224" s="680" t="s">
        <v>3865</v>
      </c>
      <c r="AI224" s="327">
        <f>IFERROR(VLOOKUP(CONCATENATE($T224,$V224),'Matriz de Decisión'!$M$4:$Y$81,2,0),0)</f>
        <v>0</v>
      </c>
      <c r="AJ224" s="344">
        <v>0</v>
      </c>
      <c r="AK224" s="345">
        <v>0</v>
      </c>
      <c r="AL224" s="543">
        <v>0</v>
      </c>
      <c r="AM224" s="327">
        <v>0</v>
      </c>
      <c r="AN224" s="542">
        <v>0</v>
      </c>
      <c r="AO224" s="328" t="s">
        <v>3900</v>
      </c>
      <c r="AP224" s="328" t="s">
        <v>3900</v>
      </c>
      <c r="AQ224" s="331" t="s">
        <v>3900</v>
      </c>
    </row>
    <row r="225" spans="1:43" ht="82.5" customHeight="1" x14ac:dyDescent="0.25">
      <c r="A225" s="228" t="s">
        <v>192</v>
      </c>
      <c r="B225" s="105" t="s">
        <v>17</v>
      </c>
      <c r="C225" s="105" t="s">
        <v>19</v>
      </c>
      <c r="D225" s="294" t="s">
        <v>4445</v>
      </c>
      <c r="E225" s="197"/>
      <c r="F225" s="106" t="s">
        <v>196</v>
      </c>
      <c r="G225" s="323" t="s">
        <v>852</v>
      </c>
      <c r="H225" s="323" t="s">
        <v>853</v>
      </c>
      <c r="I225" s="106" t="s">
        <v>199</v>
      </c>
      <c r="J225" s="107" t="s">
        <v>887</v>
      </c>
      <c r="K225" s="547" t="s">
        <v>3046</v>
      </c>
      <c r="L225" s="682">
        <v>0.65</v>
      </c>
      <c r="M225" s="211" t="s">
        <v>194</v>
      </c>
      <c r="N225" s="913">
        <v>1</v>
      </c>
      <c r="O225" s="201" t="s">
        <v>193</v>
      </c>
      <c r="P225" s="753">
        <v>43166</v>
      </c>
      <c r="Q225" s="290" t="s">
        <v>888</v>
      </c>
      <c r="R225" s="130">
        <v>43132</v>
      </c>
      <c r="S225" s="130">
        <v>43251</v>
      </c>
      <c r="T225" s="333" t="str">
        <f t="shared" si="11"/>
        <v>febrero</v>
      </c>
      <c r="U225" s="335">
        <f t="shared" si="12"/>
        <v>119</v>
      </c>
      <c r="V225" s="334">
        <f t="shared" si="10"/>
        <v>122</v>
      </c>
      <c r="W225" s="342">
        <v>0</v>
      </c>
      <c r="X225" s="131">
        <v>0</v>
      </c>
      <c r="Y225" s="148"/>
      <c r="Z225" s="148"/>
      <c r="AA225" s="148" t="s">
        <v>874</v>
      </c>
      <c r="AB225" s="326" t="s">
        <v>891</v>
      </c>
      <c r="AC225" s="273"/>
      <c r="AD225" s="273"/>
      <c r="AE225" s="540">
        <v>0</v>
      </c>
      <c r="AF225" s="541" t="s">
        <v>3048</v>
      </c>
      <c r="AG225" s="540">
        <v>0</v>
      </c>
      <c r="AH225" s="680" t="s">
        <v>3866</v>
      </c>
      <c r="AI225" s="327">
        <f>IFERROR(VLOOKUP(CONCATENATE($T225,$V225),'Matriz de Decisión'!$M$4:$Y$81,2,0),0)</f>
        <v>0</v>
      </c>
      <c r="AJ225" s="344">
        <v>0</v>
      </c>
      <c r="AK225" s="345"/>
      <c r="AL225" s="543">
        <v>0.1</v>
      </c>
      <c r="AM225" s="327">
        <v>0.1</v>
      </c>
      <c r="AN225" s="545" t="s">
        <v>3051</v>
      </c>
      <c r="AO225" s="328">
        <v>0.30000000000000004</v>
      </c>
      <c r="AP225" s="328">
        <v>0.3</v>
      </c>
      <c r="AQ225" s="331" t="s">
        <v>3901</v>
      </c>
    </row>
    <row r="226" spans="1:43" ht="82.5" customHeight="1" x14ac:dyDescent="0.25">
      <c r="A226" s="228" t="s">
        <v>192</v>
      </c>
      <c r="B226" s="105" t="s">
        <v>17</v>
      </c>
      <c r="C226" s="105" t="s">
        <v>19</v>
      </c>
      <c r="D226" s="294" t="s">
        <v>4445</v>
      </c>
      <c r="E226" s="197"/>
      <c r="F226" s="106" t="s">
        <v>196</v>
      </c>
      <c r="G226" s="323" t="s">
        <v>852</v>
      </c>
      <c r="H226" s="323" t="s">
        <v>853</v>
      </c>
      <c r="I226" s="106" t="s">
        <v>199</v>
      </c>
      <c r="J226" s="107" t="s">
        <v>887</v>
      </c>
      <c r="K226" s="547" t="s">
        <v>3046</v>
      </c>
      <c r="L226" s="682">
        <v>0.65</v>
      </c>
      <c r="M226" s="211" t="s">
        <v>194</v>
      </c>
      <c r="N226" s="913">
        <v>1</v>
      </c>
      <c r="O226" s="201" t="s">
        <v>193</v>
      </c>
      <c r="P226" s="753">
        <v>43166</v>
      </c>
      <c r="Q226" s="290" t="s">
        <v>890</v>
      </c>
      <c r="R226" s="130">
        <v>43132</v>
      </c>
      <c r="S226" s="130">
        <v>43251</v>
      </c>
      <c r="T226" s="333" t="str">
        <f t="shared" si="11"/>
        <v>febrero</v>
      </c>
      <c r="U226" s="335">
        <f t="shared" si="12"/>
        <v>119</v>
      </c>
      <c r="V226" s="334">
        <f t="shared" si="10"/>
        <v>122</v>
      </c>
      <c r="W226" s="342">
        <v>0</v>
      </c>
      <c r="X226" s="131">
        <v>0</v>
      </c>
      <c r="Y226" s="148"/>
      <c r="Z226" s="148"/>
      <c r="AA226" s="148" t="s">
        <v>874</v>
      </c>
      <c r="AB226" s="326" t="s">
        <v>893</v>
      </c>
      <c r="AC226" s="273"/>
      <c r="AD226" s="273"/>
      <c r="AE226" s="540">
        <v>0</v>
      </c>
      <c r="AF226" s="541" t="s">
        <v>3048</v>
      </c>
      <c r="AG226" s="540">
        <v>0</v>
      </c>
      <c r="AH226" s="680" t="s">
        <v>3866</v>
      </c>
      <c r="AI226" s="327">
        <f>IFERROR(VLOOKUP(CONCATENATE($T226,$V226),'Matriz de Decisión'!$M$4:$Y$81,2,0),0)</f>
        <v>0</v>
      </c>
      <c r="AJ226" s="344">
        <v>0</v>
      </c>
      <c r="AK226" s="345"/>
      <c r="AL226" s="543">
        <v>0.2</v>
      </c>
      <c r="AM226" s="327">
        <v>0.2</v>
      </c>
      <c r="AN226" s="545" t="s">
        <v>3052</v>
      </c>
      <c r="AO226" s="328">
        <v>0.5</v>
      </c>
      <c r="AP226" s="328">
        <v>0.5</v>
      </c>
      <c r="AQ226" s="331" t="s">
        <v>3902</v>
      </c>
    </row>
    <row r="227" spans="1:43" ht="110.25" hidden="1" x14ac:dyDescent="0.25">
      <c r="A227" s="228" t="s">
        <v>192</v>
      </c>
      <c r="B227" s="105" t="s">
        <v>17</v>
      </c>
      <c r="C227" s="105" t="s">
        <v>19</v>
      </c>
      <c r="D227" s="294" t="s">
        <v>4445</v>
      </c>
      <c r="E227" s="197"/>
      <c r="F227" s="106" t="s">
        <v>196</v>
      </c>
      <c r="G227" s="323" t="s">
        <v>852</v>
      </c>
      <c r="H227" s="323" t="s">
        <v>853</v>
      </c>
      <c r="I227" s="106" t="s">
        <v>199</v>
      </c>
      <c r="J227" s="107" t="s">
        <v>887</v>
      </c>
      <c r="K227" s="547" t="s">
        <v>3046</v>
      </c>
      <c r="L227" s="682">
        <v>0.65</v>
      </c>
      <c r="M227" s="211" t="s">
        <v>194</v>
      </c>
      <c r="N227" s="913">
        <v>1</v>
      </c>
      <c r="O227" s="201" t="s">
        <v>193</v>
      </c>
      <c r="P227" s="753">
        <v>43166</v>
      </c>
      <c r="Q227" s="290" t="s">
        <v>892</v>
      </c>
      <c r="R227" s="130">
        <v>43313</v>
      </c>
      <c r="S227" s="130">
        <v>43434</v>
      </c>
      <c r="T227" s="333" t="str">
        <f t="shared" si="11"/>
        <v>agosto</v>
      </c>
      <c r="U227" s="335">
        <f t="shared" si="12"/>
        <v>121</v>
      </c>
      <c r="V227" s="334">
        <f t="shared" si="10"/>
        <v>122</v>
      </c>
      <c r="W227" s="342">
        <v>0</v>
      </c>
      <c r="X227" s="131">
        <v>0</v>
      </c>
      <c r="Y227" s="148"/>
      <c r="Z227" s="148"/>
      <c r="AA227" s="148" t="s">
        <v>874</v>
      </c>
      <c r="AB227" s="326" t="s">
        <v>895</v>
      </c>
      <c r="AC227" s="273"/>
      <c r="AD227" s="273"/>
      <c r="AE227" s="540">
        <v>0</v>
      </c>
      <c r="AF227" s="541" t="s">
        <v>3048</v>
      </c>
      <c r="AG227" s="540">
        <v>0</v>
      </c>
      <c r="AH227" s="680" t="s">
        <v>3866</v>
      </c>
      <c r="AI227" s="327">
        <f>IFERROR(VLOOKUP(CONCATENATE($T227,$V227),'Matriz de Decisión'!$M$4:$Y$81,2,0),0)</f>
        <v>0</v>
      </c>
      <c r="AJ227" s="344">
        <v>0</v>
      </c>
      <c r="AK227" s="345">
        <v>0</v>
      </c>
      <c r="AL227" s="543">
        <v>0</v>
      </c>
      <c r="AM227" s="327">
        <v>0</v>
      </c>
      <c r="AN227" s="542">
        <v>0</v>
      </c>
      <c r="AO227" s="328">
        <v>0</v>
      </c>
      <c r="AP227" s="328"/>
      <c r="AQ227" s="331"/>
    </row>
    <row r="228" spans="1:43" ht="110.25" hidden="1" x14ac:dyDescent="0.25">
      <c r="A228" s="228" t="s">
        <v>192</v>
      </c>
      <c r="B228" s="105" t="s">
        <v>17</v>
      </c>
      <c r="C228" s="105" t="s">
        <v>19</v>
      </c>
      <c r="D228" s="294" t="s">
        <v>4445</v>
      </c>
      <c r="E228" s="197"/>
      <c r="F228" s="106" t="s">
        <v>196</v>
      </c>
      <c r="G228" s="323" t="s">
        <v>852</v>
      </c>
      <c r="H228" s="323" t="s">
        <v>853</v>
      </c>
      <c r="I228" s="106" t="s">
        <v>199</v>
      </c>
      <c r="J228" s="107" t="s">
        <v>887</v>
      </c>
      <c r="K228" s="547" t="s">
        <v>3046</v>
      </c>
      <c r="L228" s="682">
        <v>0.65</v>
      </c>
      <c r="M228" s="211" t="s">
        <v>194</v>
      </c>
      <c r="N228" s="913">
        <v>1</v>
      </c>
      <c r="O228" s="201" t="s">
        <v>193</v>
      </c>
      <c r="P228" s="753">
        <v>43166</v>
      </c>
      <c r="Q228" s="290" t="s">
        <v>894</v>
      </c>
      <c r="R228" s="130">
        <v>43313</v>
      </c>
      <c r="S228" s="130">
        <v>43404</v>
      </c>
      <c r="T228" s="333" t="str">
        <f t="shared" si="11"/>
        <v>agosto</v>
      </c>
      <c r="U228" s="335">
        <f t="shared" si="12"/>
        <v>91</v>
      </c>
      <c r="V228" s="334">
        <f t="shared" si="10"/>
        <v>91</v>
      </c>
      <c r="W228" s="342">
        <v>0</v>
      </c>
      <c r="X228" s="131">
        <v>0</v>
      </c>
      <c r="Y228" s="148"/>
      <c r="Z228" s="148"/>
      <c r="AA228" s="148" t="s">
        <v>874</v>
      </c>
      <c r="AB228" s="326" t="s">
        <v>898</v>
      </c>
      <c r="AC228" s="273"/>
      <c r="AD228" s="273"/>
      <c r="AE228" s="540">
        <v>0</v>
      </c>
      <c r="AF228" s="541" t="s">
        <v>3048</v>
      </c>
      <c r="AG228" s="540">
        <v>0</v>
      </c>
      <c r="AH228" s="680" t="s">
        <v>3866</v>
      </c>
      <c r="AI228" s="327">
        <f>IFERROR(VLOOKUP(CONCATENATE($T228,$V228),'Matriz de Decisión'!$M$4:$Y$81,2,0),0)</f>
        <v>0</v>
      </c>
      <c r="AJ228" s="344">
        <v>0</v>
      </c>
      <c r="AK228" s="345">
        <v>0</v>
      </c>
      <c r="AL228" s="543">
        <v>0</v>
      </c>
      <c r="AM228" s="327">
        <v>0</v>
      </c>
      <c r="AN228" s="542">
        <v>0</v>
      </c>
      <c r="AO228" s="328">
        <v>0</v>
      </c>
      <c r="AP228" s="328"/>
      <c r="AQ228" s="331"/>
    </row>
    <row r="229" spans="1:43" ht="82.5" customHeight="1" x14ac:dyDescent="0.25">
      <c r="A229" s="228" t="s">
        <v>192</v>
      </c>
      <c r="B229" s="105" t="s">
        <v>17</v>
      </c>
      <c r="C229" s="105" t="s">
        <v>19</v>
      </c>
      <c r="D229" s="294" t="s">
        <v>4445</v>
      </c>
      <c r="E229" s="197"/>
      <c r="F229" s="106" t="s">
        <v>196</v>
      </c>
      <c r="G229" s="323" t="s">
        <v>852</v>
      </c>
      <c r="H229" s="323" t="s">
        <v>853</v>
      </c>
      <c r="I229" s="106" t="s">
        <v>199</v>
      </c>
      <c r="J229" s="107" t="s">
        <v>896</v>
      </c>
      <c r="K229" s="547" t="s">
        <v>3001</v>
      </c>
      <c r="L229" s="682">
        <v>0.88</v>
      </c>
      <c r="M229" s="211" t="s">
        <v>285</v>
      </c>
      <c r="N229" s="915">
        <v>1</v>
      </c>
      <c r="O229" s="140"/>
      <c r="P229" s="140"/>
      <c r="Q229" s="290" t="s">
        <v>897</v>
      </c>
      <c r="R229" s="130">
        <v>43101</v>
      </c>
      <c r="S229" s="130">
        <v>43220</v>
      </c>
      <c r="T229" s="333" t="str">
        <f t="shared" si="11"/>
        <v>enero</v>
      </c>
      <c r="U229" s="335">
        <f t="shared" si="12"/>
        <v>119</v>
      </c>
      <c r="V229" s="334">
        <f t="shared" si="10"/>
        <v>122</v>
      </c>
      <c r="W229" s="342">
        <v>0</v>
      </c>
      <c r="X229" s="131">
        <v>0</v>
      </c>
      <c r="Y229" s="148"/>
      <c r="Z229" s="148"/>
      <c r="AA229" s="148" t="s">
        <v>874</v>
      </c>
      <c r="AB229" s="561" t="s">
        <v>901</v>
      </c>
      <c r="AC229" s="273"/>
      <c r="AD229" s="273"/>
      <c r="AE229" s="540">
        <v>0.18</v>
      </c>
      <c r="AF229" s="541" t="s">
        <v>3002</v>
      </c>
      <c r="AG229" s="540">
        <v>0.22</v>
      </c>
      <c r="AH229" s="680" t="s">
        <v>3867</v>
      </c>
      <c r="AI229" s="327">
        <f>IFERROR(VLOOKUP(CONCATENATE($T229,$V229),'Matriz de Decisión'!$M$4:$Y$81,2,0),0)</f>
        <v>0.2</v>
      </c>
      <c r="AJ229" s="344">
        <v>0.1</v>
      </c>
      <c r="AK229" s="345" t="s">
        <v>899</v>
      </c>
      <c r="AL229" s="543">
        <v>0.5</v>
      </c>
      <c r="AM229" s="327">
        <v>0.5</v>
      </c>
      <c r="AN229" s="542" t="s">
        <v>3003</v>
      </c>
      <c r="AO229" s="328">
        <v>0.75</v>
      </c>
      <c r="AP229" s="328">
        <v>0.75</v>
      </c>
      <c r="AQ229" s="331" t="s">
        <v>3903</v>
      </c>
    </row>
    <row r="230" spans="1:43" ht="82.5" customHeight="1" x14ac:dyDescent="0.25">
      <c r="A230" s="228" t="s">
        <v>192</v>
      </c>
      <c r="B230" s="105" t="s">
        <v>17</v>
      </c>
      <c r="C230" s="105" t="s">
        <v>19</v>
      </c>
      <c r="D230" s="294" t="s">
        <v>4445</v>
      </c>
      <c r="E230" s="197"/>
      <c r="F230" s="106" t="s">
        <v>196</v>
      </c>
      <c r="G230" s="323" t="s">
        <v>852</v>
      </c>
      <c r="H230" s="323" t="s">
        <v>853</v>
      </c>
      <c r="I230" s="106" t="s">
        <v>199</v>
      </c>
      <c r="J230" s="107" t="s">
        <v>896</v>
      </c>
      <c r="K230" s="547" t="s">
        <v>3001</v>
      </c>
      <c r="L230" s="682">
        <v>0.88</v>
      </c>
      <c r="M230" s="211" t="s">
        <v>285</v>
      </c>
      <c r="N230" s="915">
        <v>1</v>
      </c>
      <c r="O230" s="140"/>
      <c r="P230" s="140"/>
      <c r="Q230" s="290" t="s">
        <v>900</v>
      </c>
      <c r="R230" s="130">
        <v>43101</v>
      </c>
      <c r="S230" s="130">
        <v>43434</v>
      </c>
      <c r="T230" s="333" t="str">
        <f t="shared" si="11"/>
        <v>enero</v>
      </c>
      <c r="U230" s="335">
        <f t="shared" si="12"/>
        <v>333</v>
      </c>
      <c r="V230" s="334">
        <f t="shared" si="10"/>
        <v>333</v>
      </c>
      <c r="W230" s="342">
        <v>0</v>
      </c>
      <c r="X230" s="131">
        <v>0</v>
      </c>
      <c r="Y230" s="148"/>
      <c r="Z230" s="148"/>
      <c r="AA230" s="148" t="s">
        <v>874</v>
      </c>
      <c r="AB230" s="561" t="s">
        <v>901</v>
      </c>
      <c r="AC230" s="273"/>
      <c r="AD230" s="273"/>
      <c r="AE230" s="540">
        <v>0.18</v>
      </c>
      <c r="AF230" s="541" t="s">
        <v>3002</v>
      </c>
      <c r="AG230" s="540">
        <v>0.22</v>
      </c>
      <c r="AH230" s="680" t="s">
        <v>3867</v>
      </c>
      <c r="AI230" s="327">
        <f>IFERROR(VLOOKUP(CONCATENATE($T230,$V230),'Matriz de Decisión'!$M$4:$Y$81,2,0),0)</f>
        <v>6.0909090909090913E-2</v>
      </c>
      <c r="AJ230" s="344">
        <v>0.05</v>
      </c>
      <c r="AK230" s="345" t="s">
        <v>902</v>
      </c>
      <c r="AL230" s="543">
        <v>0.15000000000000002</v>
      </c>
      <c r="AM230" s="327">
        <v>0.15</v>
      </c>
      <c r="AN230" s="542" t="s">
        <v>3004</v>
      </c>
      <c r="AO230" s="328">
        <v>0.25</v>
      </c>
      <c r="AP230" s="328">
        <v>0.25</v>
      </c>
      <c r="AQ230" s="331" t="s">
        <v>3904</v>
      </c>
    </row>
    <row r="231" spans="1:43" ht="126" hidden="1" x14ac:dyDescent="0.25">
      <c r="A231" s="228" t="s">
        <v>192</v>
      </c>
      <c r="B231" s="105" t="s">
        <v>17</v>
      </c>
      <c r="C231" s="105" t="s">
        <v>19</v>
      </c>
      <c r="D231" s="294" t="s">
        <v>4445</v>
      </c>
      <c r="E231" s="197"/>
      <c r="F231" s="106" t="s">
        <v>196</v>
      </c>
      <c r="G231" s="323" t="s">
        <v>852</v>
      </c>
      <c r="H231" s="323" t="s">
        <v>853</v>
      </c>
      <c r="I231" s="106" t="s">
        <v>199</v>
      </c>
      <c r="J231" s="107" t="s">
        <v>896</v>
      </c>
      <c r="K231" s="547" t="s">
        <v>3001</v>
      </c>
      <c r="L231" s="682">
        <v>0.88</v>
      </c>
      <c r="M231" s="211" t="s">
        <v>285</v>
      </c>
      <c r="N231" s="915">
        <v>1</v>
      </c>
      <c r="O231" s="140"/>
      <c r="P231" s="140"/>
      <c r="Q231" s="290" t="s">
        <v>903</v>
      </c>
      <c r="R231" s="130">
        <v>43252</v>
      </c>
      <c r="S231" s="130">
        <v>43373</v>
      </c>
      <c r="T231" s="333" t="str">
        <f t="shared" si="11"/>
        <v>junio</v>
      </c>
      <c r="U231" s="335">
        <f t="shared" si="12"/>
        <v>121</v>
      </c>
      <c r="V231" s="334">
        <f t="shared" si="10"/>
        <v>122</v>
      </c>
      <c r="W231" s="342">
        <v>0</v>
      </c>
      <c r="X231" s="131">
        <v>0</v>
      </c>
      <c r="Y231" s="148"/>
      <c r="Z231" s="148"/>
      <c r="AA231" s="148" t="s">
        <v>874</v>
      </c>
      <c r="AB231" s="561" t="s">
        <v>901</v>
      </c>
      <c r="AC231" s="273"/>
      <c r="AD231" s="273"/>
      <c r="AE231" s="540">
        <v>0.18</v>
      </c>
      <c r="AF231" s="541" t="s">
        <v>3002</v>
      </c>
      <c r="AG231" s="540">
        <v>0.22</v>
      </c>
      <c r="AH231" s="680" t="s">
        <v>3867</v>
      </c>
      <c r="AI231" s="327">
        <f>IFERROR(VLOOKUP(CONCATENATE($T231,$V231),'Matriz de Decisión'!$M$4:$Y$81,2,0),0)</f>
        <v>0</v>
      </c>
      <c r="AJ231" s="344">
        <v>0</v>
      </c>
      <c r="AK231" s="345">
        <v>0</v>
      </c>
      <c r="AL231" s="543">
        <v>0</v>
      </c>
      <c r="AM231" s="327">
        <v>0</v>
      </c>
      <c r="AN231" s="542">
        <v>0</v>
      </c>
      <c r="AO231" s="328" t="s">
        <v>3900</v>
      </c>
      <c r="AP231" s="328" t="s">
        <v>3900</v>
      </c>
      <c r="AQ231" s="331" t="s">
        <v>3900</v>
      </c>
    </row>
    <row r="232" spans="1:43" ht="82.5" customHeight="1" x14ac:dyDescent="0.25">
      <c r="A232" s="228" t="s">
        <v>192</v>
      </c>
      <c r="B232" s="105" t="s">
        <v>17</v>
      </c>
      <c r="C232" s="105" t="s">
        <v>19</v>
      </c>
      <c r="D232" s="294" t="s">
        <v>4445</v>
      </c>
      <c r="E232" s="197"/>
      <c r="F232" s="106" t="s">
        <v>904</v>
      </c>
      <c r="G232" s="323" t="s">
        <v>852</v>
      </c>
      <c r="H232" s="323" t="s">
        <v>853</v>
      </c>
      <c r="I232" s="211" t="s">
        <v>199</v>
      </c>
      <c r="J232" s="107" t="s">
        <v>905</v>
      </c>
      <c r="K232" s="547" t="s">
        <v>3005</v>
      </c>
      <c r="L232" s="682">
        <v>0.65</v>
      </c>
      <c r="M232" s="211" t="s">
        <v>194</v>
      </c>
      <c r="N232" s="302">
        <v>174</v>
      </c>
      <c r="O232" s="201" t="s">
        <v>193</v>
      </c>
      <c r="P232" s="753">
        <v>43166</v>
      </c>
      <c r="Q232" s="290" t="s">
        <v>906</v>
      </c>
      <c r="R232" s="130">
        <v>43101</v>
      </c>
      <c r="S232" s="130">
        <v>43312</v>
      </c>
      <c r="T232" s="333" t="str">
        <f t="shared" si="11"/>
        <v>enero</v>
      </c>
      <c r="U232" s="335">
        <f t="shared" si="12"/>
        <v>211</v>
      </c>
      <c r="V232" s="334">
        <f t="shared" si="10"/>
        <v>213</v>
      </c>
      <c r="W232" s="348">
        <v>3500592180</v>
      </c>
      <c r="X232" s="149" t="s">
        <v>907</v>
      </c>
      <c r="Y232" s="150" t="s">
        <v>908</v>
      </c>
      <c r="Z232" s="149" t="s">
        <v>196</v>
      </c>
      <c r="AA232" s="212"/>
      <c r="AB232" s="326" t="s">
        <v>912</v>
      </c>
      <c r="AC232" s="239">
        <v>9</v>
      </c>
      <c r="AD232" s="240" t="s">
        <v>909</v>
      </c>
      <c r="AE232" s="540">
        <v>27</v>
      </c>
      <c r="AF232" s="541" t="s">
        <v>3006</v>
      </c>
      <c r="AG232" s="540">
        <v>79</v>
      </c>
      <c r="AH232" s="680" t="s">
        <v>3868</v>
      </c>
      <c r="AI232" s="327">
        <f>IFERROR(VLOOKUP(CONCATENATE($T232,$V232),'Matriz de Decisión'!$M$4:$Y$81,2,0),0)</f>
        <v>0.10285714285714284</v>
      </c>
      <c r="AJ232" s="344">
        <v>0.05</v>
      </c>
      <c r="AK232" s="345" t="s">
        <v>910</v>
      </c>
      <c r="AL232" s="544">
        <v>0.25</v>
      </c>
      <c r="AM232" s="327">
        <v>0.15</v>
      </c>
      <c r="AN232" s="542" t="s">
        <v>3009</v>
      </c>
      <c r="AO232" s="328">
        <v>0.37</v>
      </c>
      <c r="AP232" s="328">
        <v>0.45</v>
      </c>
      <c r="AQ232" s="331" t="s">
        <v>3905</v>
      </c>
    </row>
    <row r="233" spans="1:43" ht="82.5" customHeight="1" x14ac:dyDescent="0.25">
      <c r="A233" s="228" t="s">
        <v>192</v>
      </c>
      <c r="B233" s="105" t="s">
        <v>17</v>
      </c>
      <c r="C233" s="105" t="s">
        <v>19</v>
      </c>
      <c r="D233" s="294" t="s">
        <v>4445</v>
      </c>
      <c r="E233" s="197"/>
      <c r="F233" s="106" t="s">
        <v>904</v>
      </c>
      <c r="G233" s="323" t="s">
        <v>852</v>
      </c>
      <c r="H233" s="323" t="s">
        <v>853</v>
      </c>
      <c r="I233" s="211" t="s">
        <v>199</v>
      </c>
      <c r="J233" s="107" t="s">
        <v>905</v>
      </c>
      <c r="K233" s="547" t="s">
        <v>3005</v>
      </c>
      <c r="L233" s="682">
        <v>0.65</v>
      </c>
      <c r="M233" s="211" t="s">
        <v>194</v>
      </c>
      <c r="N233" s="302">
        <v>452</v>
      </c>
      <c r="O233" s="201" t="s">
        <v>193</v>
      </c>
      <c r="P233" s="753">
        <v>43166</v>
      </c>
      <c r="Q233" s="290" t="s">
        <v>911</v>
      </c>
      <c r="R233" s="130">
        <v>43101</v>
      </c>
      <c r="S233" s="130">
        <v>43312</v>
      </c>
      <c r="T233" s="333" t="str">
        <f t="shared" si="11"/>
        <v>enero</v>
      </c>
      <c r="U233" s="335">
        <f t="shared" si="12"/>
        <v>211</v>
      </c>
      <c r="V233" s="334">
        <f t="shared" si="10"/>
        <v>213</v>
      </c>
      <c r="W233" s="348">
        <v>3500592180</v>
      </c>
      <c r="X233" s="149" t="s">
        <v>907</v>
      </c>
      <c r="Y233" s="150" t="s">
        <v>908</v>
      </c>
      <c r="Z233" s="149" t="s">
        <v>196</v>
      </c>
      <c r="AA233" s="212"/>
      <c r="AB233" s="326" t="s">
        <v>915</v>
      </c>
      <c r="AC233" s="239">
        <v>83</v>
      </c>
      <c r="AD233" s="240" t="s">
        <v>913</v>
      </c>
      <c r="AE233" s="540">
        <v>83</v>
      </c>
      <c r="AF233" s="541" t="s">
        <v>3007</v>
      </c>
      <c r="AG233" s="540">
        <v>103</v>
      </c>
      <c r="AH233" s="680" t="s">
        <v>3869</v>
      </c>
      <c r="AI233" s="327">
        <f>IFERROR(VLOOKUP(CONCATENATE($T233,$V233),'Matriz de Decisión'!$M$4:$Y$81,2,0),0)</f>
        <v>0.10285714285714284</v>
      </c>
      <c r="AJ233" s="344">
        <v>0.1</v>
      </c>
      <c r="AK233" s="345" t="s">
        <v>914</v>
      </c>
      <c r="AL233" s="544">
        <v>0.18</v>
      </c>
      <c r="AM233" s="327">
        <v>0.18</v>
      </c>
      <c r="AN233" s="542" t="s">
        <v>3010</v>
      </c>
      <c r="AO233" s="328">
        <v>0.32999999999999996</v>
      </c>
      <c r="AP233" s="328">
        <v>0.22</v>
      </c>
      <c r="AQ233" s="331" t="s">
        <v>3906</v>
      </c>
    </row>
    <row r="234" spans="1:43" ht="38.25" hidden="1" customHeight="1" x14ac:dyDescent="0.25">
      <c r="A234" s="228" t="s">
        <v>192</v>
      </c>
      <c r="B234" s="105" t="s">
        <v>17</v>
      </c>
      <c r="C234" s="105" t="s">
        <v>19</v>
      </c>
      <c r="D234" s="294" t="s">
        <v>4445</v>
      </c>
      <c r="E234" s="197"/>
      <c r="F234" s="106" t="s">
        <v>904</v>
      </c>
      <c r="G234" s="323" t="s">
        <v>852</v>
      </c>
      <c r="H234" s="323" t="s">
        <v>853</v>
      </c>
      <c r="I234" s="211" t="s">
        <v>199</v>
      </c>
      <c r="J234" s="107" t="s">
        <v>905</v>
      </c>
      <c r="K234" s="547" t="s">
        <v>3005</v>
      </c>
      <c r="L234" s="682">
        <v>0.65</v>
      </c>
      <c r="M234" s="211" t="s">
        <v>194</v>
      </c>
      <c r="N234" s="302">
        <v>136</v>
      </c>
      <c r="O234" s="459" t="s">
        <v>193</v>
      </c>
      <c r="P234" s="595">
        <v>43166</v>
      </c>
      <c r="Q234" s="290" t="s">
        <v>906</v>
      </c>
      <c r="R234" s="130">
        <v>43313</v>
      </c>
      <c r="S234" s="130">
        <v>43465</v>
      </c>
      <c r="T234" s="333" t="str">
        <f t="shared" si="11"/>
        <v>agosto</v>
      </c>
      <c r="U234" s="335">
        <f t="shared" si="12"/>
        <v>152</v>
      </c>
      <c r="V234" s="334">
        <f t="shared" si="10"/>
        <v>152</v>
      </c>
      <c r="W234" s="348">
        <v>3500592180</v>
      </c>
      <c r="X234" s="149" t="s">
        <v>907</v>
      </c>
      <c r="Y234" s="150" t="s">
        <v>908</v>
      </c>
      <c r="Z234" s="149" t="s">
        <v>196</v>
      </c>
      <c r="AA234" s="212"/>
      <c r="AB234" s="326" t="s">
        <v>916</v>
      </c>
      <c r="AC234" s="273"/>
      <c r="AD234" s="273"/>
      <c r="AE234" s="540" t="s">
        <v>585</v>
      </c>
      <c r="AF234" s="541" t="s">
        <v>3008</v>
      </c>
      <c r="AG234" s="540">
        <v>0</v>
      </c>
      <c r="AH234" s="680" t="s">
        <v>3008</v>
      </c>
      <c r="AI234" s="327">
        <f>IFERROR(VLOOKUP(CONCATENATE($T234,$V234),'Matriz de Decisión'!$M$4:$Y$81,2,0),0)</f>
        <v>0</v>
      </c>
      <c r="AJ234" s="344">
        <v>0</v>
      </c>
      <c r="AK234" s="345"/>
      <c r="AL234" s="544">
        <v>0</v>
      </c>
      <c r="AM234" s="327">
        <v>0</v>
      </c>
      <c r="AN234" s="542">
        <v>0</v>
      </c>
      <c r="AO234" s="328">
        <v>0</v>
      </c>
      <c r="AP234" s="328"/>
      <c r="AQ234" s="331"/>
    </row>
    <row r="235" spans="1:43" ht="110.25" hidden="1" x14ac:dyDescent="0.25">
      <c r="A235" s="228" t="s">
        <v>192</v>
      </c>
      <c r="B235" s="105" t="s">
        <v>17</v>
      </c>
      <c r="C235" s="105" t="s">
        <v>19</v>
      </c>
      <c r="D235" s="294" t="s">
        <v>4445</v>
      </c>
      <c r="E235" s="197"/>
      <c r="F235" s="106" t="s">
        <v>904</v>
      </c>
      <c r="G235" s="323" t="s">
        <v>852</v>
      </c>
      <c r="H235" s="323" t="s">
        <v>853</v>
      </c>
      <c r="I235" s="211" t="s">
        <v>199</v>
      </c>
      <c r="J235" s="107" t="s">
        <v>905</v>
      </c>
      <c r="K235" s="547" t="s">
        <v>3005</v>
      </c>
      <c r="L235" s="682">
        <v>0.65</v>
      </c>
      <c r="M235" s="211" t="s">
        <v>194</v>
      </c>
      <c r="N235" s="302">
        <v>373</v>
      </c>
      <c r="O235" s="459" t="s">
        <v>193</v>
      </c>
      <c r="P235" s="595">
        <v>43166</v>
      </c>
      <c r="Q235" s="290" t="s">
        <v>911</v>
      </c>
      <c r="R235" s="130">
        <v>43313</v>
      </c>
      <c r="S235" s="130">
        <v>43465</v>
      </c>
      <c r="T235" s="333" t="str">
        <f t="shared" si="11"/>
        <v>agosto</v>
      </c>
      <c r="U235" s="335">
        <f t="shared" si="12"/>
        <v>152</v>
      </c>
      <c r="V235" s="334">
        <f t="shared" si="10"/>
        <v>152</v>
      </c>
      <c r="W235" s="348">
        <v>3500592180</v>
      </c>
      <c r="X235" s="149" t="s">
        <v>907</v>
      </c>
      <c r="Y235" s="150" t="s">
        <v>908</v>
      </c>
      <c r="Z235" s="149" t="s">
        <v>196</v>
      </c>
      <c r="AA235" s="212"/>
      <c r="AB235" s="326" t="s">
        <v>917</v>
      </c>
      <c r="AC235" s="273"/>
      <c r="AD235" s="273"/>
      <c r="AE235" s="540" t="s">
        <v>585</v>
      </c>
      <c r="AF235" s="541" t="s">
        <v>3008</v>
      </c>
      <c r="AG235" s="540">
        <v>0</v>
      </c>
      <c r="AH235" s="680" t="s">
        <v>3008</v>
      </c>
      <c r="AI235" s="327">
        <f>IFERROR(VLOOKUP(CONCATENATE($T235,$V235),'Matriz de Decisión'!$M$4:$Y$81,2,0),0)</f>
        <v>0</v>
      </c>
      <c r="AJ235" s="344">
        <v>0</v>
      </c>
      <c r="AK235" s="345"/>
      <c r="AL235" s="544">
        <v>0</v>
      </c>
      <c r="AM235" s="327">
        <v>0</v>
      </c>
      <c r="AN235" s="542">
        <v>0</v>
      </c>
      <c r="AO235" s="328">
        <v>0</v>
      </c>
      <c r="AP235" s="328"/>
      <c r="AQ235" s="331"/>
    </row>
    <row r="236" spans="1:43" ht="82.5" customHeight="1" x14ac:dyDescent="0.25">
      <c r="A236" s="228" t="s">
        <v>192</v>
      </c>
      <c r="B236" s="105" t="s">
        <v>17</v>
      </c>
      <c r="C236" s="105" t="s">
        <v>19</v>
      </c>
      <c r="D236" s="294" t="s">
        <v>4445</v>
      </c>
      <c r="E236" s="197"/>
      <c r="F236" s="106" t="s">
        <v>904</v>
      </c>
      <c r="G236" s="323" t="s">
        <v>852</v>
      </c>
      <c r="H236" s="323" t="s">
        <v>853</v>
      </c>
      <c r="I236" s="211" t="s">
        <v>199</v>
      </c>
      <c r="J236" s="107" t="s">
        <v>4480</v>
      </c>
      <c r="K236" s="547" t="s">
        <v>3019</v>
      </c>
      <c r="L236" s="682">
        <v>2.89</v>
      </c>
      <c r="M236" s="211" t="s">
        <v>194</v>
      </c>
      <c r="N236" s="302">
        <v>12</v>
      </c>
      <c r="O236" s="201" t="s">
        <v>193</v>
      </c>
      <c r="P236" s="753">
        <v>43166</v>
      </c>
      <c r="Q236" s="290" t="s">
        <v>4484</v>
      </c>
      <c r="R236" s="130">
        <v>43101</v>
      </c>
      <c r="S236" s="130">
        <v>43465</v>
      </c>
      <c r="T236" s="333" t="str">
        <f t="shared" si="11"/>
        <v>enero</v>
      </c>
      <c r="U236" s="335">
        <f t="shared" si="12"/>
        <v>364</v>
      </c>
      <c r="V236" s="334">
        <f t="shared" si="10"/>
        <v>365</v>
      </c>
      <c r="W236" s="342">
        <v>0</v>
      </c>
      <c r="X236" s="131">
        <v>0</v>
      </c>
      <c r="Y236" s="152"/>
      <c r="Z236" s="153"/>
      <c r="AA236" s="212"/>
      <c r="AB236" s="326" t="s">
        <v>4089</v>
      </c>
      <c r="AC236" s="273"/>
      <c r="AD236" s="240" t="s">
        <v>918</v>
      </c>
      <c r="AE236" s="540">
        <v>2</v>
      </c>
      <c r="AF236" s="541" t="s">
        <v>3022</v>
      </c>
      <c r="AG236" s="540">
        <v>3</v>
      </c>
      <c r="AH236" s="680" t="s">
        <v>3870</v>
      </c>
      <c r="AI236" s="327">
        <f>IFERROR(VLOOKUP(CONCATENATE($T236,$V236),'Matriz de Decisión'!$M$4:$Y$81,2,0),0)</f>
        <v>5.333333333333333E-2</v>
      </c>
      <c r="AJ236" s="344">
        <v>0.01</v>
      </c>
      <c r="AK236" s="345" t="s">
        <v>919</v>
      </c>
      <c r="AL236" s="543">
        <v>0.03</v>
      </c>
      <c r="AM236" s="327">
        <v>0.03</v>
      </c>
      <c r="AN236" s="542" t="s">
        <v>3023</v>
      </c>
      <c r="AO236" s="328">
        <v>0.08</v>
      </c>
      <c r="AP236" s="328">
        <v>0.08</v>
      </c>
      <c r="AQ236" s="331" t="s">
        <v>3907</v>
      </c>
    </row>
    <row r="237" spans="1:43" ht="82.5" customHeight="1" x14ac:dyDescent="0.25">
      <c r="A237" s="228" t="s">
        <v>192</v>
      </c>
      <c r="B237" s="105" t="s">
        <v>17</v>
      </c>
      <c r="C237" s="105" t="s">
        <v>19</v>
      </c>
      <c r="D237" s="294" t="s">
        <v>4445</v>
      </c>
      <c r="E237" s="197"/>
      <c r="F237" s="106" t="s">
        <v>904</v>
      </c>
      <c r="G237" s="323" t="s">
        <v>852</v>
      </c>
      <c r="H237" s="323" t="s">
        <v>853</v>
      </c>
      <c r="I237" s="211" t="s">
        <v>199</v>
      </c>
      <c r="J237" s="107" t="s">
        <v>4481</v>
      </c>
      <c r="K237" s="547" t="s">
        <v>3019</v>
      </c>
      <c r="L237" s="682">
        <v>2.89</v>
      </c>
      <c r="M237" s="211" t="s">
        <v>194</v>
      </c>
      <c r="N237" s="302">
        <v>6</v>
      </c>
      <c r="O237" s="201" t="s">
        <v>193</v>
      </c>
      <c r="P237" s="753">
        <v>43166</v>
      </c>
      <c r="Q237" s="290" t="s">
        <v>4483</v>
      </c>
      <c r="R237" s="130">
        <v>43101</v>
      </c>
      <c r="S237" s="130">
        <v>43465</v>
      </c>
      <c r="T237" s="333" t="str">
        <f t="shared" si="11"/>
        <v>enero</v>
      </c>
      <c r="U237" s="335">
        <f t="shared" si="12"/>
        <v>364</v>
      </c>
      <c r="V237" s="334">
        <f t="shared" si="10"/>
        <v>365</v>
      </c>
      <c r="W237" s="342">
        <v>0</v>
      </c>
      <c r="X237" s="131">
        <v>0</v>
      </c>
      <c r="Y237" s="152"/>
      <c r="Z237" s="153"/>
      <c r="AA237" s="212"/>
      <c r="AB237" s="326" t="s">
        <v>4090</v>
      </c>
      <c r="AC237" s="273"/>
      <c r="AD237" s="240" t="s">
        <v>920</v>
      </c>
      <c r="AE237" s="540">
        <v>1</v>
      </c>
      <c r="AF237" s="541" t="s">
        <v>3020</v>
      </c>
      <c r="AG237" s="540">
        <v>2</v>
      </c>
      <c r="AH237" s="680" t="s">
        <v>3871</v>
      </c>
      <c r="AI237" s="327">
        <f>IFERROR(VLOOKUP(CONCATENATE($T237,$V237),'Matriz de Decisión'!$M$4:$Y$81,2,0),0)</f>
        <v>5.333333333333333E-2</v>
      </c>
      <c r="AJ237" s="344">
        <v>0.03</v>
      </c>
      <c r="AK237" s="345" t="s">
        <v>921</v>
      </c>
      <c r="AL237" s="543">
        <v>0.06</v>
      </c>
      <c r="AM237" s="327">
        <v>0.06</v>
      </c>
      <c r="AN237" s="542" t="s">
        <v>3021</v>
      </c>
      <c r="AO237" s="328">
        <v>0.13</v>
      </c>
      <c r="AP237" s="328">
        <v>0.13</v>
      </c>
      <c r="AQ237" s="331" t="s">
        <v>3908</v>
      </c>
    </row>
    <row r="238" spans="1:43" ht="82.5" customHeight="1" x14ac:dyDescent="0.25">
      <c r="A238" s="228" t="s">
        <v>192</v>
      </c>
      <c r="B238" s="105" t="s">
        <v>17</v>
      </c>
      <c r="C238" s="105" t="s">
        <v>19</v>
      </c>
      <c r="D238" s="294" t="s">
        <v>4445</v>
      </c>
      <c r="E238" s="197"/>
      <c r="F238" s="106" t="s">
        <v>904</v>
      </c>
      <c r="G238" s="323" t="s">
        <v>852</v>
      </c>
      <c r="H238" s="323" t="s">
        <v>853</v>
      </c>
      <c r="I238" s="211" t="s">
        <v>199</v>
      </c>
      <c r="J238" s="107" t="s">
        <v>922</v>
      </c>
      <c r="K238" s="547" t="s">
        <v>3019</v>
      </c>
      <c r="L238" s="682">
        <v>2.89</v>
      </c>
      <c r="M238" s="211" t="s">
        <v>194</v>
      </c>
      <c r="N238" s="302">
        <v>12</v>
      </c>
      <c r="O238" s="140"/>
      <c r="P238" s="140"/>
      <c r="Q238" s="290" t="s">
        <v>923</v>
      </c>
      <c r="R238" s="130">
        <v>43101</v>
      </c>
      <c r="S238" s="130">
        <v>43465</v>
      </c>
      <c r="T238" s="333" t="str">
        <f t="shared" si="11"/>
        <v>enero</v>
      </c>
      <c r="U238" s="335">
        <f t="shared" si="12"/>
        <v>364</v>
      </c>
      <c r="V238" s="334">
        <f t="shared" si="10"/>
        <v>365</v>
      </c>
      <c r="W238" s="342">
        <v>0</v>
      </c>
      <c r="X238" s="131">
        <v>0</v>
      </c>
      <c r="Y238" s="152" t="s">
        <v>924</v>
      </c>
      <c r="Z238" s="154" t="s">
        <v>925</v>
      </c>
      <c r="AA238" s="212"/>
      <c r="AB238" s="326" t="s">
        <v>4091</v>
      </c>
      <c r="AC238" s="273"/>
      <c r="AD238" s="240" t="s">
        <v>926</v>
      </c>
      <c r="AE238" s="540">
        <v>2</v>
      </c>
      <c r="AF238" s="541" t="s">
        <v>3024</v>
      </c>
      <c r="AG238" s="540">
        <v>3</v>
      </c>
      <c r="AH238" s="680" t="s">
        <v>3872</v>
      </c>
      <c r="AI238" s="327">
        <f>IFERROR(VLOOKUP(CONCATENATE($T238,$V238),'Matriz de Decisión'!$M$4:$Y$81,2,0),0)</f>
        <v>5.333333333333333E-2</v>
      </c>
      <c r="AJ238" s="344">
        <v>0.03</v>
      </c>
      <c r="AK238" s="345" t="s">
        <v>927</v>
      </c>
      <c r="AL238" s="543">
        <v>0.04</v>
      </c>
      <c r="AM238" s="327">
        <v>6.9000000000000006E-2</v>
      </c>
      <c r="AN238" s="542" t="s">
        <v>3025</v>
      </c>
      <c r="AO238" s="328">
        <v>0.05</v>
      </c>
      <c r="AP238" s="328">
        <v>0.05</v>
      </c>
      <c r="AQ238" s="331" t="s">
        <v>3909</v>
      </c>
    </row>
    <row r="239" spans="1:43" ht="82.5" customHeight="1" x14ac:dyDescent="0.25">
      <c r="A239" s="228" t="s">
        <v>192</v>
      </c>
      <c r="B239" s="105" t="s">
        <v>17</v>
      </c>
      <c r="C239" s="105" t="s">
        <v>19</v>
      </c>
      <c r="D239" s="294" t="s">
        <v>4445</v>
      </c>
      <c r="E239" s="197"/>
      <c r="F239" s="106" t="s">
        <v>904</v>
      </c>
      <c r="G239" s="323" t="s">
        <v>852</v>
      </c>
      <c r="H239" s="323" t="s">
        <v>853</v>
      </c>
      <c r="I239" s="211" t="s">
        <v>199</v>
      </c>
      <c r="J239" s="107" t="s">
        <v>928</v>
      </c>
      <c r="K239" s="547" t="s">
        <v>3519</v>
      </c>
      <c r="L239" s="682">
        <v>2.89</v>
      </c>
      <c r="M239" s="211" t="s">
        <v>194</v>
      </c>
      <c r="N239" s="302">
        <v>2</v>
      </c>
      <c r="O239" s="201" t="s">
        <v>193</v>
      </c>
      <c r="P239" s="753">
        <v>43166</v>
      </c>
      <c r="Q239" s="290" t="s">
        <v>4485</v>
      </c>
      <c r="R239" s="130">
        <v>43101</v>
      </c>
      <c r="S239" s="130">
        <v>43465</v>
      </c>
      <c r="T239" s="333" t="str">
        <f t="shared" si="11"/>
        <v>enero</v>
      </c>
      <c r="U239" s="335">
        <f t="shared" si="12"/>
        <v>364</v>
      </c>
      <c r="V239" s="334">
        <f t="shared" si="10"/>
        <v>365</v>
      </c>
      <c r="W239" s="342">
        <v>0</v>
      </c>
      <c r="X239" s="154" t="s">
        <v>929</v>
      </c>
      <c r="Y239" s="152" t="s">
        <v>930</v>
      </c>
      <c r="Z239" s="154" t="s">
        <v>931</v>
      </c>
      <c r="AA239" s="212"/>
      <c r="AB239" s="326" t="s">
        <v>4092</v>
      </c>
      <c r="AC239" s="273"/>
      <c r="AD239" s="240" t="s">
        <v>932</v>
      </c>
      <c r="AE239" s="540">
        <v>0</v>
      </c>
      <c r="AF239" s="541" t="s">
        <v>3053</v>
      </c>
      <c r="AG239" s="540">
        <v>0</v>
      </c>
      <c r="AH239" s="680" t="s">
        <v>3873</v>
      </c>
      <c r="AI239" s="327">
        <f>IFERROR(VLOOKUP(CONCATENATE($T239,$V239),'Matriz de Decisión'!$M$4:$Y$81,2,0),0)</f>
        <v>5.333333333333333E-2</v>
      </c>
      <c r="AJ239" s="344">
        <v>0.09</v>
      </c>
      <c r="AK239" s="345" t="s">
        <v>932</v>
      </c>
      <c r="AL239" s="543">
        <v>0.16999999999999998</v>
      </c>
      <c r="AM239" s="327">
        <v>0.17</v>
      </c>
      <c r="AN239" s="542" t="s">
        <v>3054</v>
      </c>
      <c r="AO239" s="328">
        <v>0.26</v>
      </c>
      <c r="AP239" s="328">
        <v>0.26</v>
      </c>
      <c r="AQ239" s="331" t="s">
        <v>3910</v>
      </c>
    </row>
    <row r="240" spans="1:43" s="17" customFormat="1" ht="82.5" customHeight="1" x14ac:dyDescent="0.2">
      <c r="A240" s="122" t="s">
        <v>192</v>
      </c>
      <c r="B240" s="606" t="s">
        <v>17</v>
      </c>
      <c r="C240" s="606" t="s">
        <v>19</v>
      </c>
      <c r="D240" s="107" t="s">
        <v>4446</v>
      </c>
      <c r="E240" s="141"/>
      <c r="F240" s="293" t="s">
        <v>904</v>
      </c>
      <c r="G240" s="293" t="s">
        <v>852</v>
      </c>
      <c r="H240" s="293" t="s">
        <v>853</v>
      </c>
      <c r="I240" s="211" t="s">
        <v>199</v>
      </c>
      <c r="J240" s="107" t="s">
        <v>933</v>
      </c>
      <c r="K240" s="547" t="s">
        <v>3016</v>
      </c>
      <c r="L240" s="682">
        <v>0</v>
      </c>
      <c r="M240" s="212" t="s">
        <v>194</v>
      </c>
      <c r="N240" s="302">
        <v>12</v>
      </c>
      <c r="O240" s="201" t="s">
        <v>193</v>
      </c>
      <c r="P240" s="753">
        <v>43166</v>
      </c>
      <c r="Q240" s="212" t="s">
        <v>934</v>
      </c>
      <c r="R240" s="607">
        <v>43101</v>
      </c>
      <c r="S240" s="607">
        <v>43465</v>
      </c>
      <c r="T240" s="333" t="str">
        <f t="shared" si="11"/>
        <v>enero</v>
      </c>
      <c r="U240" s="335">
        <f t="shared" si="12"/>
        <v>364</v>
      </c>
      <c r="V240" s="334">
        <f t="shared" si="10"/>
        <v>365</v>
      </c>
      <c r="W240" s="608">
        <v>0</v>
      </c>
      <c r="X240" s="194">
        <v>0</v>
      </c>
      <c r="Y240" s="150"/>
      <c r="Z240" s="150"/>
      <c r="AA240" s="212"/>
      <c r="AB240" s="362" t="s">
        <v>935</v>
      </c>
      <c r="AC240" s="613"/>
      <c r="AD240" s="609" t="s">
        <v>936</v>
      </c>
      <c r="AE240" s="610">
        <v>0</v>
      </c>
      <c r="AF240" s="611" t="s">
        <v>3017</v>
      </c>
      <c r="AG240" s="141"/>
      <c r="AH240" s="141"/>
      <c r="AI240" s="327">
        <f>IFERROR(VLOOKUP(CONCATENATE($T240,$V240),'Matriz de Decisión'!$M$4:$Y$81,2,0),0)</f>
        <v>5.333333333333333E-2</v>
      </c>
      <c r="AJ240" s="346">
        <v>0</v>
      </c>
      <c r="AK240" s="362" t="s">
        <v>937</v>
      </c>
      <c r="AL240" s="612">
        <v>0</v>
      </c>
      <c r="AM240" s="327">
        <v>0</v>
      </c>
      <c r="AN240" s="545" t="s">
        <v>3018</v>
      </c>
      <c r="AO240" s="346">
        <f>IFERROR(VLOOKUP(CONCATENATE($T240,$V240),'[1]Matriz de Decisión'!$M$4:$Y$81,4,0),0)</f>
        <v>0.15999999999999998</v>
      </c>
      <c r="AP240" s="400"/>
      <c r="AQ240" s="400"/>
    </row>
    <row r="241" spans="1:43" ht="82.5" customHeight="1" x14ac:dyDescent="0.25">
      <c r="A241" s="228" t="s">
        <v>192</v>
      </c>
      <c r="B241" s="105" t="s">
        <v>17</v>
      </c>
      <c r="C241" s="105" t="s">
        <v>19</v>
      </c>
      <c r="D241" s="294" t="s">
        <v>4445</v>
      </c>
      <c r="E241" s="197"/>
      <c r="F241" s="106" t="s">
        <v>196</v>
      </c>
      <c r="G241" s="323" t="s">
        <v>852</v>
      </c>
      <c r="H241" s="323" t="s">
        <v>853</v>
      </c>
      <c r="I241" s="211" t="s">
        <v>199</v>
      </c>
      <c r="J241" s="107" t="s">
        <v>939</v>
      </c>
      <c r="K241" s="547" t="s">
        <v>3055</v>
      </c>
      <c r="L241" s="682">
        <v>2.89</v>
      </c>
      <c r="M241" s="211" t="s">
        <v>194</v>
      </c>
      <c r="N241" s="302">
        <v>3</v>
      </c>
      <c r="O241" s="140"/>
      <c r="P241" s="140"/>
      <c r="Q241" s="290" t="s">
        <v>940</v>
      </c>
      <c r="R241" s="130">
        <v>43101</v>
      </c>
      <c r="S241" s="130">
        <v>43465</v>
      </c>
      <c r="T241" s="333" t="str">
        <f t="shared" si="11"/>
        <v>enero</v>
      </c>
      <c r="U241" s="335">
        <f t="shared" si="12"/>
        <v>364</v>
      </c>
      <c r="V241" s="334">
        <f t="shared" si="10"/>
        <v>365</v>
      </c>
      <c r="W241" s="342">
        <v>0</v>
      </c>
      <c r="X241" s="151">
        <v>26784000</v>
      </c>
      <c r="Y241" s="152" t="s">
        <v>908</v>
      </c>
      <c r="Z241" s="154"/>
      <c r="AA241" s="212"/>
      <c r="AB241" s="343" t="s">
        <v>941</v>
      </c>
      <c r="AC241" s="273"/>
      <c r="AD241" s="240" t="s">
        <v>927</v>
      </c>
      <c r="AE241" s="540">
        <v>0</v>
      </c>
      <c r="AF241" s="541" t="s">
        <v>3057</v>
      </c>
      <c r="AG241" s="540">
        <v>0</v>
      </c>
      <c r="AH241" s="680" t="s">
        <v>3874</v>
      </c>
      <c r="AI241" s="327">
        <f>IFERROR(VLOOKUP(CONCATENATE($T241,$V241),'Matriz de Decisión'!$M$4:$Y$81,2,0),0)</f>
        <v>5.333333333333333E-2</v>
      </c>
      <c r="AJ241" s="344">
        <v>0.06</v>
      </c>
      <c r="AK241" s="345" t="s">
        <v>942</v>
      </c>
      <c r="AL241" s="543">
        <v>0.12</v>
      </c>
      <c r="AM241" s="327">
        <v>0.12</v>
      </c>
      <c r="AN241" s="542" t="s">
        <v>3057</v>
      </c>
      <c r="AO241" s="328">
        <v>0.18</v>
      </c>
      <c r="AP241" s="328">
        <v>0.2</v>
      </c>
      <c r="AQ241" s="331" t="s">
        <v>3911</v>
      </c>
    </row>
    <row r="242" spans="1:43" ht="82.5" customHeight="1" x14ac:dyDescent="0.25">
      <c r="A242" s="228" t="s">
        <v>192</v>
      </c>
      <c r="B242" s="105" t="s">
        <v>17</v>
      </c>
      <c r="C242" s="105" t="s">
        <v>19</v>
      </c>
      <c r="D242" s="294" t="s">
        <v>4445</v>
      </c>
      <c r="E242" s="197"/>
      <c r="F242" s="106" t="s">
        <v>196</v>
      </c>
      <c r="G242" s="323" t="s">
        <v>852</v>
      </c>
      <c r="H242" s="323" t="s">
        <v>853</v>
      </c>
      <c r="I242" s="106" t="s">
        <v>199</v>
      </c>
      <c r="J242" s="107" t="s">
        <v>943</v>
      </c>
      <c r="K242" s="547" t="s">
        <v>3056</v>
      </c>
      <c r="L242" s="682">
        <v>0.88</v>
      </c>
      <c r="M242" s="211" t="s">
        <v>194</v>
      </c>
      <c r="N242" s="913">
        <v>1</v>
      </c>
      <c r="O242" s="140"/>
      <c r="P242" s="140"/>
      <c r="Q242" s="290" t="s">
        <v>944</v>
      </c>
      <c r="R242" s="130">
        <v>43101</v>
      </c>
      <c r="S242" s="130">
        <v>43281</v>
      </c>
      <c r="T242" s="333" t="str">
        <f t="shared" si="11"/>
        <v>enero</v>
      </c>
      <c r="U242" s="335">
        <f t="shared" si="12"/>
        <v>180</v>
      </c>
      <c r="V242" s="334">
        <f t="shared" si="10"/>
        <v>183</v>
      </c>
      <c r="W242" s="342">
        <v>0</v>
      </c>
      <c r="X242" s="131">
        <v>0</v>
      </c>
      <c r="Y242" s="152" t="s">
        <v>908</v>
      </c>
      <c r="Z242" s="154"/>
      <c r="AA242" s="212"/>
      <c r="AB242" s="343" t="s">
        <v>945</v>
      </c>
      <c r="AC242" s="273"/>
      <c r="AD242" s="240" t="s">
        <v>932</v>
      </c>
      <c r="AE242" s="540">
        <v>0</v>
      </c>
      <c r="AF242" s="541" t="s">
        <v>3058</v>
      </c>
      <c r="AG242" s="540">
        <v>0</v>
      </c>
      <c r="AH242" s="680" t="s">
        <v>3875</v>
      </c>
      <c r="AI242" s="327">
        <f>IFERROR(VLOOKUP(CONCATENATE($T242,$V242),'Matriz de Decisión'!$M$4:$Y$81,2,0),0)</f>
        <v>0.11666666666666665</v>
      </c>
      <c r="AJ242" s="344">
        <v>0.25</v>
      </c>
      <c r="AK242" s="345" t="s">
        <v>946</v>
      </c>
      <c r="AL242" s="543">
        <v>0.33</v>
      </c>
      <c r="AM242" s="327">
        <v>0.33</v>
      </c>
      <c r="AN242" s="542" t="s">
        <v>3058</v>
      </c>
      <c r="AO242" s="328">
        <v>0.5</v>
      </c>
      <c r="AP242" s="328">
        <v>0.5</v>
      </c>
      <c r="AQ242" s="331" t="s">
        <v>3912</v>
      </c>
    </row>
    <row r="243" spans="1:43" ht="82.5" customHeight="1" x14ac:dyDescent="0.25">
      <c r="A243" s="228" t="s">
        <v>192</v>
      </c>
      <c r="B243" s="105" t="s">
        <v>17</v>
      </c>
      <c r="C243" s="105" t="s">
        <v>19</v>
      </c>
      <c r="D243" s="294" t="s">
        <v>4445</v>
      </c>
      <c r="E243" s="197"/>
      <c r="F243" s="106" t="s">
        <v>196</v>
      </c>
      <c r="G243" s="323" t="s">
        <v>852</v>
      </c>
      <c r="H243" s="323" t="s">
        <v>853</v>
      </c>
      <c r="I243" s="106" t="s">
        <v>199</v>
      </c>
      <c r="J243" s="107" t="s">
        <v>943</v>
      </c>
      <c r="K243" s="547" t="s">
        <v>3056</v>
      </c>
      <c r="L243" s="682">
        <v>0.88</v>
      </c>
      <c r="M243" s="211" t="s">
        <v>194</v>
      </c>
      <c r="N243" s="913">
        <v>1</v>
      </c>
      <c r="O243" s="140"/>
      <c r="P243" s="140"/>
      <c r="Q243" s="290" t="s">
        <v>947</v>
      </c>
      <c r="R243" s="130">
        <v>43101</v>
      </c>
      <c r="S243" s="130">
        <v>43281</v>
      </c>
      <c r="T243" s="333" t="str">
        <f t="shared" si="11"/>
        <v>enero</v>
      </c>
      <c r="U243" s="335">
        <f t="shared" si="12"/>
        <v>180</v>
      </c>
      <c r="V243" s="334">
        <f t="shared" si="10"/>
        <v>183</v>
      </c>
      <c r="W243" s="342">
        <v>0</v>
      </c>
      <c r="X243" s="131">
        <v>0</v>
      </c>
      <c r="Y243" s="152" t="s">
        <v>908</v>
      </c>
      <c r="Z243" s="154"/>
      <c r="AA243" s="212"/>
      <c r="AB243" s="343" t="s">
        <v>948</v>
      </c>
      <c r="AC243" s="273"/>
      <c r="AD243" s="240" t="s">
        <v>936</v>
      </c>
      <c r="AE243" s="540">
        <v>0</v>
      </c>
      <c r="AF243" s="541" t="s">
        <v>3058</v>
      </c>
      <c r="AG243" s="540">
        <v>0</v>
      </c>
      <c r="AH243" s="680" t="s">
        <v>3875</v>
      </c>
      <c r="AI243" s="327">
        <f>IFERROR(VLOOKUP(CONCATENATE($T243,$V243),'Matriz de Decisión'!$M$4:$Y$81,2,0),0)</f>
        <v>0.11666666666666665</v>
      </c>
      <c r="AJ243" s="344">
        <v>0.25</v>
      </c>
      <c r="AK243" s="345" t="s">
        <v>949</v>
      </c>
      <c r="AL243" s="543">
        <v>0.33</v>
      </c>
      <c r="AM243" s="327">
        <v>0.33</v>
      </c>
      <c r="AN243" s="542" t="s">
        <v>3059</v>
      </c>
      <c r="AO243" s="328">
        <v>0.5</v>
      </c>
      <c r="AP243" s="328">
        <v>0.6</v>
      </c>
      <c r="AQ243" s="331" t="s">
        <v>3913</v>
      </c>
    </row>
    <row r="244" spans="1:43" ht="82.5" customHeight="1" x14ac:dyDescent="0.25">
      <c r="A244" s="228" t="s">
        <v>192</v>
      </c>
      <c r="B244" s="105" t="s">
        <v>17</v>
      </c>
      <c r="C244" s="105" t="s">
        <v>19</v>
      </c>
      <c r="D244" s="294" t="s">
        <v>4445</v>
      </c>
      <c r="E244" s="197"/>
      <c r="F244" s="106" t="s">
        <v>196</v>
      </c>
      <c r="G244" s="323" t="s">
        <v>852</v>
      </c>
      <c r="H244" s="323" t="s">
        <v>853</v>
      </c>
      <c r="I244" s="106" t="s">
        <v>199</v>
      </c>
      <c r="J244" s="107" t="s">
        <v>943</v>
      </c>
      <c r="K244" s="547" t="s">
        <v>3056</v>
      </c>
      <c r="L244" s="682">
        <v>0.88</v>
      </c>
      <c r="M244" s="211" t="s">
        <v>194</v>
      </c>
      <c r="N244" s="913">
        <v>1</v>
      </c>
      <c r="O244" s="140"/>
      <c r="P244" s="140"/>
      <c r="Q244" s="290" t="s">
        <v>950</v>
      </c>
      <c r="R244" s="130">
        <v>43101</v>
      </c>
      <c r="S244" s="130">
        <v>43465</v>
      </c>
      <c r="T244" s="333" t="str">
        <f t="shared" si="11"/>
        <v>enero</v>
      </c>
      <c r="U244" s="335">
        <f t="shared" si="12"/>
        <v>364</v>
      </c>
      <c r="V244" s="334">
        <f t="shared" si="10"/>
        <v>365</v>
      </c>
      <c r="W244" s="342">
        <v>0</v>
      </c>
      <c r="X244" s="131">
        <v>0</v>
      </c>
      <c r="Y244" s="152" t="s">
        <v>908</v>
      </c>
      <c r="Z244" s="154"/>
      <c r="AA244" s="212"/>
      <c r="AB244" s="343" t="s">
        <v>951</v>
      </c>
      <c r="AC244" s="273"/>
      <c r="AD244" s="240"/>
      <c r="AE244" s="540">
        <v>0</v>
      </c>
      <c r="AF244" s="541" t="s">
        <v>3058</v>
      </c>
      <c r="AG244" s="540">
        <v>0</v>
      </c>
      <c r="AH244" s="680" t="s">
        <v>3875</v>
      </c>
      <c r="AI244" s="327">
        <f>IFERROR(VLOOKUP(CONCATENATE($T244,$V244),'Matriz de Decisión'!$M$4:$Y$81,2,0),0)</f>
        <v>5.333333333333333E-2</v>
      </c>
      <c r="AJ244" s="344">
        <v>0.08</v>
      </c>
      <c r="AK244" s="345" t="s">
        <v>952</v>
      </c>
      <c r="AL244" s="543">
        <v>0.16999999999999998</v>
      </c>
      <c r="AM244" s="327">
        <v>0.17</v>
      </c>
      <c r="AN244" s="542" t="s">
        <v>3060</v>
      </c>
      <c r="AO244" s="328">
        <v>0.25</v>
      </c>
      <c r="AP244" s="328">
        <v>0.25</v>
      </c>
      <c r="AQ244" s="331" t="s">
        <v>3914</v>
      </c>
    </row>
    <row r="245" spans="1:43" ht="82.5" customHeight="1" x14ac:dyDescent="0.25">
      <c r="A245" s="228" t="s">
        <v>192</v>
      </c>
      <c r="B245" s="105" t="s">
        <v>17</v>
      </c>
      <c r="C245" s="105" t="s">
        <v>19</v>
      </c>
      <c r="D245" s="294" t="s">
        <v>4445</v>
      </c>
      <c r="E245" s="197"/>
      <c r="F245" s="106" t="s">
        <v>196</v>
      </c>
      <c r="G245" s="323" t="s">
        <v>852</v>
      </c>
      <c r="H245" s="323" t="s">
        <v>853</v>
      </c>
      <c r="I245" s="106" t="s">
        <v>199</v>
      </c>
      <c r="J245" s="107" t="s">
        <v>953</v>
      </c>
      <c r="K245" s="547" t="s">
        <v>3026</v>
      </c>
      <c r="L245" s="682">
        <v>2.89</v>
      </c>
      <c r="M245" s="211" t="s">
        <v>194</v>
      </c>
      <c r="N245" s="302">
        <v>12</v>
      </c>
      <c r="O245" s="140"/>
      <c r="P245" s="140"/>
      <c r="Q245" s="290" t="s">
        <v>954</v>
      </c>
      <c r="R245" s="130">
        <v>43101</v>
      </c>
      <c r="S245" s="130">
        <v>43465</v>
      </c>
      <c r="T245" s="333" t="str">
        <f t="shared" si="11"/>
        <v>enero</v>
      </c>
      <c r="U245" s="335">
        <f t="shared" si="12"/>
        <v>364</v>
      </c>
      <c r="V245" s="334">
        <f t="shared" si="10"/>
        <v>365</v>
      </c>
      <c r="W245" s="342">
        <v>0</v>
      </c>
      <c r="X245" s="131">
        <v>0</v>
      </c>
      <c r="Y245" s="152" t="s">
        <v>908</v>
      </c>
      <c r="Z245" s="154"/>
      <c r="AA245" s="212"/>
      <c r="AB245" s="343" t="s">
        <v>955</v>
      </c>
      <c r="AC245" s="273"/>
      <c r="AD245" s="240"/>
      <c r="AE245" s="540">
        <v>2</v>
      </c>
      <c r="AF245" s="541" t="s">
        <v>3027</v>
      </c>
      <c r="AG245" s="540">
        <v>4</v>
      </c>
      <c r="AH245" s="680" t="s">
        <v>3876</v>
      </c>
      <c r="AI245" s="327">
        <f>IFERROR(VLOOKUP(CONCATENATE($T245,$V245),'Matriz de Decisión'!$M$4:$Y$81,2,0),0)</f>
        <v>5.333333333333333E-2</v>
      </c>
      <c r="AJ245" s="344">
        <v>0.08</v>
      </c>
      <c r="AK245" s="345" t="s">
        <v>956</v>
      </c>
      <c r="AL245" s="543">
        <v>0.16999999999999998</v>
      </c>
      <c r="AM245" s="327">
        <v>0.17</v>
      </c>
      <c r="AN245" s="542" t="s">
        <v>3028</v>
      </c>
      <c r="AO245" s="328">
        <v>0.25</v>
      </c>
      <c r="AP245" s="328">
        <v>0.25</v>
      </c>
      <c r="AQ245" s="331" t="s">
        <v>3915</v>
      </c>
    </row>
    <row r="246" spans="1:43" ht="82.5" customHeight="1" x14ac:dyDescent="0.25">
      <c r="A246" s="228" t="s">
        <v>192</v>
      </c>
      <c r="B246" s="105" t="s">
        <v>17</v>
      </c>
      <c r="C246" s="105" t="s">
        <v>19</v>
      </c>
      <c r="D246" s="294" t="s">
        <v>4445</v>
      </c>
      <c r="E246" s="197"/>
      <c r="F246" s="106" t="s">
        <v>196</v>
      </c>
      <c r="G246" s="323" t="s">
        <v>852</v>
      </c>
      <c r="H246" s="323" t="s">
        <v>853</v>
      </c>
      <c r="I246" s="106" t="s">
        <v>199</v>
      </c>
      <c r="J246" s="107" t="s">
        <v>957</v>
      </c>
      <c r="K246" s="547" t="s">
        <v>3061</v>
      </c>
      <c r="L246" s="682">
        <v>2.89</v>
      </c>
      <c r="M246" s="211" t="s">
        <v>194</v>
      </c>
      <c r="N246" s="302">
        <v>36</v>
      </c>
      <c r="O246" s="140"/>
      <c r="P246" s="140"/>
      <c r="Q246" s="290" t="s">
        <v>958</v>
      </c>
      <c r="R246" s="130">
        <v>43101</v>
      </c>
      <c r="S246" s="130">
        <v>43465</v>
      </c>
      <c r="T246" s="333" t="str">
        <f t="shared" si="11"/>
        <v>enero</v>
      </c>
      <c r="U246" s="335">
        <f t="shared" si="12"/>
        <v>364</v>
      </c>
      <c r="V246" s="334">
        <f t="shared" si="10"/>
        <v>365</v>
      </c>
      <c r="W246" s="342">
        <v>0</v>
      </c>
      <c r="X246" s="131">
        <v>0</v>
      </c>
      <c r="Y246" s="152" t="s">
        <v>908</v>
      </c>
      <c r="Z246" s="154"/>
      <c r="AA246" s="212"/>
      <c r="AB246" s="343" t="s">
        <v>959</v>
      </c>
      <c r="AC246" s="273"/>
      <c r="AD246" s="240"/>
      <c r="AE246" s="540">
        <v>2</v>
      </c>
      <c r="AF246" s="541" t="s">
        <v>3062</v>
      </c>
      <c r="AG246" s="540">
        <v>4</v>
      </c>
      <c r="AH246" s="680" t="s">
        <v>3877</v>
      </c>
      <c r="AI246" s="327">
        <f>IFERROR(VLOOKUP(CONCATENATE($T246,$V246),'Matriz de Decisión'!$M$4:$Y$81,2,0),0)</f>
        <v>5.333333333333333E-2</v>
      </c>
      <c r="AJ246" s="344">
        <v>0.03</v>
      </c>
      <c r="AK246" s="345" t="s">
        <v>960</v>
      </c>
      <c r="AL246" s="543">
        <v>0.06</v>
      </c>
      <c r="AM246" s="327">
        <v>0.06</v>
      </c>
      <c r="AN246" s="542" t="s">
        <v>3063</v>
      </c>
      <c r="AO246" s="328">
        <v>0.11</v>
      </c>
      <c r="AP246" s="328">
        <v>0.11</v>
      </c>
      <c r="AQ246" s="331" t="s">
        <v>3916</v>
      </c>
    </row>
    <row r="247" spans="1:43" ht="82.5" customHeight="1" x14ac:dyDescent="0.25">
      <c r="A247" s="228" t="s">
        <v>192</v>
      </c>
      <c r="B247" s="105" t="s">
        <v>17</v>
      </c>
      <c r="C247" s="105" t="s">
        <v>19</v>
      </c>
      <c r="D247" s="294" t="s">
        <v>4445</v>
      </c>
      <c r="E247" s="197"/>
      <c r="F247" s="106" t="s">
        <v>196</v>
      </c>
      <c r="G247" s="323" t="s">
        <v>852</v>
      </c>
      <c r="H247" s="323" t="s">
        <v>853</v>
      </c>
      <c r="I247" s="106" t="s">
        <v>199</v>
      </c>
      <c r="J247" s="107" t="s">
        <v>961</v>
      </c>
      <c r="K247" s="547" t="s">
        <v>3011</v>
      </c>
      <c r="L247" s="682">
        <v>0.88</v>
      </c>
      <c r="M247" s="211" t="s">
        <v>194</v>
      </c>
      <c r="N247" s="302">
        <v>570</v>
      </c>
      <c r="O247" s="140"/>
      <c r="P247" s="140"/>
      <c r="Q247" s="290" t="s">
        <v>962</v>
      </c>
      <c r="R247" s="130">
        <v>43102</v>
      </c>
      <c r="S247" s="130">
        <v>43120</v>
      </c>
      <c r="T247" s="333" t="str">
        <f t="shared" si="11"/>
        <v>enero</v>
      </c>
      <c r="U247" s="335">
        <f t="shared" si="12"/>
        <v>18</v>
      </c>
      <c r="V247" s="334">
        <f t="shared" si="10"/>
        <v>30</v>
      </c>
      <c r="W247" s="342">
        <v>0</v>
      </c>
      <c r="X247" s="349">
        <v>3828516397</v>
      </c>
      <c r="Y247" s="350" t="s">
        <v>47</v>
      </c>
      <c r="Z247" s="350" t="s">
        <v>196</v>
      </c>
      <c r="AA247" s="212">
        <v>36</v>
      </c>
      <c r="AB247" s="561" t="s">
        <v>963</v>
      </c>
      <c r="AC247" s="273"/>
      <c r="AD247" s="240"/>
      <c r="AE247" s="540">
        <v>56</v>
      </c>
      <c r="AF247" s="541" t="s">
        <v>3012</v>
      </c>
      <c r="AG247" s="540">
        <v>138</v>
      </c>
      <c r="AH247" s="680" t="s">
        <v>3878</v>
      </c>
      <c r="AI247" s="327">
        <f>IFERROR(VLOOKUP(CONCATENATE($T247,$V247),'Matriz de Decisión'!$M$4:$Y$81,2,0),0)</f>
        <v>1</v>
      </c>
      <c r="AJ247" s="344">
        <v>1</v>
      </c>
      <c r="AK247" s="345" t="s">
        <v>964</v>
      </c>
      <c r="AL247" s="543">
        <v>1</v>
      </c>
      <c r="AM247" s="327">
        <v>1</v>
      </c>
      <c r="AN247" s="562" t="s">
        <v>3013</v>
      </c>
      <c r="AO247" s="328">
        <v>1</v>
      </c>
      <c r="AP247" s="328">
        <v>1</v>
      </c>
      <c r="AQ247" s="331" t="s">
        <v>3013</v>
      </c>
    </row>
    <row r="248" spans="1:43" ht="82.5" customHeight="1" x14ac:dyDescent="0.25">
      <c r="A248" s="228" t="s">
        <v>192</v>
      </c>
      <c r="B248" s="105" t="s">
        <v>17</v>
      </c>
      <c r="C248" s="105" t="s">
        <v>19</v>
      </c>
      <c r="D248" s="294" t="s">
        <v>4445</v>
      </c>
      <c r="E248" s="197"/>
      <c r="F248" s="106" t="s">
        <v>196</v>
      </c>
      <c r="G248" s="323" t="s">
        <v>852</v>
      </c>
      <c r="H248" s="323" t="s">
        <v>853</v>
      </c>
      <c r="I248" s="106" t="s">
        <v>199</v>
      </c>
      <c r="J248" s="107" t="s">
        <v>961</v>
      </c>
      <c r="K248" s="547" t="s">
        <v>3011</v>
      </c>
      <c r="L248" s="682">
        <v>0.88</v>
      </c>
      <c r="M248" s="211" t="s">
        <v>194</v>
      </c>
      <c r="N248" s="302">
        <v>570</v>
      </c>
      <c r="O248" s="140"/>
      <c r="P248" s="140"/>
      <c r="Q248" s="290" t="s">
        <v>965</v>
      </c>
      <c r="R248" s="130">
        <v>43120</v>
      </c>
      <c r="S248" s="130">
        <v>43146</v>
      </c>
      <c r="T248" s="333" t="str">
        <f t="shared" si="11"/>
        <v>enero</v>
      </c>
      <c r="U248" s="335">
        <f t="shared" si="12"/>
        <v>26</v>
      </c>
      <c r="V248" s="334">
        <f t="shared" si="10"/>
        <v>30</v>
      </c>
      <c r="W248" s="342">
        <v>0</v>
      </c>
      <c r="X248" s="349">
        <v>3828516397</v>
      </c>
      <c r="Y248" s="350" t="s">
        <v>47</v>
      </c>
      <c r="Z248" s="350" t="s">
        <v>196</v>
      </c>
      <c r="AA248" s="212">
        <v>36</v>
      </c>
      <c r="AB248" s="561" t="s">
        <v>966</v>
      </c>
      <c r="AC248" s="273"/>
      <c r="AD248" s="240"/>
      <c r="AE248" s="540">
        <v>56</v>
      </c>
      <c r="AF248" s="541" t="s">
        <v>3012</v>
      </c>
      <c r="AG248" s="540">
        <v>138</v>
      </c>
      <c r="AH248" s="680" t="s">
        <v>3878</v>
      </c>
      <c r="AI248" s="327">
        <f>IFERROR(VLOOKUP(CONCATENATE($T248,$V248),'Matriz de Decisión'!$M$4:$Y$81,2,0),0)</f>
        <v>1</v>
      </c>
      <c r="AJ248" s="344">
        <v>1</v>
      </c>
      <c r="AK248" s="345" t="s">
        <v>967</v>
      </c>
      <c r="AL248" s="543">
        <v>1</v>
      </c>
      <c r="AM248" s="327">
        <v>1</v>
      </c>
      <c r="AN248" s="562" t="s">
        <v>3014</v>
      </c>
      <c r="AO248" s="328">
        <v>1</v>
      </c>
      <c r="AP248" s="328">
        <v>1</v>
      </c>
      <c r="AQ248" s="331" t="s">
        <v>3917</v>
      </c>
    </row>
    <row r="249" spans="1:43" ht="82.5" customHeight="1" x14ac:dyDescent="0.25">
      <c r="A249" s="228" t="s">
        <v>192</v>
      </c>
      <c r="B249" s="105" t="s">
        <v>17</v>
      </c>
      <c r="C249" s="105" t="s">
        <v>19</v>
      </c>
      <c r="D249" s="294" t="s">
        <v>4445</v>
      </c>
      <c r="E249" s="197"/>
      <c r="F249" s="106" t="s">
        <v>196</v>
      </c>
      <c r="G249" s="323" t="s">
        <v>852</v>
      </c>
      <c r="H249" s="323" t="s">
        <v>853</v>
      </c>
      <c r="I249" s="106" t="s">
        <v>199</v>
      </c>
      <c r="J249" s="107" t="s">
        <v>961</v>
      </c>
      <c r="K249" s="547" t="s">
        <v>3011</v>
      </c>
      <c r="L249" s="682">
        <v>0.88</v>
      </c>
      <c r="M249" s="211" t="s">
        <v>194</v>
      </c>
      <c r="N249" s="302">
        <v>570</v>
      </c>
      <c r="O249" s="140"/>
      <c r="P249" s="140"/>
      <c r="Q249" s="290" t="s">
        <v>968</v>
      </c>
      <c r="R249" s="130">
        <v>43132</v>
      </c>
      <c r="S249" s="130">
        <v>43449</v>
      </c>
      <c r="T249" s="333" t="str">
        <f t="shared" si="11"/>
        <v>febrero</v>
      </c>
      <c r="U249" s="335">
        <f t="shared" si="12"/>
        <v>317</v>
      </c>
      <c r="V249" s="334">
        <f t="shared" si="10"/>
        <v>333</v>
      </c>
      <c r="W249" s="342">
        <v>0</v>
      </c>
      <c r="X249" s="349">
        <v>3828516397</v>
      </c>
      <c r="Y249" s="350" t="s">
        <v>47</v>
      </c>
      <c r="Z249" s="350" t="s">
        <v>196</v>
      </c>
      <c r="AA249" s="212">
        <v>36</v>
      </c>
      <c r="AB249" s="561" t="s">
        <v>969</v>
      </c>
      <c r="AC249" s="273"/>
      <c r="AD249" s="240">
        <v>0</v>
      </c>
      <c r="AE249" s="540">
        <v>56</v>
      </c>
      <c r="AF249" s="541" t="s">
        <v>3012</v>
      </c>
      <c r="AG249" s="540">
        <v>138</v>
      </c>
      <c r="AH249" s="680" t="s">
        <v>3878</v>
      </c>
      <c r="AI249" s="327">
        <f>IFERROR(VLOOKUP(CONCATENATE($T249,$V249),'Matriz de Decisión'!$M$4:$Y$81,2,0),0)</f>
        <v>0</v>
      </c>
      <c r="AJ249" s="344">
        <v>0</v>
      </c>
      <c r="AK249" s="345"/>
      <c r="AL249" s="543">
        <v>0.05</v>
      </c>
      <c r="AM249" s="327">
        <v>9.8000000000000004E-2</v>
      </c>
      <c r="AN249" s="562" t="s">
        <v>3015</v>
      </c>
      <c r="AO249" s="328">
        <v>0.13</v>
      </c>
      <c r="AP249" s="328">
        <v>0.14000000000000001</v>
      </c>
      <c r="AQ249" s="331" t="s">
        <v>3918</v>
      </c>
    </row>
    <row r="250" spans="1:43" ht="82.5" customHeight="1" x14ac:dyDescent="0.25">
      <c r="A250" s="228" t="s">
        <v>192</v>
      </c>
      <c r="B250" s="105" t="s">
        <v>17</v>
      </c>
      <c r="C250" s="105" t="s">
        <v>19</v>
      </c>
      <c r="D250" s="294" t="s">
        <v>4445</v>
      </c>
      <c r="E250" s="197"/>
      <c r="F250" s="106" t="s">
        <v>196</v>
      </c>
      <c r="G250" s="323" t="s">
        <v>852</v>
      </c>
      <c r="H250" s="323" t="s">
        <v>853</v>
      </c>
      <c r="I250" s="106" t="s">
        <v>199</v>
      </c>
      <c r="J250" s="107" t="s">
        <v>970</v>
      </c>
      <c r="K250" s="547" t="s">
        <v>3064</v>
      </c>
      <c r="L250" s="682">
        <v>0.88</v>
      </c>
      <c r="M250" s="211" t="s">
        <v>194</v>
      </c>
      <c r="N250" s="302">
        <v>720</v>
      </c>
      <c r="O250" s="140"/>
      <c r="P250" s="140"/>
      <c r="Q250" s="290" t="s">
        <v>971</v>
      </c>
      <c r="R250" s="130">
        <v>43102</v>
      </c>
      <c r="S250" s="130">
        <v>43115</v>
      </c>
      <c r="T250" s="333" t="str">
        <f t="shared" si="11"/>
        <v>enero</v>
      </c>
      <c r="U250" s="335">
        <f t="shared" si="12"/>
        <v>13</v>
      </c>
      <c r="V250" s="334">
        <f t="shared" si="10"/>
        <v>30</v>
      </c>
      <c r="W250" s="342">
        <v>0</v>
      </c>
      <c r="X250" s="349">
        <v>3828516397</v>
      </c>
      <c r="Y250" s="350" t="s">
        <v>47</v>
      </c>
      <c r="Z250" s="350" t="s">
        <v>196</v>
      </c>
      <c r="AA250" s="212">
        <v>36</v>
      </c>
      <c r="AB250" s="343" t="s">
        <v>972</v>
      </c>
      <c r="AC250" s="273"/>
      <c r="AD250" s="240"/>
      <c r="AE250" s="540">
        <v>36</v>
      </c>
      <c r="AF250" s="541" t="s">
        <v>3065</v>
      </c>
      <c r="AG250" s="540">
        <v>156</v>
      </c>
      <c r="AH250" s="680" t="s">
        <v>3879</v>
      </c>
      <c r="AI250" s="327">
        <f>IFERROR(VLOOKUP(CONCATENATE($T250,$V250),'Matriz de Decisión'!$M$4:$Y$81,2,0),0)</f>
        <v>1</v>
      </c>
      <c r="AJ250" s="344">
        <v>1</v>
      </c>
      <c r="AK250" s="345" t="s">
        <v>973</v>
      </c>
      <c r="AL250" s="543">
        <v>1</v>
      </c>
      <c r="AM250" s="327">
        <v>1</v>
      </c>
      <c r="AN250" s="560" t="s">
        <v>3066</v>
      </c>
      <c r="AO250" s="328">
        <v>1</v>
      </c>
      <c r="AP250" s="328">
        <v>1</v>
      </c>
      <c r="AQ250" s="331" t="s">
        <v>3066</v>
      </c>
    </row>
    <row r="251" spans="1:43" ht="82.5" customHeight="1" x14ac:dyDescent="0.25">
      <c r="A251" s="228" t="s">
        <v>192</v>
      </c>
      <c r="B251" s="105" t="s">
        <v>17</v>
      </c>
      <c r="C251" s="105" t="s">
        <v>19</v>
      </c>
      <c r="D251" s="294" t="s">
        <v>4445</v>
      </c>
      <c r="E251" s="197"/>
      <c r="F251" s="106" t="s">
        <v>196</v>
      </c>
      <c r="G251" s="323" t="s">
        <v>852</v>
      </c>
      <c r="H251" s="323" t="s">
        <v>853</v>
      </c>
      <c r="I251" s="106" t="s">
        <v>199</v>
      </c>
      <c r="J251" s="107" t="s">
        <v>970</v>
      </c>
      <c r="K251" s="547" t="s">
        <v>3064</v>
      </c>
      <c r="L251" s="682">
        <v>0.88</v>
      </c>
      <c r="M251" s="211" t="s">
        <v>194</v>
      </c>
      <c r="N251" s="302">
        <v>720</v>
      </c>
      <c r="O251" s="201" t="s">
        <v>193</v>
      </c>
      <c r="P251" s="753">
        <v>43166</v>
      </c>
      <c r="Q251" s="290" t="s">
        <v>974</v>
      </c>
      <c r="R251" s="130">
        <v>43115</v>
      </c>
      <c r="S251" s="130">
        <v>43434</v>
      </c>
      <c r="T251" s="333" t="str">
        <f t="shared" si="11"/>
        <v>enero</v>
      </c>
      <c r="U251" s="335">
        <f t="shared" si="12"/>
        <v>319</v>
      </c>
      <c r="V251" s="334">
        <f t="shared" si="10"/>
        <v>333</v>
      </c>
      <c r="W251" s="342">
        <v>0</v>
      </c>
      <c r="X251" s="349">
        <v>3828516397</v>
      </c>
      <c r="Y251" s="350" t="s">
        <v>47</v>
      </c>
      <c r="Z251" s="350" t="s">
        <v>196</v>
      </c>
      <c r="AA251" s="212">
        <v>36</v>
      </c>
      <c r="AB251" s="343" t="s">
        <v>975</v>
      </c>
      <c r="AC251" s="273"/>
      <c r="AD251" s="240"/>
      <c r="AE251" s="540">
        <v>36</v>
      </c>
      <c r="AF251" s="541" t="s">
        <v>3065</v>
      </c>
      <c r="AG251" s="540">
        <v>156</v>
      </c>
      <c r="AH251" s="680" t="s">
        <v>3879</v>
      </c>
      <c r="AI251" s="327">
        <f>IFERROR(VLOOKUP(CONCATENATE($T251,$V251),'Matriz de Decisión'!$M$4:$Y$81,2,0),0)</f>
        <v>6.0909090909090913E-2</v>
      </c>
      <c r="AJ251" s="344">
        <v>0.1</v>
      </c>
      <c r="AK251" s="345" t="s">
        <v>976</v>
      </c>
      <c r="AL251" s="543">
        <v>0.2</v>
      </c>
      <c r="AM251" s="327">
        <v>0.2</v>
      </c>
      <c r="AN251" s="560" t="s">
        <v>3067</v>
      </c>
      <c r="AO251" s="328">
        <v>0.30000000000000004</v>
      </c>
      <c r="AP251" s="328">
        <v>0.3</v>
      </c>
      <c r="AQ251" s="331" t="s">
        <v>3919</v>
      </c>
    </row>
    <row r="252" spans="1:43" ht="82.5" customHeight="1" x14ac:dyDescent="0.25">
      <c r="A252" s="228" t="s">
        <v>192</v>
      </c>
      <c r="B252" s="105" t="s">
        <v>17</v>
      </c>
      <c r="C252" s="105" t="s">
        <v>19</v>
      </c>
      <c r="D252" s="294" t="s">
        <v>4445</v>
      </c>
      <c r="E252" s="197"/>
      <c r="F252" s="106" t="s">
        <v>196</v>
      </c>
      <c r="G252" s="323" t="s">
        <v>852</v>
      </c>
      <c r="H252" s="323" t="s">
        <v>853</v>
      </c>
      <c r="I252" s="106" t="s">
        <v>199</v>
      </c>
      <c r="J252" s="107" t="s">
        <v>970</v>
      </c>
      <c r="K252" s="547" t="s">
        <v>3064</v>
      </c>
      <c r="L252" s="682">
        <v>0.88</v>
      </c>
      <c r="M252" s="211" t="s">
        <v>194</v>
      </c>
      <c r="N252" s="302">
        <v>720</v>
      </c>
      <c r="O252" s="140"/>
      <c r="P252" s="140"/>
      <c r="Q252" s="290" t="s">
        <v>977</v>
      </c>
      <c r="R252" s="130">
        <v>43132</v>
      </c>
      <c r="S252" s="130">
        <v>43449</v>
      </c>
      <c r="T252" s="333" t="str">
        <f t="shared" si="11"/>
        <v>febrero</v>
      </c>
      <c r="U252" s="335">
        <f t="shared" si="12"/>
        <v>317</v>
      </c>
      <c r="V252" s="334">
        <f t="shared" si="10"/>
        <v>333</v>
      </c>
      <c r="W252" s="342">
        <v>0</v>
      </c>
      <c r="X252" s="349">
        <v>3828516397</v>
      </c>
      <c r="Y252" s="350" t="s">
        <v>47</v>
      </c>
      <c r="Z252" s="350" t="s">
        <v>196</v>
      </c>
      <c r="AA252" s="212">
        <v>36</v>
      </c>
      <c r="AB252" s="343" t="s">
        <v>978</v>
      </c>
      <c r="AC252" s="273"/>
      <c r="AD252" s="240">
        <v>0</v>
      </c>
      <c r="AE252" s="540">
        <v>36</v>
      </c>
      <c r="AF252" s="541" t="s">
        <v>3065</v>
      </c>
      <c r="AG252" s="540">
        <v>156</v>
      </c>
      <c r="AH252" s="680" t="s">
        <v>3879</v>
      </c>
      <c r="AI252" s="327">
        <f>IFERROR(VLOOKUP(CONCATENATE($T252,$V252),'Matriz de Decisión'!$M$4:$Y$81,2,0),0)</f>
        <v>0</v>
      </c>
      <c r="AJ252" s="344">
        <v>0</v>
      </c>
      <c r="AK252" s="345"/>
      <c r="AL252" s="543">
        <v>0.05</v>
      </c>
      <c r="AM252" s="327">
        <v>0.05</v>
      </c>
      <c r="AN252" s="560" t="s">
        <v>3068</v>
      </c>
      <c r="AO252" s="328">
        <v>0.16999999999999998</v>
      </c>
      <c r="AP252" s="328">
        <v>0.2</v>
      </c>
      <c r="AQ252" s="331" t="s">
        <v>3920</v>
      </c>
    </row>
    <row r="253" spans="1:43" ht="82.5" customHeight="1" x14ac:dyDescent="0.25">
      <c r="A253" s="228" t="s">
        <v>192</v>
      </c>
      <c r="B253" s="105" t="s">
        <v>17</v>
      </c>
      <c r="C253" s="105" t="s">
        <v>19</v>
      </c>
      <c r="D253" s="294" t="s">
        <v>4445</v>
      </c>
      <c r="E253" s="197"/>
      <c r="F253" s="106" t="s">
        <v>196</v>
      </c>
      <c r="G253" s="323" t="s">
        <v>852</v>
      </c>
      <c r="H253" s="323" t="s">
        <v>853</v>
      </c>
      <c r="I253" s="106" t="s">
        <v>199</v>
      </c>
      <c r="J253" s="107" t="s">
        <v>979</v>
      </c>
      <c r="K253" s="547" t="s">
        <v>3035</v>
      </c>
      <c r="L253" s="682">
        <v>0.88</v>
      </c>
      <c r="M253" s="211" t="s">
        <v>194</v>
      </c>
      <c r="N253" s="302">
        <v>3</v>
      </c>
      <c r="O253" s="140"/>
      <c r="P253" s="140"/>
      <c r="Q253" s="290" t="s">
        <v>980</v>
      </c>
      <c r="R253" s="130">
        <v>43101</v>
      </c>
      <c r="S253" s="130">
        <v>43146</v>
      </c>
      <c r="T253" s="333" t="str">
        <f t="shared" si="11"/>
        <v>enero</v>
      </c>
      <c r="U253" s="335">
        <f t="shared" si="12"/>
        <v>45</v>
      </c>
      <c r="V253" s="334">
        <f t="shared" si="10"/>
        <v>61</v>
      </c>
      <c r="W253" s="342">
        <v>0</v>
      </c>
      <c r="X253" s="349">
        <v>3828516397</v>
      </c>
      <c r="Y253" s="350" t="s">
        <v>47</v>
      </c>
      <c r="Z253" s="350" t="s">
        <v>196</v>
      </c>
      <c r="AA253" s="212">
        <v>36</v>
      </c>
      <c r="AB253" s="561" t="s">
        <v>981</v>
      </c>
      <c r="AC253" s="273"/>
      <c r="AD253" s="240"/>
      <c r="AE253" s="540">
        <v>0</v>
      </c>
      <c r="AF253" s="541" t="s">
        <v>3036</v>
      </c>
      <c r="AG253" s="540">
        <v>0</v>
      </c>
      <c r="AH253" s="680" t="s">
        <v>3880</v>
      </c>
      <c r="AI253" s="327">
        <f>IFERROR(VLOOKUP(CONCATENATE($T253,$V253),'Matriz de Decisión'!$M$4:$Y$81,2,0),0)</f>
        <v>0.4</v>
      </c>
      <c r="AJ253" s="344">
        <v>0.4</v>
      </c>
      <c r="AK253" s="345" t="s">
        <v>982</v>
      </c>
      <c r="AL253" s="543">
        <v>1</v>
      </c>
      <c r="AM253" s="327">
        <v>0.9</v>
      </c>
      <c r="AN253" s="562" t="s">
        <v>3037</v>
      </c>
      <c r="AO253" s="328">
        <v>1</v>
      </c>
      <c r="AP253" s="328">
        <v>0.9</v>
      </c>
      <c r="AQ253" s="331" t="s">
        <v>3921</v>
      </c>
    </row>
    <row r="254" spans="1:43" ht="82.5" customHeight="1" x14ac:dyDescent="0.25">
      <c r="A254" s="228" t="s">
        <v>192</v>
      </c>
      <c r="B254" s="105" t="s">
        <v>17</v>
      </c>
      <c r="C254" s="105" t="s">
        <v>19</v>
      </c>
      <c r="D254" s="294" t="s">
        <v>4445</v>
      </c>
      <c r="E254" s="197"/>
      <c r="F254" s="106" t="s">
        <v>196</v>
      </c>
      <c r="G254" s="323" t="s">
        <v>852</v>
      </c>
      <c r="H254" s="323" t="s">
        <v>853</v>
      </c>
      <c r="I254" s="106" t="s">
        <v>199</v>
      </c>
      <c r="J254" s="107" t="s">
        <v>979</v>
      </c>
      <c r="K254" s="547" t="s">
        <v>3035</v>
      </c>
      <c r="L254" s="682">
        <v>0.88</v>
      </c>
      <c r="M254" s="211" t="s">
        <v>194</v>
      </c>
      <c r="N254" s="302">
        <v>3</v>
      </c>
      <c r="O254" s="140"/>
      <c r="P254" s="140"/>
      <c r="Q254" s="290" t="s">
        <v>983</v>
      </c>
      <c r="R254" s="130">
        <v>43132</v>
      </c>
      <c r="S254" s="130">
        <v>43444</v>
      </c>
      <c r="T254" s="333" t="str">
        <f t="shared" si="11"/>
        <v>febrero</v>
      </c>
      <c r="U254" s="335">
        <f t="shared" si="12"/>
        <v>312</v>
      </c>
      <c r="V254" s="334">
        <f t="shared" si="10"/>
        <v>333</v>
      </c>
      <c r="W254" s="342">
        <v>0</v>
      </c>
      <c r="X254" s="349">
        <v>3828516397</v>
      </c>
      <c r="Y254" s="350" t="s">
        <v>47</v>
      </c>
      <c r="Z254" s="350" t="s">
        <v>196</v>
      </c>
      <c r="AA254" s="212">
        <v>36</v>
      </c>
      <c r="AB254" s="561" t="s">
        <v>984</v>
      </c>
      <c r="AC254" s="273"/>
      <c r="AD254" s="240">
        <v>0</v>
      </c>
      <c r="AE254" s="540">
        <v>0</v>
      </c>
      <c r="AF254" s="541" t="s">
        <v>3036</v>
      </c>
      <c r="AG254" s="540">
        <v>0</v>
      </c>
      <c r="AH254" s="680" t="s">
        <v>3880</v>
      </c>
      <c r="AI254" s="327">
        <f>IFERROR(VLOOKUP(CONCATENATE($T254,$V254),'Matriz de Decisión'!$M$4:$Y$81,2,0),0)</f>
        <v>0</v>
      </c>
      <c r="AJ254" s="344">
        <v>0</v>
      </c>
      <c r="AK254" s="345"/>
      <c r="AL254" s="543">
        <v>0.01</v>
      </c>
      <c r="AM254" s="327">
        <v>0.16</v>
      </c>
      <c r="AN254" s="562" t="s">
        <v>3038</v>
      </c>
      <c r="AO254" s="328">
        <v>0.12</v>
      </c>
      <c r="AP254" s="328">
        <v>0.26</v>
      </c>
      <c r="AQ254" s="331" t="s">
        <v>3922</v>
      </c>
    </row>
    <row r="255" spans="1:43" ht="96" hidden="1" x14ac:dyDescent="0.25">
      <c r="A255" s="228" t="s">
        <v>192</v>
      </c>
      <c r="B255" s="105" t="s">
        <v>17</v>
      </c>
      <c r="C255" s="105" t="s">
        <v>19</v>
      </c>
      <c r="D255" s="294" t="s">
        <v>4445</v>
      </c>
      <c r="E255" s="197"/>
      <c r="F255" s="106" t="s">
        <v>196</v>
      </c>
      <c r="G255" s="323" t="s">
        <v>852</v>
      </c>
      <c r="H255" s="323" t="s">
        <v>853</v>
      </c>
      <c r="I255" s="106" t="s">
        <v>199</v>
      </c>
      <c r="J255" s="107" t="s">
        <v>979</v>
      </c>
      <c r="K255" s="547" t="s">
        <v>3035</v>
      </c>
      <c r="L255" s="682">
        <v>0.88</v>
      </c>
      <c r="M255" s="211" t="s">
        <v>194</v>
      </c>
      <c r="N255" s="302">
        <v>3</v>
      </c>
      <c r="O255" s="140"/>
      <c r="P255" s="140"/>
      <c r="Q255" s="290" t="s">
        <v>985</v>
      </c>
      <c r="R255" s="130">
        <v>43195</v>
      </c>
      <c r="S255" s="130">
        <v>43465</v>
      </c>
      <c r="T255" s="333" t="str">
        <f t="shared" si="11"/>
        <v>abril</v>
      </c>
      <c r="U255" s="335">
        <f t="shared" si="12"/>
        <v>270</v>
      </c>
      <c r="V255" s="334">
        <f t="shared" si="10"/>
        <v>274</v>
      </c>
      <c r="W255" s="342">
        <v>0</v>
      </c>
      <c r="X255" s="349">
        <v>3828516397</v>
      </c>
      <c r="Y255" s="350" t="s">
        <v>47</v>
      </c>
      <c r="Z255" s="350" t="s">
        <v>196</v>
      </c>
      <c r="AA255" s="212">
        <v>36</v>
      </c>
      <c r="AB255" s="561" t="s">
        <v>986</v>
      </c>
      <c r="AC255" s="273"/>
      <c r="AD255" s="240">
        <v>0</v>
      </c>
      <c r="AE255" s="540">
        <v>0</v>
      </c>
      <c r="AF255" s="541" t="s">
        <v>3036</v>
      </c>
      <c r="AG255" s="540">
        <v>0</v>
      </c>
      <c r="AH255" s="680" t="s">
        <v>3880</v>
      </c>
      <c r="AI255" s="327">
        <f>IFERROR(VLOOKUP(CONCATENATE($T255,$V255),'Matriz de Decisión'!$M$4:$Y$81,2,0),0)</f>
        <v>0</v>
      </c>
      <c r="AJ255" s="344">
        <v>0</v>
      </c>
      <c r="AK255" s="345">
        <v>0</v>
      </c>
      <c r="AL255" s="543">
        <v>0</v>
      </c>
      <c r="AM255" s="327">
        <v>0</v>
      </c>
      <c r="AN255" s="562">
        <v>0</v>
      </c>
      <c r="AO255" s="328">
        <v>0</v>
      </c>
      <c r="AP255" s="328"/>
      <c r="AQ255" s="331"/>
    </row>
    <row r="256" spans="1:43" ht="82.5" customHeight="1" x14ac:dyDescent="0.25">
      <c r="A256" s="228" t="s">
        <v>192</v>
      </c>
      <c r="B256" s="105" t="s">
        <v>17</v>
      </c>
      <c r="C256" s="105" t="s">
        <v>19</v>
      </c>
      <c r="D256" s="294" t="s">
        <v>4445</v>
      </c>
      <c r="E256" s="197"/>
      <c r="F256" s="106" t="s">
        <v>196</v>
      </c>
      <c r="G256" s="323" t="s">
        <v>852</v>
      </c>
      <c r="H256" s="323" t="s">
        <v>853</v>
      </c>
      <c r="I256" s="106" t="s">
        <v>199</v>
      </c>
      <c r="J256" s="107" t="s">
        <v>987</v>
      </c>
      <c r="K256" s="547" t="s">
        <v>3032</v>
      </c>
      <c r="L256" s="682">
        <v>1.32</v>
      </c>
      <c r="M256" s="211" t="s">
        <v>194</v>
      </c>
      <c r="N256" s="302">
        <v>3</v>
      </c>
      <c r="O256" s="140"/>
      <c r="P256" s="140"/>
      <c r="Q256" s="290" t="s">
        <v>988</v>
      </c>
      <c r="R256" s="130">
        <v>43101</v>
      </c>
      <c r="S256" s="130">
        <v>43146</v>
      </c>
      <c r="T256" s="333" t="str">
        <f t="shared" si="11"/>
        <v>enero</v>
      </c>
      <c r="U256" s="335">
        <f t="shared" si="12"/>
        <v>45</v>
      </c>
      <c r="V256" s="334">
        <f t="shared" si="10"/>
        <v>61</v>
      </c>
      <c r="W256" s="342">
        <v>0</v>
      </c>
      <c r="X256" s="349">
        <v>3828516397</v>
      </c>
      <c r="Y256" s="350" t="s">
        <v>47</v>
      </c>
      <c r="Z256" s="350" t="s">
        <v>196</v>
      </c>
      <c r="AA256" s="212">
        <v>36</v>
      </c>
      <c r="AB256" s="343" t="s">
        <v>989</v>
      </c>
      <c r="AC256" s="273"/>
      <c r="AD256" s="240"/>
      <c r="AE256" s="540">
        <v>0</v>
      </c>
      <c r="AF256" s="541" t="s">
        <v>3033</v>
      </c>
      <c r="AG256" s="540">
        <v>0</v>
      </c>
      <c r="AH256" s="680" t="s">
        <v>3881</v>
      </c>
      <c r="AI256" s="327">
        <f>IFERROR(VLOOKUP(CONCATENATE($T256,$V256),'Matriz de Decisión'!$M$4:$Y$81,2,0),0)</f>
        <v>0.4</v>
      </c>
      <c r="AJ256" s="344">
        <v>0.2</v>
      </c>
      <c r="AK256" s="345" t="s">
        <v>990</v>
      </c>
      <c r="AL256" s="543">
        <v>1</v>
      </c>
      <c r="AM256" s="327">
        <v>1</v>
      </c>
      <c r="AN256" s="562" t="s">
        <v>3034</v>
      </c>
      <c r="AO256" s="328">
        <v>1</v>
      </c>
      <c r="AP256" s="328">
        <v>1</v>
      </c>
      <c r="AQ256" s="331" t="s">
        <v>3923</v>
      </c>
    </row>
    <row r="257" spans="1:43" ht="96" hidden="1" x14ac:dyDescent="0.25">
      <c r="A257" s="228" t="s">
        <v>192</v>
      </c>
      <c r="B257" s="105" t="s">
        <v>17</v>
      </c>
      <c r="C257" s="105" t="s">
        <v>19</v>
      </c>
      <c r="D257" s="294" t="s">
        <v>4445</v>
      </c>
      <c r="E257" s="197"/>
      <c r="F257" s="106" t="s">
        <v>196</v>
      </c>
      <c r="G257" s="323" t="s">
        <v>852</v>
      </c>
      <c r="H257" s="323" t="s">
        <v>853</v>
      </c>
      <c r="I257" s="106" t="s">
        <v>199</v>
      </c>
      <c r="J257" s="107" t="s">
        <v>987</v>
      </c>
      <c r="K257" s="547" t="s">
        <v>3032</v>
      </c>
      <c r="L257" s="682">
        <v>1.32</v>
      </c>
      <c r="M257" s="211" t="s">
        <v>194</v>
      </c>
      <c r="N257" s="302">
        <v>3</v>
      </c>
      <c r="O257" s="140"/>
      <c r="P257" s="140"/>
      <c r="Q257" s="290" t="s">
        <v>991</v>
      </c>
      <c r="R257" s="130">
        <v>43195</v>
      </c>
      <c r="S257" s="130">
        <v>43465</v>
      </c>
      <c r="T257" s="333" t="str">
        <f t="shared" si="11"/>
        <v>abril</v>
      </c>
      <c r="U257" s="335">
        <f t="shared" si="12"/>
        <v>270</v>
      </c>
      <c r="V257" s="334">
        <f t="shared" si="10"/>
        <v>274</v>
      </c>
      <c r="W257" s="342">
        <v>0</v>
      </c>
      <c r="X257" s="349">
        <v>3828516397</v>
      </c>
      <c r="Y257" s="350" t="s">
        <v>47</v>
      </c>
      <c r="Z257" s="350" t="s">
        <v>196</v>
      </c>
      <c r="AA257" s="212">
        <v>36</v>
      </c>
      <c r="AB257" s="343" t="s">
        <v>992</v>
      </c>
      <c r="AC257" s="273"/>
      <c r="AD257" s="240">
        <v>0</v>
      </c>
      <c r="AE257" s="540">
        <v>0</v>
      </c>
      <c r="AF257" s="541" t="s">
        <v>3033</v>
      </c>
      <c r="AG257" s="540">
        <v>0</v>
      </c>
      <c r="AH257" s="680" t="s">
        <v>3881</v>
      </c>
      <c r="AI257" s="327">
        <f>IFERROR(VLOOKUP(CONCATENATE($T257,$V257),'Matriz de Decisión'!$M$4:$Y$81,2,0),0)</f>
        <v>0</v>
      </c>
      <c r="AJ257" s="344">
        <v>0</v>
      </c>
      <c r="AK257" s="345">
        <v>0</v>
      </c>
      <c r="AL257" s="543">
        <v>0</v>
      </c>
      <c r="AM257" s="327">
        <v>0</v>
      </c>
      <c r="AN257" s="560">
        <v>0</v>
      </c>
      <c r="AO257" s="328">
        <v>0</v>
      </c>
      <c r="AP257" s="328"/>
      <c r="AQ257" s="331"/>
    </row>
    <row r="258" spans="1:43" ht="82.5" customHeight="1" x14ac:dyDescent="0.25">
      <c r="A258" s="228" t="s">
        <v>192</v>
      </c>
      <c r="B258" s="105" t="s">
        <v>17</v>
      </c>
      <c r="C258" s="105" t="s">
        <v>19</v>
      </c>
      <c r="D258" s="294" t="s">
        <v>4445</v>
      </c>
      <c r="E258" s="197"/>
      <c r="F258" s="106" t="s">
        <v>196</v>
      </c>
      <c r="G258" s="323" t="s">
        <v>852</v>
      </c>
      <c r="H258" s="323" t="s">
        <v>853</v>
      </c>
      <c r="I258" s="106" t="s">
        <v>199</v>
      </c>
      <c r="J258" s="107" t="s">
        <v>993</v>
      </c>
      <c r="K258" s="547" t="s">
        <v>3029</v>
      </c>
      <c r="L258" s="682">
        <v>0.88</v>
      </c>
      <c r="M258" s="211" t="s">
        <v>194</v>
      </c>
      <c r="N258" s="302">
        <v>5</v>
      </c>
      <c r="O258" s="140"/>
      <c r="P258" s="140"/>
      <c r="Q258" s="290" t="s">
        <v>994</v>
      </c>
      <c r="R258" s="130">
        <v>43132</v>
      </c>
      <c r="S258" s="130">
        <v>43388</v>
      </c>
      <c r="T258" s="333" t="str">
        <f t="shared" si="11"/>
        <v>febrero</v>
      </c>
      <c r="U258" s="335">
        <f t="shared" si="12"/>
        <v>256</v>
      </c>
      <c r="V258" s="334">
        <f t="shared" si="10"/>
        <v>274</v>
      </c>
      <c r="W258" s="342">
        <v>0</v>
      </c>
      <c r="X258" s="349">
        <v>3828516397</v>
      </c>
      <c r="Y258" s="350" t="s">
        <v>47</v>
      </c>
      <c r="Z258" s="350" t="s">
        <v>196</v>
      </c>
      <c r="AA258" s="212">
        <v>36</v>
      </c>
      <c r="AB258" s="561" t="s">
        <v>995</v>
      </c>
      <c r="AC258" s="273"/>
      <c r="AD258" s="240">
        <v>0</v>
      </c>
      <c r="AE258" s="540">
        <v>0</v>
      </c>
      <c r="AF258" s="541" t="s">
        <v>3030</v>
      </c>
      <c r="AG258" s="540">
        <v>0</v>
      </c>
      <c r="AH258" s="680" t="s">
        <v>3882</v>
      </c>
      <c r="AI258" s="327">
        <f>IFERROR(VLOOKUP(CONCATENATE($T258,$V258),'Matriz de Decisión'!$M$4:$Y$81,2,0),0)</f>
        <v>0</v>
      </c>
      <c r="AJ258" s="344">
        <v>0</v>
      </c>
      <c r="AK258" s="345"/>
      <c r="AL258" s="543">
        <v>0.2</v>
      </c>
      <c r="AM258" s="327">
        <v>0.6</v>
      </c>
      <c r="AN258" s="560" t="s">
        <v>3031</v>
      </c>
      <c r="AO258" s="328">
        <v>0.4</v>
      </c>
      <c r="AP258" s="328">
        <v>0.4</v>
      </c>
      <c r="AQ258" s="331" t="s">
        <v>3924</v>
      </c>
    </row>
    <row r="259" spans="1:43" ht="96" hidden="1" x14ac:dyDescent="0.25">
      <c r="A259" s="228" t="s">
        <v>192</v>
      </c>
      <c r="B259" s="105" t="s">
        <v>17</v>
      </c>
      <c r="C259" s="105" t="s">
        <v>19</v>
      </c>
      <c r="D259" s="294" t="s">
        <v>4445</v>
      </c>
      <c r="E259" s="197"/>
      <c r="F259" s="106" t="s">
        <v>196</v>
      </c>
      <c r="G259" s="323" t="s">
        <v>852</v>
      </c>
      <c r="H259" s="323" t="s">
        <v>853</v>
      </c>
      <c r="I259" s="106" t="s">
        <v>199</v>
      </c>
      <c r="J259" s="107" t="s">
        <v>993</v>
      </c>
      <c r="K259" s="547" t="s">
        <v>3029</v>
      </c>
      <c r="L259" s="682">
        <v>0.88</v>
      </c>
      <c r="M259" s="211" t="s">
        <v>194</v>
      </c>
      <c r="N259" s="302">
        <v>5</v>
      </c>
      <c r="O259" s="140"/>
      <c r="P259" s="140"/>
      <c r="Q259" s="290" t="s">
        <v>996</v>
      </c>
      <c r="R259" s="130">
        <v>43191</v>
      </c>
      <c r="S259" s="130">
        <v>43419</v>
      </c>
      <c r="T259" s="333" t="str">
        <f t="shared" si="11"/>
        <v>abril</v>
      </c>
      <c r="U259" s="335">
        <f t="shared" si="12"/>
        <v>228</v>
      </c>
      <c r="V259" s="334">
        <f t="shared" si="10"/>
        <v>244</v>
      </c>
      <c r="W259" s="342">
        <v>0</v>
      </c>
      <c r="X259" s="349">
        <v>3828516397</v>
      </c>
      <c r="Y259" s="350" t="s">
        <v>47</v>
      </c>
      <c r="Z259" s="350" t="s">
        <v>196</v>
      </c>
      <c r="AA259" s="212">
        <v>36</v>
      </c>
      <c r="AB259" s="561" t="s">
        <v>997</v>
      </c>
      <c r="AC259" s="273"/>
      <c r="AD259" s="240">
        <v>0</v>
      </c>
      <c r="AE259" s="540">
        <v>0</v>
      </c>
      <c r="AF259" s="541" t="s">
        <v>3030</v>
      </c>
      <c r="AG259" s="540">
        <v>0</v>
      </c>
      <c r="AH259" s="680" t="s">
        <v>3882</v>
      </c>
      <c r="AI259" s="327">
        <f>IFERROR(VLOOKUP(CONCATENATE($T259,$V259),'Matriz de Decisión'!$M$4:$Y$81,2,0),0)</f>
        <v>0</v>
      </c>
      <c r="AJ259" s="344">
        <v>0</v>
      </c>
      <c r="AK259" s="345">
        <v>0</v>
      </c>
      <c r="AL259" s="543">
        <v>0</v>
      </c>
      <c r="AM259" s="327">
        <v>0</v>
      </c>
      <c r="AN259" s="560">
        <v>0</v>
      </c>
      <c r="AO259" s="328">
        <v>0</v>
      </c>
      <c r="AP259" s="328"/>
      <c r="AQ259" s="331"/>
    </row>
    <row r="260" spans="1:43" ht="96" hidden="1" x14ac:dyDescent="0.25">
      <c r="A260" s="228" t="s">
        <v>192</v>
      </c>
      <c r="B260" s="105" t="s">
        <v>17</v>
      </c>
      <c r="C260" s="105" t="s">
        <v>19</v>
      </c>
      <c r="D260" s="294" t="s">
        <v>4445</v>
      </c>
      <c r="E260" s="197"/>
      <c r="F260" s="106" t="s">
        <v>196</v>
      </c>
      <c r="G260" s="323" t="s">
        <v>852</v>
      </c>
      <c r="H260" s="323" t="s">
        <v>853</v>
      </c>
      <c r="I260" s="106" t="s">
        <v>199</v>
      </c>
      <c r="J260" s="107" t="s">
        <v>993</v>
      </c>
      <c r="K260" s="547" t="s">
        <v>3029</v>
      </c>
      <c r="L260" s="682">
        <v>0.88</v>
      </c>
      <c r="M260" s="211" t="s">
        <v>194</v>
      </c>
      <c r="N260" s="302">
        <v>5</v>
      </c>
      <c r="O260" s="140"/>
      <c r="P260" s="140"/>
      <c r="Q260" s="290" t="s">
        <v>998</v>
      </c>
      <c r="R260" s="130">
        <v>43235</v>
      </c>
      <c r="S260" s="130">
        <v>43444</v>
      </c>
      <c r="T260" s="333" t="str">
        <f t="shared" si="11"/>
        <v>mayo</v>
      </c>
      <c r="U260" s="335">
        <f t="shared" si="12"/>
        <v>209</v>
      </c>
      <c r="V260" s="334">
        <f t="shared" si="10"/>
        <v>213</v>
      </c>
      <c r="W260" s="342">
        <v>0</v>
      </c>
      <c r="X260" s="349">
        <v>3828516397</v>
      </c>
      <c r="Y260" s="350" t="s">
        <v>47</v>
      </c>
      <c r="Z260" s="350" t="s">
        <v>196</v>
      </c>
      <c r="AA260" s="212">
        <v>36</v>
      </c>
      <c r="AB260" s="561" t="s">
        <v>999</v>
      </c>
      <c r="AC260" s="273"/>
      <c r="AD260" s="240">
        <v>0</v>
      </c>
      <c r="AE260" s="540">
        <v>0</v>
      </c>
      <c r="AF260" s="541" t="s">
        <v>3030</v>
      </c>
      <c r="AG260" s="540">
        <v>0</v>
      </c>
      <c r="AH260" s="680" t="s">
        <v>3882</v>
      </c>
      <c r="AI260" s="327">
        <f>IFERROR(VLOOKUP(CONCATENATE($T260,$V260),'Matriz de Decisión'!$M$4:$Y$81,2,0),0)</f>
        <v>0</v>
      </c>
      <c r="AJ260" s="344">
        <v>0</v>
      </c>
      <c r="AK260" s="345">
        <v>0</v>
      </c>
      <c r="AL260" s="543">
        <v>0</v>
      </c>
      <c r="AM260" s="327">
        <v>0</v>
      </c>
      <c r="AN260" s="560">
        <v>0</v>
      </c>
      <c r="AO260" s="328">
        <v>0</v>
      </c>
      <c r="AP260" s="328"/>
      <c r="AQ260" s="331"/>
    </row>
    <row r="261" spans="1:43" ht="82.5" customHeight="1" x14ac:dyDescent="0.25">
      <c r="A261" s="228" t="s">
        <v>192</v>
      </c>
      <c r="B261" s="105" t="s">
        <v>17</v>
      </c>
      <c r="C261" s="105" t="s">
        <v>19</v>
      </c>
      <c r="D261" s="294" t="s">
        <v>4445</v>
      </c>
      <c r="E261" s="197"/>
      <c r="F261" s="106" t="s">
        <v>476</v>
      </c>
      <c r="G261" s="323" t="s">
        <v>852</v>
      </c>
      <c r="H261" s="323" t="s">
        <v>853</v>
      </c>
      <c r="I261" s="211" t="s">
        <v>193</v>
      </c>
      <c r="J261" s="107" t="s">
        <v>1000</v>
      </c>
      <c r="K261" s="547" t="s">
        <v>2980</v>
      </c>
      <c r="L261" s="682">
        <v>1.32</v>
      </c>
      <c r="M261" s="211" t="s">
        <v>194</v>
      </c>
      <c r="N261" s="302">
        <v>1500000</v>
      </c>
      <c r="O261" s="140"/>
      <c r="P261" s="140"/>
      <c r="Q261" s="290" t="s">
        <v>1001</v>
      </c>
      <c r="R261" s="130">
        <v>43101</v>
      </c>
      <c r="S261" s="130">
        <v>43190</v>
      </c>
      <c r="T261" s="333" t="str">
        <f t="shared" si="11"/>
        <v>enero</v>
      </c>
      <c r="U261" s="335">
        <f t="shared" si="12"/>
        <v>89</v>
      </c>
      <c r="V261" s="334">
        <f t="shared" si="10"/>
        <v>91</v>
      </c>
      <c r="W261" s="342">
        <v>0</v>
      </c>
      <c r="X261" s="351">
        <v>283656468600</v>
      </c>
      <c r="Y261" s="352" t="s">
        <v>47</v>
      </c>
      <c r="Z261" s="352" t="s">
        <v>585</v>
      </c>
      <c r="AA261" s="212" t="s">
        <v>1002</v>
      </c>
      <c r="AB261" s="343" t="s">
        <v>1003</v>
      </c>
      <c r="AC261" s="273"/>
      <c r="AD261" s="240" t="s">
        <v>1004</v>
      </c>
      <c r="AE261" s="540">
        <v>0</v>
      </c>
      <c r="AF261" s="541" t="s">
        <v>2981</v>
      </c>
      <c r="AG261" s="540">
        <v>0</v>
      </c>
      <c r="AH261" s="680" t="s">
        <v>3883</v>
      </c>
      <c r="AI261" s="327">
        <f>IFERROR(VLOOKUP(CONCATENATE($T261,$V261),'Matriz de Decisión'!$M$4:$Y$81,2,0),0)</f>
        <v>0.25</v>
      </c>
      <c r="AJ261" s="344">
        <v>0.1</v>
      </c>
      <c r="AK261" s="345" t="s">
        <v>1005</v>
      </c>
      <c r="AL261" s="546">
        <v>0.7</v>
      </c>
      <c r="AM261" s="327">
        <v>0.2</v>
      </c>
      <c r="AN261" s="560" t="s">
        <v>2982</v>
      </c>
      <c r="AO261" s="328">
        <v>1</v>
      </c>
      <c r="AP261" s="328">
        <v>0.44</v>
      </c>
      <c r="AQ261" s="331" t="s">
        <v>3883</v>
      </c>
    </row>
    <row r="262" spans="1:43" ht="204.75" hidden="1" x14ac:dyDescent="0.25">
      <c r="A262" s="228" t="s">
        <v>192</v>
      </c>
      <c r="B262" s="105" t="s">
        <v>17</v>
      </c>
      <c r="C262" s="105" t="s">
        <v>19</v>
      </c>
      <c r="D262" s="294" t="s">
        <v>4445</v>
      </c>
      <c r="E262" s="197"/>
      <c r="F262" s="106" t="s">
        <v>476</v>
      </c>
      <c r="G262" s="323" t="s">
        <v>852</v>
      </c>
      <c r="H262" s="323" t="s">
        <v>853</v>
      </c>
      <c r="I262" s="211" t="s">
        <v>193</v>
      </c>
      <c r="J262" s="107" t="s">
        <v>1000</v>
      </c>
      <c r="K262" s="547" t="s">
        <v>2980</v>
      </c>
      <c r="L262" s="682">
        <v>1.32</v>
      </c>
      <c r="M262" s="211" t="s">
        <v>194</v>
      </c>
      <c r="N262" s="302">
        <v>1500000</v>
      </c>
      <c r="O262" s="140"/>
      <c r="P262" s="140"/>
      <c r="Q262" s="290" t="s">
        <v>1006</v>
      </c>
      <c r="R262" s="130">
        <v>43191</v>
      </c>
      <c r="S262" s="130">
        <v>43312</v>
      </c>
      <c r="T262" s="333" t="str">
        <f t="shared" si="11"/>
        <v>abril</v>
      </c>
      <c r="U262" s="335">
        <f t="shared" si="12"/>
        <v>121</v>
      </c>
      <c r="V262" s="334">
        <f t="shared" si="10"/>
        <v>122</v>
      </c>
      <c r="W262" s="342">
        <v>0</v>
      </c>
      <c r="X262" s="131">
        <v>0</v>
      </c>
      <c r="Y262" s="352" t="s">
        <v>47</v>
      </c>
      <c r="Z262" s="352">
        <v>70600000000</v>
      </c>
      <c r="AA262" s="212" t="s">
        <v>1002</v>
      </c>
      <c r="AB262" s="547" t="s">
        <v>1007</v>
      </c>
      <c r="AC262" s="273"/>
      <c r="AD262" s="240">
        <v>0</v>
      </c>
      <c r="AE262" s="540">
        <v>0</v>
      </c>
      <c r="AF262" s="541" t="s">
        <v>2981</v>
      </c>
      <c r="AG262" s="540">
        <v>0</v>
      </c>
      <c r="AH262" s="680" t="s">
        <v>3883</v>
      </c>
      <c r="AI262" s="327">
        <f>IFERROR(VLOOKUP(CONCATENATE($T262,$V262),'Matriz de Decisión'!$M$4:$Y$81,2,0),0)</f>
        <v>0</v>
      </c>
      <c r="AJ262" s="344">
        <v>0</v>
      </c>
      <c r="AK262" s="345"/>
      <c r="AL262" s="546">
        <v>0</v>
      </c>
      <c r="AM262" s="327">
        <v>0</v>
      </c>
      <c r="AN262" s="560">
        <v>0</v>
      </c>
      <c r="AO262" s="328">
        <v>0</v>
      </c>
      <c r="AP262" s="328"/>
      <c r="AQ262" s="331"/>
    </row>
    <row r="263" spans="1:43" ht="82.5" customHeight="1" x14ac:dyDescent="0.25">
      <c r="A263" s="228" t="s">
        <v>192</v>
      </c>
      <c r="B263" s="105" t="s">
        <v>17</v>
      </c>
      <c r="C263" s="105" t="s">
        <v>19</v>
      </c>
      <c r="D263" s="294" t="s">
        <v>4445</v>
      </c>
      <c r="E263" s="197"/>
      <c r="F263" s="106" t="s">
        <v>196</v>
      </c>
      <c r="G263" s="323" t="s">
        <v>852</v>
      </c>
      <c r="H263" s="323" t="s">
        <v>853</v>
      </c>
      <c r="I263" s="106" t="s">
        <v>199</v>
      </c>
      <c r="J263" s="107" t="s">
        <v>1008</v>
      </c>
      <c r="K263" s="547" t="s">
        <v>3069</v>
      </c>
      <c r="L263" s="682">
        <v>0.88</v>
      </c>
      <c r="M263" s="211" t="s">
        <v>194</v>
      </c>
      <c r="N263" s="302">
        <v>20</v>
      </c>
      <c r="O263" s="140"/>
      <c r="P263" s="140"/>
      <c r="Q263" s="290" t="s">
        <v>1009</v>
      </c>
      <c r="R263" s="130">
        <v>43124</v>
      </c>
      <c r="S263" s="130">
        <v>43235</v>
      </c>
      <c r="T263" s="333" t="str">
        <f t="shared" si="11"/>
        <v>enero</v>
      </c>
      <c r="U263" s="335">
        <f t="shared" si="12"/>
        <v>111</v>
      </c>
      <c r="V263" s="334">
        <f t="shared" si="10"/>
        <v>122</v>
      </c>
      <c r="W263" s="342">
        <v>0</v>
      </c>
      <c r="X263" s="156">
        <v>2000000000</v>
      </c>
      <c r="Y263" s="155" t="s">
        <v>1010</v>
      </c>
      <c r="Z263" s="155">
        <v>0</v>
      </c>
      <c r="AA263" s="212" t="s">
        <v>1011</v>
      </c>
      <c r="AB263" s="343" t="s">
        <v>1012</v>
      </c>
      <c r="AC263" s="273"/>
      <c r="AD263" s="240"/>
      <c r="AE263" s="540">
        <v>0</v>
      </c>
      <c r="AF263" s="541" t="s">
        <v>3074</v>
      </c>
      <c r="AG263" s="540">
        <v>0</v>
      </c>
      <c r="AH263" s="680" t="s">
        <v>3884</v>
      </c>
      <c r="AI263" s="327">
        <f>IFERROR(VLOOKUP(CONCATENATE($T263,$V263),'Matriz de Decisión'!$M$4:$Y$81,2,0),0)</f>
        <v>0.2</v>
      </c>
      <c r="AJ263" s="344">
        <v>0.05</v>
      </c>
      <c r="AK263" s="345" t="s">
        <v>1013</v>
      </c>
      <c r="AL263" s="543">
        <v>0.1</v>
      </c>
      <c r="AM263" s="327">
        <v>0.1</v>
      </c>
      <c r="AN263" s="560" t="s">
        <v>3078</v>
      </c>
      <c r="AO263" s="328">
        <v>0.5</v>
      </c>
      <c r="AP263" s="328">
        <v>0.5</v>
      </c>
      <c r="AQ263" s="331" t="s">
        <v>3925</v>
      </c>
    </row>
    <row r="264" spans="1:43" ht="126" hidden="1" x14ac:dyDescent="0.25">
      <c r="A264" s="228" t="s">
        <v>192</v>
      </c>
      <c r="B264" s="105" t="s">
        <v>17</v>
      </c>
      <c r="C264" s="105" t="s">
        <v>19</v>
      </c>
      <c r="D264" s="294" t="s">
        <v>4445</v>
      </c>
      <c r="E264" s="197"/>
      <c r="F264" s="106" t="s">
        <v>196</v>
      </c>
      <c r="G264" s="323" t="s">
        <v>852</v>
      </c>
      <c r="H264" s="323" t="s">
        <v>853</v>
      </c>
      <c r="I264" s="106" t="s">
        <v>199</v>
      </c>
      <c r="J264" s="107" t="s">
        <v>1008</v>
      </c>
      <c r="K264" s="547" t="s">
        <v>3069</v>
      </c>
      <c r="L264" s="682">
        <v>0.88</v>
      </c>
      <c r="M264" s="211" t="s">
        <v>194</v>
      </c>
      <c r="N264" s="302">
        <v>20</v>
      </c>
      <c r="O264" s="140"/>
      <c r="P264" s="140"/>
      <c r="Q264" s="290" t="s">
        <v>1014</v>
      </c>
      <c r="R264" s="130">
        <v>43241</v>
      </c>
      <c r="S264" s="130">
        <v>43449</v>
      </c>
      <c r="T264" s="333" t="str">
        <f t="shared" si="11"/>
        <v>mayo</v>
      </c>
      <c r="U264" s="335">
        <f t="shared" si="12"/>
        <v>208</v>
      </c>
      <c r="V264" s="334">
        <f t="shared" ref="V264:V327" si="13">IF($U264&lt;=30,30,IF(AND($U264&gt;30,$U264&lt;=61),61,IF(AND($U264&gt;61,$U264&lt;=91),91,IF(AND($U264&gt;91,$U264&lt;=122),122,IF(AND($U264&gt;122,$U264&lt;=152),152,IF(AND($U264&gt;152,$U264&lt;=183),183,IF(AND($U264&gt;183,$U264&lt;=213),213,IF(AND($U264&gt;213,$U264&lt;=244),244,IF(AND($U264&gt;244,$U264&lt;=274),274,IF(AND($U264&gt;274,$U264&lt;=305),305,IF(AND($U264&gt;305,$U264&lt;=333),333,IF(AND($U264&gt;333,$U264&lt;=365),365,"Verificar Fechas"))))))))))))</f>
        <v>213</v>
      </c>
      <c r="W264" s="342">
        <v>0</v>
      </c>
      <c r="X264" s="156">
        <v>2000000000</v>
      </c>
      <c r="Y264" s="155" t="s">
        <v>1010</v>
      </c>
      <c r="Z264" s="155">
        <v>0</v>
      </c>
      <c r="AA264" s="212" t="s">
        <v>1011</v>
      </c>
      <c r="AB264" s="343" t="s">
        <v>1015</v>
      </c>
      <c r="AC264" s="273"/>
      <c r="AD264" s="240">
        <v>0</v>
      </c>
      <c r="AE264" s="540">
        <v>0</v>
      </c>
      <c r="AF264" s="541" t="s">
        <v>3074</v>
      </c>
      <c r="AG264" s="540">
        <v>0</v>
      </c>
      <c r="AH264" s="680" t="s">
        <v>3884</v>
      </c>
      <c r="AI264" s="327">
        <f>IFERROR(VLOOKUP(CONCATENATE($T264,$V264),'Matriz de Decisión'!$M$4:$Y$81,2,0),0)</f>
        <v>0</v>
      </c>
      <c r="AJ264" s="344">
        <v>0</v>
      </c>
      <c r="AK264" s="345">
        <v>0</v>
      </c>
      <c r="AL264" s="543">
        <v>0</v>
      </c>
      <c r="AM264" s="327">
        <v>0</v>
      </c>
      <c r="AN264" s="560">
        <v>0</v>
      </c>
      <c r="AO264" s="328">
        <v>0</v>
      </c>
      <c r="AP264" s="328"/>
      <c r="AQ264" s="331"/>
    </row>
    <row r="265" spans="1:43" ht="126" hidden="1" x14ac:dyDescent="0.25">
      <c r="A265" s="228" t="s">
        <v>192</v>
      </c>
      <c r="B265" s="105" t="s">
        <v>17</v>
      </c>
      <c r="C265" s="105" t="s">
        <v>19</v>
      </c>
      <c r="D265" s="294" t="s">
        <v>4445</v>
      </c>
      <c r="E265" s="197"/>
      <c r="F265" s="106" t="s">
        <v>196</v>
      </c>
      <c r="G265" s="323" t="s">
        <v>852</v>
      </c>
      <c r="H265" s="323" t="s">
        <v>853</v>
      </c>
      <c r="I265" s="106" t="s">
        <v>199</v>
      </c>
      <c r="J265" s="107" t="s">
        <v>1008</v>
      </c>
      <c r="K265" s="547" t="s">
        <v>3069</v>
      </c>
      <c r="L265" s="682">
        <v>0.88</v>
      </c>
      <c r="M265" s="211" t="s">
        <v>194</v>
      </c>
      <c r="N265" s="302">
        <v>20</v>
      </c>
      <c r="O265" s="140"/>
      <c r="P265" s="140"/>
      <c r="Q265" s="290" t="s">
        <v>1016</v>
      </c>
      <c r="R265" s="130">
        <v>43241</v>
      </c>
      <c r="S265" s="130">
        <v>43449</v>
      </c>
      <c r="T265" s="333" t="str">
        <f t="shared" ref="T265:T328" si="14">TEXT(R265,"mmmm")</f>
        <v>mayo</v>
      </c>
      <c r="U265" s="335">
        <f t="shared" ref="U265:U328" si="15">+S265-R265</f>
        <v>208</v>
      </c>
      <c r="V265" s="334">
        <f t="shared" si="13"/>
        <v>213</v>
      </c>
      <c r="W265" s="342">
        <v>0</v>
      </c>
      <c r="X265" s="157">
        <v>347543585.66876692</v>
      </c>
      <c r="Y265" s="155" t="s">
        <v>1010</v>
      </c>
      <c r="Z265" s="148">
        <v>0</v>
      </c>
      <c r="AA265" s="212" t="s">
        <v>1011</v>
      </c>
      <c r="AB265" s="343" t="s">
        <v>1017</v>
      </c>
      <c r="AC265" s="273"/>
      <c r="AD265" s="240">
        <v>0</v>
      </c>
      <c r="AE265" s="540">
        <v>0</v>
      </c>
      <c r="AF265" s="541" t="s">
        <v>3074</v>
      </c>
      <c r="AG265" s="540">
        <v>0</v>
      </c>
      <c r="AH265" s="680" t="s">
        <v>3884</v>
      </c>
      <c r="AI265" s="327">
        <f>IFERROR(VLOOKUP(CONCATENATE($T265,$V265),'Matriz de Decisión'!$M$4:$Y$81,2,0),0)</f>
        <v>0</v>
      </c>
      <c r="AJ265" s="344">
        <v>0</v>
      </c>
      <c r="AK265" s="345">
        <v>0</v>
      </c>
      <c r="AL265" s="543">
        <v>0</v>
      </c>
      <c r="AM265" s="327">
        <v>0</v>
      </c>
      <c r="AN265" s="560">
        <v>0</v>
      </c>
      <c r="AO265" s="328">
        <v>0</v>
      </c>
      <c r="AP265" s="328"/>
      <c r="AQ265" s="331"/>
    </row>
    <row r="266" spans="1:43" ht="82.5" customHeight="1" x14ac:dyDescent="0.25">
      <c r="A266" s="228" t="s">
        <v>192</v>
      </c>
      <c r="B266" s="105" t="s">
        <v>17</v>
      </c>
      <c r="C266" s="105" t="s">
        <v>19</v>
      </c>
      <c r="D266" s="294" t="s">
        <v>4445</v>
      </c>
      <c r="E266" s="197"/>
      <c r="F266" s="106" t="s">
        <v>196</v>
      </c>
      <c r="G266" s="323" t="s">
        <v>852</v>
      </c>
      <c r="H266" s="323" t="s">
        <v>853</v>
      </c>
      <c r="I266" s="106" t="s">
        <v>199</v>
      </c>
      <c r="J266" s="107" t="s">
        <v>1018</v>
      </c>
      <c r="K266" s="547" t="s">
        <v>3070</v>
      </c>
      <c r="L266" s="682">
        <v>1.32</v>
      </c>
      <c r="M266" s="211" t="s">
        <v>194</v>
      </c>
      <c r="N266" s="302">
        <v>95</v>
      </c>
      <c r="O266" s="201" t="s">
        <v>193</v>
      </c>
      <c r="P266" s="753">
        <v>43166</v>
      </c>
      <c r="Q266" s="290" t="s">
        <v>4486</v>
      </c>
      <c r="R266" s="130">
        <v>43114</v>
      </c>
      <c r="S266" s="130">
        <v>43341</v>
      </c>
      <c r="T266" s="333" t="str">
        <f t="shared" si="14"/>
        <v>enero</v>
      </c>
      <c r="U266" s="335">
        <f t="shared" si="15"/>
        <v>227</v>
      </c>
      <c r="V266" s="334">
        <f t="shared" si="13"/>
        <v>244</v>
      </c>
      <c r="W266" s="353">
        <v>700000000</v>
      </c>
      <c r="X266" s="131">
        <v>0</v>
      </c>
      <c r="Y266" s="159" t="s">
        <v>1019</v>
      </c>
      <c r="Z266" s="158" t="s">
        <v>1019</v>
      </c>
      <c r="AA266" s="212" t="s">
        <v>1020</v>
      </c>
      <c r="AB266" s="343" t="s">
        <v>1021</v>
      </c>
      <c r="AC266" s="273"/>
      <c r="AD266" s="240"/>
      <c r="AE266" s="540">
        <v>29</v>
      </c>
      <c r="AF266" s="541" t="s">
        <v>3075</v>
      </c>
      <c r="AG266" s="540">
        <v>29</v>
      </c>
      <c r="AH266" s="680" t="s">
        <v>3885</v>
      </c>
      <c r="AI266" s="327">
        <f>IFERROR(VLOOKUP(CONCATENATE($T266,$V266),'Matriz de Decisión'!$M$4:$Y$81,2,0),0)</f>
        <v>8.4999999999999992E-2</v>
      </c>
      <c r="AJ266" s="344">
        <v>0.05</v>
      </c>
      <c r="AK266" s="345" t="s">
        <v>1022</v>
      </c>
      <c r="AL266" s="543">
        <v>0.36</v>
      </c>
      <c r="AM266" s="327">
        <v>0.36</v>
      </c>
      <c r="AN266" s="560" t="s">
        <v>3075</v>
      </c>
      <c r="AO266" s="328">
        <v>0.66999999999999993</v>
      </c>
      <c r="AP266" s="328">
        <v>0.7</v>
      </c>
      <c r="AQ266" s="331" t="s">
        <v>3926</v>
      </c>
    </row>
    <row r="267" spans="1:43" ht="126" hidden="1" x14ac:dyDescent="0.25">
      <c r="A267" s="228" t="s">
        <v>192</v>
      </c>
      <c r="B267" s="105" t="s">
        <v>17</v>
      </c>
      <c r="C267" s="105" t="s">
        <v>19</v>
      </c>
      <c r="D267" s="294" t="s">
        <v>4445</v>
      </c>
      <c r="E267" s="197"/>
      <c r="F267" s="106" t="s">
        <v>196</v>
      </c>
      <c r="G267" s="323" t="s">
        <v>852</v>
      </c>
      <c r="H267" s="323" t="s">
        <v>853</v>
      </c>
      <c r="I267" s="106" t="s">
        <v>199</v>
      </c>
      <c r="J267" s="107" t="s">
        <v>1018</v>
      </c>
      <c r="K267" s="547" t="s">
        <v>3070</v>
      </c>
      <c r="L267" s="682">
        <v>1.32</v>
      </c>
      <c r="M267" s="211" t="s">
        <v>194</v>
      </c>
      <c r="N267" s="302">
        <v>95</v>
      </c>
      <c r="O267" s="459" t="s">
        <v>193</v>
      </c>
      <c r="P267" s="595">
        <v>43166</v>
      </c>
      <c r="Q267" s="290" t="s">
        <v>3554</v>
      </c>
      <c r="R267" s="130">
        <v>43313</v>
      </c>
      <c r="S267" s="130">
        <v>43449</v>
      </c>
      <c r="T267" s="333" t="str">
        <f t="shared" si="14"/>
        <v>agosto</v>
      </c>
      <c r="U267" s="335">
        <f t="shared" si="15"/>
        <v>136</v>
      </c>
      <c r="V267" s="334">
        <f t="shared" si="13"/>
        <v>152</v>
      </c>
      <c r="W267" s="353">
        <v>700000000</v>
      </c>
      <c r="X267" s="131">
        <v>0</v>
      </c>
      <c r="Y267" s="159" t="s">
        <v>1019</v>
      </c>
      <c r="Z267" s="158" t="s">
        <v>1019</v>
      </c>
      <c r="AA267" s="212" t="s">
        <v>629</v>
      </c>
      <c r="AB267" s="343" t="s">
        <v>1023</v>
      </c>
      <c r="AC267" s="273"/>
      <c r="AD267" s="240">
        <v>0</v>
      </c>
      <c r="AE267" s="540">
        <v>29</v>
      </c>
      <c r="AF267" s="541" t="s">
        <v>3075</v>
      </c>
      <c r="AG267" s="540">
        <v>29</v>
      </c>
      <c r="AH267" s="680" t="s">
        <v>3885</v>
      </c>
      <c r="AI267" s="327">
        <f>IFERROR(VLOOKUP(CONCATENATE($T267,$V267),'Matriz de Decisión'!$M$4:$Y$81,2,0),0)</f>
        <v>0</v>
      </c>
      <c r="AJ267" s="344">
        <v>0</v>
      </c>
      <c r="AK267" s="345">
        <v>0</v>
      </c>
      <c r="AL267" s="543">
        <v>0</v>
      </c>
      <c r="AM267" s="327">
        <v>0</v>
      </c>
      <c r="AN267" s="560">
        <v>0</v>
      </c>
      <c r="AO267" s="328" t="s">
        <v>3900</v>
      </c>
      <c r="AP267" s="328" t="s">
        <v>3900</v>
      </c>
      <c r="AQ267" s="331" t="s">
        <v>3900</v>
      </c>
    </row>
    <row r="268" spans="1:43" ht="82.5" customHeight="1" x14ac:dyDescent="0.25">
      <c r="A268" s="228" t="s">
        <v>192</v>
      </c>
      <c r="B268" s="105" t="s">
        <v>17</v>
      </c>
      <c r="C268" s="105" t="s">
        <v>19</v>
      </c>
      <c r="D268" s="294" t="s">
        <v>4445</v>
      </c>
      <c r="E268" s="197"/>
      <c r="F268" s="106" t="s">
        <v>196</v>
      </c>
      <c r="G268" s="323" t="s">
        <v>852</v>
      </c>
      <c r="H268" s="323" t="s">
        <v>853</v>
      </c>
      <c r="I268" s="106" t="s">
        <v>199</v>
      </c>
      <c r="J268" s="107" t="s">
        <v>1024</v>
      </c>
      <c r="K268" s="547" t="s">
        <v>3071</v>
      </c>
      <c r="L268" s="682">
        <v>1.32</v>
      </c>
      <c r="M268" s="211" t="s">
        <v>194</v>
      </c>
      <c r="N268" s="913">
        <v>1</v>
      </c>
      <c r="O268" s="140"/>
      <c r="P268" s="140"/>
      <c r="Q268" s="290" t="s">
        <v>1025</v>
      </c>
      <c r="R268" s="130">
        <v>43132</v>
      </c>
      <c r="S268" s="130">
        <v>43327</v>
      </c>
      <c r="T268" s="333" t="str">
        <f t="shared" si="14"/>
        <v>febrero</v>
      </c>
      <c r="U268" s="335">
        <f t="shared" si="15"/>
        <v>195</v>
      </c>
      <c r="V268" s="334">
        <f t="shared" si="13"/>
        <v>213</v>
      </c>
      <c r="W268" s="342">
        <v>0</v>
      </c>
      <c r="X268" s="131">
        <v>0</v>
      </c>
      <c r="Y268" s="352"/>
      <c r="Z268" s="352"/>
      <c r="AA268" s="212" t="s">
        <v>1026</v>
      </c>
      <c r="AB268" s="343" t="s">
        <v>1027</v>
      </c>
      <c r="AC268" s="273"/>
      <c r="AD268" s="240">
        <v>0</v>
      </c>
      <c r="AE268" s="540">
        <v>0</v>
      </c>
      <c r="AF268" s="541" t="s">
        <v>3076</v>
      </c>
      <c r="AG268" s="540">
        <v>0</v>
      </c>
      <c r="AH268" s="680" t="s">
        <v>3886</v>
      </c>
      <c r="AI268" s="327">
        <f>IFERROR(VLOOKUP(CONCATENATE($T268,$V268),'Matriz de Decisión'!$M$4:$Y$81,2,0),0)</f>
        <v>0</v>
      </c>
      <c r="AJ268" s="344">
        <v>0</v>
      </c>
      <c r="AK268" s="345"/>
      <c r="AL268" s="543">
        <v>0.55000000000000004</v>
      </c>
      <c r="AM268" s="327">
        <v>0.55000000000000004</v>
      </c>
      <c r="AN268" s="560" t="s">
        <v>3076</v>
      </c>
      <c r="AO268" s="328">
        <v>0.60000000000000009</v>
      </c>
      <c r="AP268" s="328">
        <v>0.6</v>
      </c>
      <c r="AQ268" s="331" t="s">
        <v>3886</v>
      </c>
    </row>
    <row r="269" spans="1:43" ht="96" hidden="1" x14ac:dyDescent="0.25">
      <c r="A269" s="228" t="s">
        <v>192</v>
      </c>
      <c r="B269" s="105" t="s">
        <v>17</v>
      </c>
      <c r="C269" s="105" t="s">
        <v>19</v>
      </c>
      <c r="D269" s="294" t="s">
        <v>4445</v>
      </c>
      <c r="E269" s="197"/>
      <c r="F269" s="106" t="s">
        <v>196</v>
      </c>
      <c r="G269" s="323" t="s">
        <v>852</v>
      </c>
      <c r="H269" s="323" t="s">
        <v>853</v>
      </c>
      <c r="I269" s="106" t="s">
        <v>199</v>
      </c>
      <c r="J269" s="107" t="s">
        <v>1024</v>
      </c>
      <c r="K269" s="547" t="s">
        <v>3072</v>
      </c>
      <c r="L269" s="682">
        <v>1.32</v>
      </c>
      <c r="M269" s="211" t="s">
        <v>194</v>
      </c>
      <c r="N269" s="913">
        <v>1</v>
      </c>
      <c r="O269" s="140"/>
      <c r="P269" s="140"/>
      <c r="Q269" s="290" t="s">
        <v>1028</v>
      </c>
      <c r="R269" s="130">
        <v>43327</v>
      </c>
      <c r="S269" s="130">
        <v>43449</v>
      </c>
      <c r="T269" s="333" t="str">
        <f t="shared" si="14"/>
        <v>agosto</v>
      </c>
      <c r="U269" s="335">
        <f t="shared" si="15"/>
        <v>122</v>
      </c>
      <c r="V269" s="334">
        <f t="shared" si="13"/>
        <v>122</v>
      </c>
      <c r="W269" s="342">
        <v>0</v>
      </c>
      <c r="X269" s="131">
        <v>0</v>
      </c>
      <c r="Y269" s="352"/>
      <c r="Z269" s="352"/>
      <c r="AA269" s="212" t="s">
        <v>639</v>
      </c>
      <c r="AB269" s="343" t="s">
        <v>1029</v>
      </c>
      <c r="AC269" s="273"/>
      <c r="AD269" s="240">
        <v>0</v>
      </c>
      <c r="AE269" s="540">
        <v>0</v>
      </c>
      <c r="AF269" s="541" t="s">
        <v>3076</v>
      </c>
      <c r="AG269" s="540">
        <v>0</v>
      </c>
      <c r="AH269" s="680" t="s">
        <v>3886</v>
      </c>
      <c r="AI269" s="327">
        <f>IFERROR(VLOOKUP(CONCATENATE($T269,$V269),'Matriz de Decisión'!$M$4:$Y$81,2,0),0)</f>
        <v>0</v>
      </c>
      <c r="AJ269" s="344">
        <v>0</v>
      </c>
      <c r="AK269" s="345">
        <v>0</v>
      </c>
      <c r="AL269" s="543">
        <v>0</v>
      </c>
      <c r="AM269" s="327">
        <v>0</v>
      </c>
      <c r="AN269" s="560">
        <v>0</v>
      </c>
      <c r="AO269" s="328">
        <v>0</v>
      </c>
      <c r="AP269" s="328"/>
      <c r="AQ269" s="331"/>
    </row>
    <row r="270" spans="1:43" ht="82.5" customHeight="1" x14ac:dyDescent="0.25">
      <c r="A270" s="228" t="s">
        <v>192</v>
      </c>
      <c r="B270" s="105" t="s">
        <v>17</v>
      </c>
      <c r="C270" s="105" t="s">
        <v>19</v>
      </c>
      <c r="D270" s="294" t="s">
        <v>4445</v>
      </c>
      <c r="E270" s="197"/>
      <c r="F270" s="106" t="s">
        <v>196</v>
      </c>
      <c r="G270" s="323" t="s">
        <v>852</v>
      </c>
      <c r="H270" s="323" t="s">
        <v>853</v>
      </c>
      <c r="I270" s="106" t="s">
        <v>199</v>
      </c>
      <c r="J270" s="107" t="s">
        <v>1030</v>
      </c>
      <c r="K270" s="547" t="s">
        <v>3073</v>
      </c>
      <c r="L270" s="682">
        <v>2.89</v>
      </c>
      <c r="M270" s="211" t="s">
        <v>194</v>
      </c>
      <c r="N270" s="302">
        <v>50</v>
      </c>
      <c r="O270" s="140"/>
      <c r="P270" s="140"/>
      <c r="Q270" s="290" t="s">
        <v>1031</v>
      </c>
      <c r="R270" s="130">
        <v>43132</v>
      </c>
      <c r="S270" s="130">
        <v>43252</v>
      </c>
      <c r="T270" s="333" t="str">
        <f t="shared" si="14"/>
        <v>febrero</v>
      </c>
      <c r="U270" s="335">
        <f t="shared" si="15"/>
        <v>120</v>
      </c>
      <c r="V270" s="334">
        <f t="shared" si="13"/>
        <v>122</v>
      </c>
      <c r="W270" s="342">
        <v>0</v>
      </c>
      <c r="X270" s="131">
        <v>0</v>
      </c>
      <c r="Y270" s="352"/>
      <c r="Z270" s="352"/>
      <c r="AA270" s="212" t="s">
        <v>639</v>
      </c>
      <c r="AB270" s="343" t="s">
        <v>1032</v>
      </c>
      <c r="AC270" s="273"/>
      <c r="AD270" s="240">
        <v>0</v>
      </c>
      <c r="AE270" s="540" t="s">
        <v>585</v>
      </c>
      <c r="AF270" s="541" t="s">
        <v>3077</v>
      </c>
      <c r="AG270" s="540">
        <v>0</v>
      </c>
      <c r="AH270" s="680" t="s">
        <v>3887</v>
      </c>
      <c r="AI270" s="327">
        <f>IFERROR(VLOOKUP(CONCATENATE($T270,$V270),'Matriz de Decisión'!$M$4:$Y$81,2,0),0)</f>
        <v>0</v>
      </c>
      <c r="AJ270" s="344">
        <v>0</v>
      </c>
      <c r="AK270" s="345"/>
      <c r="AL270" s="543">
        <v>0.2</v>
      </c>
      <c r="AM270" s="327">
        <v>0.2</v>
      </c>
      <c r="AN270" s="560" t="s">
        <v>3079</v>
      </c>
      <c r="AO270" s="328">
        <v>0.5</v>
      </c>
      <c r="AP270" s="328">
        <v>0.5</v>
      </c>
      <c r="AQ270" s="331" t="s">
        <v>3927</v>
      </c>
    </row>
    <row r="271" spans="1:43" ht="82.5" customHeight="1" x14ac:dyDescent="0.25">
      <c r="A271" s="228" t="s">
        <v>192</v>
      </c>
      <c r="B271" s="105" t="s">
        <v>17</v>
      </c>
      <c r="C271" s="105" t="s">
        <v>19</v>
      </c>
      <c r="D271" s="107" t="s">
        <v>4445</v>
      </c>
      <c r="E271" s="197"/>
      <c r="F271" s="106" t="s">
        <v>196</v>
      </c>
      <c r="G271" s="323" t="s">
        <v>852</v>
      </c>
      <c r="H271" s="323" t="s">
        <v>853</v>
      </c>
      <c r="I271" s="106" t="s">
        <v>199</v>
      </c>
      <c r="J271" s="107" t="s">
        <v>1033</v>
      </c>
      <c r="K271" s="547" t="s">
        <v>2987</v>
      </c>
      <c r="L271" s="682">
        <v>2.89</v>
      </c>
      <c r="M271" s="211" t="s">
        <v>194</v>
      </c>
      <c r="N271" s="302">
        <v>19000</v>
      </c>
      <c r="O271" s="140"/>
      <c r="P271" s="140"/>
      <c r="Q271" s="290" t="s">
        <v>1009</v>
      </c>
      <c r="R271" s="130">
        <v>43124</v>
      </c>
      <c r="S271" s="130">
        <v>43235</v>
      </c>
      <c r="T271" s="333" t="str">
        <f t="shared" si="14"/>
        <v>enero</v>
      </c>
      <c r="U271" s="335">
        <f t="shared" si="15"/>
        <v>111</v>
      </c>
      <c r="V271" s="334">
        <f t="shared" si="13"/>
        <v>122</v>
      </c>
      <c r="W271" s="342">
        <v>0</v>
      </c>
      <c r="X271" s="354" t="s">
        <v>1034</v>
      </c>
      <c r="Y271" s="354" t="s">
        <v>1035</v>
      </c>
      <c r="Z271" s="354" t="s">
        <v>199</v>
      </c>
      <c r="AA271" s="212">
        <v>6</v>
      </c>
      <c r="AB271" s="343" t="s">
        <v>1036</v>
      </c>
      <c r="AC271" s="273"/>
      <c r="AD271" s="240"/>
      <c r="AE271" s="540">
        <v>0</v>
      </c>
      <c r="AF271" s="541" t="s">
        <v>2988</v>
      </c>
      <c r="AG271" s="540">
        <v>0</v>
      </c>
      <c r="AH271" s="680" t="s">
        <v>3888</v>
      </c>
      <c r="AI271" s="327">
        <f>IFERROR(VLOOKUP(CONCATENATE($T271,$V271),'Matriz de Decisión'!$M$4:$Y$81,2,0),0)</f>
        <v>0.2</v>
      </c>
      <c r="AJ271" s="344">
        <v>0.05</v>
      </c>
      <c r="AK271" s="345" t="s">
        <v>1037</v>
      </c>
      <c r="AL271" s="543">
        <v>0.25</v>
      </c>
      <c r="AM271" s="327">
        <v>0.25</v>
      </c>
      <c r="AN271" s="560" t="s">
        <v>3080</v>
      </c>
      <c r="AO271" s="328">
        <v>0.5</v>
      </c>
      <c r="AP271" s="328">
        <v>0.5</v>
      </c>
      <c r="AQ271" s="331" t="s">
        <v>3928</v>
      </c>
    </row>
    <row r="272" spans="1:43" ht="96" hidden="1" x14ac:dyDescent="0.25">
      <c r="A272" s="228" t="s">
        <v>192</v>
      </c>
      <c r="B272" s="105" t="s">
        <v>17</v>
      </c>
      <c r="C272" s="105" t="s">
        <v>19</v>
      </c>
      <c r="D272" s="294" t="s">
        <v>4445</v>
      </c>
      <c r="E272" s="197"/>
      <c r="F272" s="106" t="s">
        <v>239</v>
      </c>
      <c r="G272" s="323" t="s">
        <v>852</v>
      </c>
      <c r="H272" s="323" t="s">
        <v>853</v>
      </c>
      <c r="I272" s="211" t="s">
        <v>193</v>
      </c>
      <c r="J272" s="107" t="s">
        <v>1038</v>
      </c>
      <c r="K272" s="547" t="s">
        <v>2987</v>
      </c>
      <c r="L272" s="682">
        <v>1.32</v>
      </c>
      <c r="M272" s="211" t="s">
        <v>194</v>
      </c>
      <c r="N272" s="302">
        <v>11000</v>
      </c>
      <c r="O272" s="140"/>
      <c r="P272" s="140"/>
      <c r="Q272" s="290" t="s">
        <v>1039</v>
      </c>
      <c r="R272" s="130">
        <v>43244</v>
      </c>
      <c r="S272" s="130">
        <v>43279</v>
      </c>
      <c r="T272" s="333" t="str">
        <f t="shared" si="14"/>
        <v>mayo</v>
      </c>
      <c r="U272" s="335">
        <f t="shared" si="15"/>
        <v>35</v>
      </c>
      <c r="V272" s="334">
        <f t="shared" si="13"/>
        <v>61</v>
      </c>
      <c r="W272" s="342">
        <v>0</v>
      </c>
      <c r="X272" s="354" t="s">
        <v>1040</v>
      </c>
      <c r="Y272" s="354" t="s">
        <v>1035</v>
      </c>
      <c r="Z272" s="354" t="s">
        <v>199</v>
      </c>
      <c r="AA272" s="212">
        <v>6</v>
      </c>
      <c r="AB272" s="561" t="s">
        <v>1041</v>
      </c>
      <c r="AC272" s="273"/>
      <c r="AD272" s="240">
        <v>0</v>
      </c>
      <c r="AE272" s="540">
        <v>0</v>
      </c>
      <c r="AF272" s="541" t="s">
        <v>2988</v>
      </c>
      <c r="AG272" s="540">
        <v>0</v>
      </c>
      <c r="AH272" s="680" t="s">
        <v>3889</v>
      </c>
      <c r="AI272" s="327">
        <f>IFERROR(VLOOKUP(CONCATENATE($T272,$V272),'Matriz de Decisión'!$M$4:$Y$81,2,0),0)</f>
        <v>0</v>
      </c>
      <c r="AJ272" s="344">
        <v>0</v>
      </c>
      <c r="AK272" s="345"/>
      <c r="AL272" s="546">
        <v>0</v>
      </c>
      <c r="AM272" s="546">
        <v>0</v>
      </c>
      <c r="AN272" s="347"/>
      <c r="AO272" s="328">
        <v>0</v>
      </c>
      <c r="AP272" s="328"/>
      <c r="AQ272" s="331"/>
    </row>
    <row r="273" spans="1:43" ht="96" hidden="1" x14ac:dyDescent="0.25">
      <c r="A273" s="228" t="s">
        <v>192</v>
      </c>
      <c r="B273" s="105" t="s">
        <v>17</v>
      </c>
      <c r="C273" s="105" t="s">
        <v>19</v>
      </c>
      <c r="D273" s="294" t="s">
        <v>4445</v>
      </c>
      <c r="E273" s="197"/>
      <c r="F273" s="106" t="s">
        <v>239</v>
      </c>
      <c r="G273" s="323" t="s">
        <v>852</v>
      </c>
      <c r="H273" s="323" t="s">
        <v>853</v>
      </c>
      <c r="I273" s="211" t="s">
        <v>193</v>
      </c>
      <c r="J273" s="107" t="s">
        <v>1038</v>
      </c>
      <c r="K273" s="547" t="s">
        <v>2987</v>
      </c>
      <c r="L273" s="682">
        <v>1.32</v>
      </c>
      <c r="M273" s="211" t="s">
        <v>194</v>
      </c>
      <c r="N273" s="302">
        <v>11000</v>
      </c>
      <c r="O273" s="140"/>
      <c r="P273" s="140"/>
      <c r="Q273" s="290" t="s">
        <v>1042</v>
      </c>
      <c r="R273" s="130">
        <v>43344</v>
      </c>
      <c r="S273" s="130">
        <v>43465</v>
      </c>
      <c r="T273" s="333" t="str">
        <f t="shared" si="14"/>
        <v>septiembre</v>
      </c>
      <c r="U273" s="335">
        <f t="shared" si="15"/>
        <v>121</v>
      </c>
      <c r="V273" s="334">
        <f t="shared" si="13"/>
        <v>122</v>
      </c>
      <c r="W273" s="342">
        <v>0</v>
      </c>
      <c r="X273" s="354" t="s">
        <v>1043</v>
      </c>
      <c r="Y273" s="354" t="s">
        <v>1035</v>
      </c>
      <c r="Z273" s="354" t="s">
        <v>199</v>
      </c>
      <c r="AA273" s="212">
        <v>6</v>
      </c>
      <c r="AB273" s="561" t="s">
        <v>1044</v>
      </c>
      <c r="AC273" s="273"/>
      <c r="AD273" s="240">
        <v>0</v>
      </c>
      <c r="AE273" s="540">
        <v>0</v>
      </c>
      <c r="AF273" s="541" t="s">
        <v>2988</v>
      </c>
      <c r="AG273" s="540">
        <v>0</v>
      </c>
      <c r="AH273" s="680" t="s">
        <v>3889</v>
      </c>
      <c r="AI273" s="327">
        <f>IFERROR(VLOOKUP(CONCATENATE($T273,$V273),'Matriz de Decisión'!$M$4:$Y$81,2,0),0)</f>
        <v>0</v>
      </c>
      <c r="AJ273" s="344">
        <v>0</v>
      </c>
      <c r="AK273" s="345"/>
      <c r="AL273" s="546">
        <v>0</v>
      </c>
      <c r="AM273" s="546">
        <v>0</v>
      </c>
      <c r="AN273" s="347"/>
      <c r="AO273" s="328">
        <v>0</v>
      </c>
      <c r="AP273" s="328"/>
      <c r="AQ273" s="331"/>
    </row>
    <row r="274" spans="1:43" ht="82.5" customHeight="1" x14ac:dyDescent="0.25">
      <c r="A274" s="228" t="s">
        <v>192</v>
      </c>
      <c r="B274" s="105" t="s">
        <v>17</v>
      </c>
      <c r="C274" s="105" t="s">
        <v>19</v>
      </c>
      <c r="D274" s="294" t="s">
        <v>4445</v>
      </c>
      <c r="E274" s="197"/>
      <c r="F274" s="106" t="s">
        <v>239</v>
      </c>
      <c r="G274" s="323" t="s">
        <v>852</v>
      </c>
      <c r="H274" s="323" t="s">
        <v>853</v>
      </c>
      <c r="I274" s="211" t="s">
        <v>193</v>
      </c>
      <c r="J274" s="107" t="s">
        <v>1045</v>
      </c>
      <c r="K274" s="547" t="s">
        <v>2993</v>
      </c>
      <c r="L274" s="682">
        <v>0.65</v>
      </c>
      <c r="M274" s="211" t="s">
        <v>194</v>
      </c>
      <c r="N274" s="302">
        <v>810</v>
      </c>
      <c r="O274" s="140"/>
      <c r="P274" s="140"/>
      <c r="Q274" s="290" t="s">
        <v>1009</v>
      </c>
      <c r="R274" s="130">
        <v>43124</v>
      </c>
      <c r="S274" s="130">
        <v>43235</v>
      </c>
      <c r="T274" s="333" t="str">
        <f t="shared" si="14"/>
        <v>enero</v>
      </c>
      <c r="U274" s="335">
        <f t="shared" si="15"/>
        <v>111</v>
      </c>
      <c r="V274" s="334">
        <f t="shared" si="13"/>
        <v>122</v>
      </c>
      <c r="W274" s="342">
        <v>0</v>
      </c>
      <c r="X274" s="355">
        <f>10400000000+402000000</f>
        <v>10802000000</v>
      </c>
      <c r="Y274" s="354" t="s">
        <v>1046</v>
      </c>
      <c r="Z274" s="354" t="s">
        <v>199</v>
      </c>
      <c r="AA274" s="212">
        <v>4</v>
      </c>
      <c r="AB274" s="561" t="s">
        <v>1036</v>
      </c>
      <c r="AC274" s="273"/>
      <c r="AD274" s="240" t="s">
        <v>1047</v>
      </c>
      <c r="AE274" s="540">
        <v>0</v>
      </c>
      <c r="AF274" s="541" t="s">
        <v>2994</v>
      </c>
      <c r="AG274" s="540">
        <v>0</v>
      </c>
      <c r="AH274" s="680" t="s">
        <v>3890</v>
      </c>
      <c r="AI274" s="327">
        <f>IFERROR(VLOOKUP(CONCATENATE($T274,$V274),'Matriz de Decisión'!$M$4:$Y$81,2,0),0)</f>
        <v>0.2</v>
      </c>
      <c r="AJ274" s="344">
        <v>0.05</v>
      </c>
      <c r="AK274" s="345" t="s">
        <v>1048</v>
      </c>
      <c r="AL274" s="544">
        <v>0.25</v>
      </c>
      <c r="AM274" s="327">
        <v>0.25</v>
      </c>
      <c r="AN274" s="562" t="s">
        <v>2995</v>
      </c>
      <c r="AO274" s="328">
        <v>0.5</v>
      </c>
      <c r="AP274" s="328">
        <v>0.5</v>
      </c>
      <c r="AQ274" s="331" t="s">
        <v>3929</v>
      </c>
    </row>
    <row r="275" spans="1:43" ht="96" hidden="1" x14ac:dyDescent="0.25">
      <c r="A275" s="228" t="s">
        <v>192</v>
      </c>
      <c r="B275" s="105" t="s">
        <v>17</v>
      </c>
      <c r="C275" s="105" t="s">
        <v>19</v>
      </c>
      <c r="D275" s="294" t="s">
        <v>4445</v>
      </c>
      <c r="E275" s="197"/>
      <c r="F275" s="106" t="s">
        <v>239</v>
      </c>
      <c r="G275" s="323" t="s">
        <v>852</v>
      </c>
      <c r="H275" s="323" t="s">
        <v>853</v>
      </c>
      <c r="I275" s="211" t="s">
        <v>193</v>
      </c>
      <c r="J275" s="107" t="s">
        <v>1045</v>
      </c>
      <c r="K275" s="547" t="s">
        <v>2993</v>
      </c>
      <c r="L275" s="682">
        <v>0.65</v>
      </c>
      <c r="M275" s="211" t="s">
        <v>194</v>
      </c>
      <c r="N275" s="302">
        <v>810</v>
      </c>
      <c r="O275" s="201" t="s">
        <v>193</v>
      </c>
      <c r="P275" s="753">
        <v>43166</v>
      </c>
      <c r="Q275" s="290" t="s">
        <v>3540</v>
      </c>
      <c r="R275" s="130">
        <v>43313</v>
      </c>
      <c r="S275" s="130">
        <v>43373</v>
      </c>
      <c r="T275" s="333" t="str">
        <f t="shared" si="14"/>
        <v>agosto</v>
      </c>
      <c r="U275" s="335">
        <f t="shared" si="15"/>
        <v>60</v>
      </c>
      <c r="V275" s="334">
        <f t="shared" si="13"/>
        <v>61</v>
      </c>
      <c r="W275" s="342">
        <v>0</v>
      </c>
      <c r="X275" s="355">
        <f t="shared" ref="X275:X277" si="16">10400000000+402000000</f>
        <v>10802000000</v>
      </c>
      <c r="Y275" s="354" t="s">
        <v>1046</v>
      </c>
      <c r="Z275" s="354" t="s">
        <v>199</v>
      </c>
      <c r="AA275" s="212">
        <v>4</v>
      </c>
      <c r="AB275" s="561" t="s">
        <v>1050</v>
      </c>
      <c r="AC275" s="273"/>
      <c r="AD275" s="240">
        <v>0</v>
      </c>
      <c r="AE275" s="540">
        <v>0</v>
      </c>
      <c r="AF275" s="541" t="s">
        <v>2994</v>
      </c>
      <c r="AG275" s="540">
        <v>0</v>
      </c>
      <c r="AH275" s="680" t="s">
        <v>3890</v>
      </c>
      <c r="AI275" s="327">
        <f>IFERROR(VLOOKUP(CONCATENATE($T275,$V275),'Matriz de Decisión'!$M$4:$Y$81,2,0),0)</f>
        <v>0</v>
      </c>
      <c r="AJ275" s="344">
        <v>0</v>
      </c>
      <c r="AK275" s="345"/>
      <c r="AL275" s="544">
        <v>0</v>
      </c>
      <c r="AM275" s="327">
        <v>0</v>
      </c>
      <c r="AN275" s="560">
        <v>0</v>
      </c>
      <c r="AO275" s="328">
        <v>0</v>
      </c>
      <c r="AP275" s="328"/>
      <c r="AQ275" s="331"/>
    </row>
    <row r="276" spans="1:43" ht="96" hidden="1" x14ac:dyDescent="0.25">
      <c r="A276" s="228" t="s">
        <v>192</v>
      </c>
      <c r="B276" s="105" t="s">
        <v>17</v>
      </c>
      <c r="C276" s="105" t="s">
        <v>19</v>
      </c>
      <c r="D276" s="294" t="s">
        <v>4445</v>
      </c>
      <c r="E276" s="197"/>
      <c r="F276" s="106" t="s">
        <v>239</v>
      </c>
      <c r="G276" s="323" t="s">
        <v>852</v>
      </c>
      <c r="H276" s="323" t="s">
        <v>853</v>
      </c>
      <c r="I276" s="211" t="s">
        <v>193</v>
      </c>
      <c r="J276" s="107" t="s">
        <v>1045</v>
      </c>
      <c r="K276" s="547" t="s">
        <v>2993</v>
      </c>
      <c r="L276" s="682">
        <v>0.65</v>
      </c>
      <c r="M276" s="211" t="s">
        <v>194</v>
      </c>
      <c r="N276" s="302">
        <v>810</v>
      </c>
      <c r="O276" s="201" t="s">
        <v>193</v>
      </c>
      <c r="P276" s="753">
        <v>43166</v>
      </c>
      <c r="Q276" s="290" t="s">
        <v>1051</v>
      </c>
      <c r="R276" s="130">
        <v>43252</v>
      </c>
      <c r="S276" s="130">
        <v>43392</v>
      </c>
      <c r="T276" s="333" t="str">
        <f t="shared" si="14"/>
        <v>junio</v>
      </c>
      <c r="U276" s="335">
        <f t="shared" si="15"/>
        <v>140</v>
      </c>
      <c r="V276" s="334">
        <f t="shared" si="13"/>
        <v>152</v>
      </c>
      <c r="W276" s="342">
        <v>0</v>
      </c>
      <c r="X276" s="355">
        <f t="shared" si="16"/>
        <v>10802000000</v>
      </c>
      <c r="Y276" s="354" t="s">
        <v>1046</v>
      </c>
      <c r="Z276" s="354" t="s">
        <v>199</v>
      </c>
      <c r="AA276" s="212">
        <v>4</v>
      </c>
      <c r="AB276" s="561" t="s">
        <v>1052</v>
      </c>
      <c r="AC276" s="273"/>
      <c r="AD276" s="240">
        <v>0</v>
      </c>
      <c r="AE276" s="540">
        <v>0</v>
      </c>
      <c r="AF276" s="541" t="s">
        <v>2994</v>
      </c>
      <c r="AG276" s="540">
        <v>0</v>
      </c>
      <c r="AH276" s="680" t="s">
        <v>3890</v>
      </c>
      <c r="AI276" s="327">
        <f>IFERROR(VLOOKUP(CONCATENATE($T276,$V276),'Matriz de Decisión'!$M$4:$Y$81,2,0),0)</f>
        <v>0</v>
      </c>
      <c r="AJ276" s="344">
        <v>0</v>
      </c>
      <c r="AK276" s="345"/>
      <c r="AL276" s="544">
        <v>0</v>
      </c>
      <c r="AM276" s="327">
        <v>0</v>
      </c>
      <c r="AN276" s="560">
        <v>0</v>
      </c>
      <c r="AO276" s="328">
        <v>0</v>
      </c>
      <c r="AP276" s="328"/>
      <c r="AQ276" s="331"/>
    </row>
    <row r="277" spans="1:43" ht="96" hidden="1" x14ac:dyDescent="0.25">
      <c r="A277" s="228" t="s">
        <v>192</v>
      </c>
      <c r="B277" s="105" t="s">
        <v>17</v>
      </c>
      <c r="C277" s="105" t="s">
        <v>19</v>
      </c>
      <c r="D277" s="294" t="s">
        <v>4445</v>
      </c>
      <c r="E277" s="197"/>
      <c r="F277" s="106" t="s">
        <v>239</v>
      </c>
      <c r="G277" s="323" t="s">
        <v>852</v>
      </c>
      <c r="H277" s="323" t="s">
        <v>853</v>
      </c>
      <c r="I277" s="211" t="s">
        <v>193</v>
      </c>
      <c r="J277" s="107" t="s">
        <v>1045</v>
      </c>
      <c r="K277" s="547" t="s">
        <v>2993</v>
      </c>
      <c r="L277" s="682">
        <v>0.65</v>
      </c>
      <c r="M277" s="211" t="s">
        <v>194</v>
      </c>
      <c r="N277" s="302">
        <v>810</v>
      </c>
      <c r="O277" s="201" t="s">
        <v>193</v>
      </c>
      <c r="P277" s="753">
        <v>43166</v>
      </c>
      <c r="Q277" s="290" t="s">
        <v>1053</v>
      </c>
      <c r="R277" s="130">
        <v>43344</v>
      </c>
      <c r="S277" s="130">
        <v>43392</v>
      </c>
      <c r="T277" s="333" t="str">
        <f t="shared" si="14"/>
        <v>septiembre</v>
      </c>
      <c r="U277" s="335">
        <f t="shared" si="15"/>
        <v>48</v>
      </c>
      <c r="V277" s="334">
        <f t="shared" si="13"/>
        <v>61</v>
      </c>
      <c r="W277" s="342">
        <v>0</v>
      </c>
      <c r="X277" s="355">
        <f t="shared" si="16"/>
        <v>10802000000</v>
      </c>
      <c r="Y277" s="354" t="s">
        <v>1046</v>
      </c>
      <c r="Z277" s="354" t="s">
        <v>199</v>
      </c>
      <c r="AA277" s="212">
        <v>4</v>
      </c>
      <c r="AB277" s="561" t="s">
        <v>1054</v>
      </c>
      <c r="AC277" s="273"/>
      <c r="AD277" s="240">
        <v>0</v>
      </c>
      <c r="AE277" s="540">
        <v>0</v>
      </c>
      <c r="AF277" s="541" t="s">
        <v>2994</v>
      </c>
      <c r="AG277" s="540">
        <v>0</v>
      </c>
      <c r="AH277" s="680" t="s">
        <v>3890</v>
      </c>
      <c r="AI277" s="327">
        <f>IFERROR(VLOOKUP(CONCATENATE($T277,$V277),'Matriz de Decisión'!$M$4:$Y$81,2,0),0)</f>
        <v>0</v>
      </c>
      <c r="AJ277" s="344">
        <v>0</v>
      </c>
      <c r="AK277" s="345"/>
      <c r="AL277" s="544">
        <v>0</v>
      </c>
      <c r="AM277" s="327">
        <v>0</v>
      </c>
      <c r="AN277" s="560">
        <v>0</v>
      </c>
      <c r="AO277" s="328">
        <v>0</v>
      </c>
      <c r="AP277" s="328"/>
      <c r="AQ277" s="331"/>
    </row>
    <row r="278" spans="1:43" ht="82.5" customHeight="1" x14ac:dyDescent="0.25">
      <c r="A278" s="228" t="s">
        <v>192</v>
      </c>
      <c r="B278" s="105" t="s">
        <v>17</v>
      </c>
      <c r="C278" s="105" t="s">
        <v>19</v>
      </c>
      <c r="D278" s="294" t="s">
        <v>4445</v>
      </c>
      <c r="E278" s="197"/>
      <c r="F278" s="106" t="s">
        <v>239</v>
      </c>
      <c r="G278" s="323" t="s">
        <v>852</v>
      </c>
      <c r="H278" s="323" t="s">
        <v>853</v>
      </c>
      <c r="I278" s="211" t="s">
        <v>193</v>
      </c>
      <c r="J278" s="107" t="s">
        <v>1055</v>
      </c>
      <c r="K278" s="547" t="s">
        <v>2998</v>
      </c>
      <c r="L278" s="682">
        <v>0.65</v>
      </c>
      <c r="M278" s="211" t="s">
        <v>194</v>
      </c>
      <c r="N278" s="302">
        <v>80</v>
      </c>
      <c r="O278" s="140"/>
      <c r="P278" s="140"/>
      <c r="Q278" s="290" t="s">
        <v>1009</v>
      </c>
      <c r="R278" s="130">
        <v>43124</v>
      </c>
      <c r="S278" s="130">
        <v>43235</v>
      </c>
      <c r="T278" s="333" t="str">
        <f t="shared" si="14"/>
        <v>enero</v>
      </c>
      <c r="U278" s="335">
        <f t="shared" si="15"/>
        <v>111</v>
      </c>
      <c r="V278" s="334">
        <f t="shared" si="13"/>
        <v>122</v>
      </c>
      <c r="W278" s="342">
        <v>0</v>
      </c>
      <c r="X278" s="355">
        <v>2794000000</v>
      </c>
      <c r="Y278" s="354" t="s">
        <v>1046</v>
      </c>
      <c r="Z278" s="354" t="s">
        <v>199</v>
      </c>
      <c r="AA278" s="212">
        <v>4</v>
      </c>
      <c r="AB278" s="561" t="s">
        <v>1036</v>
      </c>
      <c r="AC278" s="273"/>
      <c r="AD278" s="240" t="s">
        <v>1056</v>
      </c>
      <c r="AE278" s="540">
        <v>0</v>
      </c>
      <c r="AF278" s="541" t="s">
        <v>2999</v>
      </c>
      <c r="AG278" s="540">
        <v>0</v>
      </c>
      <c r="AH278" s="680" t="s">
        <v>3891</v>
      </c>
      <c r="AI278" s="327">
        <f>IFERROR(VLOOKUP(CONCATENATE($T278,$V278),'Matriz de Decisión'!$M$4:$Y$81,2,0),0)</f>
        <v>0.2</v>
      </c>
      <c r="AJ278" s="344">
        <v>0.05</v>
      </c>
      <c r="AK278" s="345" t="s">
        <v>1057</v>
      </c>
      <c r="AL278" s="544">
        <v>0.25</v>
      </c>
      <c r="AM278" s="327">
        <v>0.25</v>
      </c>
      <c r="AN278" s="560" t="s">
        <v>3000</v>
      </c>
      <c r="AO278" s="328">
        <v>0.5</v>
      </c>
      <c r="AP278" s="328">
        <v>0.5</v>
      </c>
      <c r="AQ278" s="331" t="s">
        <v>3930</v>
      </c>
    </row>
    <row r="279" spans="1:43" ht="126" hidden="1" x14ac:dyDescent="0.25">
      <c r="A279" s="228" t="s">
        <v>192</v>
      </c>
      <c r="B279" s="105" t="s">
        <v>17</v>
      </c>
      <c r="C279" s="105" t="s">
        <v>19</v>
      </c>
      <c r="D279" s="294" t="s">
        <v>4445</v>
      </c>
      <c r="E279" s="197"/>
      <c r="F279" s="106" t="s">
        <v>239</v>
      </c>
      <c r="G279" s="323" t="s">
        <v>852</v>
      </c>
      <c r="H279" s="323" t="s">
        <v>853</v>
      </c>
      <c r="I279" s="211" t="s">
        <v>193</v>
      </c>
      <c r="J279" s="107" t="s">
        <v>1055</v>
      </c>
      <c r="K279" s="547" t="s">
        <v>2998</v>
      </c>
      <c r="L279" s="682">
        <v>0.65</v>
      </c>
      <c r="M279" s="211" t="s">
        <v>194</v>
      </c>
      <c r="N279" s="302">
        <v>80</v>
      </c>
      <c r="O279" s="140"/>
      <c r="P279" s="140"/>
      <c r="Q279" s="290" t="s">
        <v>1049</v>
      </c>
      <c r="R279" s="130">
        <v>43244</v>
      </c>
      <c r="S279" s="130">
        <v>43279</v>
      </c>
      <c r="T279" s="333" t="str">
        <f t="shared" si="14"/>
        <v>mayo</v>
      </c>
      <c r="U279" s="335">
        <f t="shared" si="15"/>
        <v>35</v>
      </c>
      <c r="V279" s="334">
        <f t="shared" si="13"/>
        <v>61</v>
      </c>
      <c r="W279" s="342">
        <v>0</v>
      </c>
      <c r="X279" s="355">
        <v>2794000000</v>
      </c>
      <c r="Y279" s="354" t="s">
        <v>1046</v>
      </c>
      <c r="Z279" s="354" t="s">
        <v>199</v>
      </c>
      <c r="AA279" s="212">
        <v>4</v>
      </c>
      <c r="AB279" s="561" t="s">
        <v>1058</v>
      </c>
      <c r="AC279" s="273"/>
      <c r="AD279" s="240">
        <v>0</v>
      </c>
      <c r="AE279" s="540">
        <v>0</v>
      </c>
      <c r="AF279" s="541" t="s">
        <v>2999</v>
      </c>
      <c r="AG279" s="540">
        <v>0</v>
      </c>
      <c r="AH279" s="680" t="s">
        <v>3891</v>
      </c>
      <c r="AI279" s="327">
        <f>IFERROR(VLOOKUP(CONCATENATE($T279,$V279),'Matriz de Decisión'!$M$4:$Y$81,2,0),0)</f>
        <v>0</v>
      </c>
      <c r="AJ279" s="344">
        <v>0</v>
      </c>
      <c r="AK279" s="345"/>
      <c r="AL279" s="544">
        <v>0</v>
      </c>
      <c r="AM279" s="327">
        <v>0</v>
      </c>
      <c r="AN279" s="560">
        <v>0</v>
      </c>
      <c r="AO279" s="328">
        <v>0</v>
      </c>
      <c r="AP279" s="328"/>
      <c r="AQ279" s="331"/>
    </row>
    <row r="280" spans="1:43" ht="126" hidden="1" x14ac:dyDescent="0.25">
      <c r="A280" s="228" t="s">
        <v>192</v>
      </c>
      <c r="B280" s="105" t="s">
        <v>17</v>
      </c>
      <c r="C280" s="105" t="s">
        <v>19</v>
      </c>
      <c r="D280" s="294" t="s">
        <v>4445</v>
      </c>
      <c r="E280" s="197"/>
      <c r="F280" s="106" t="s">
        <v>239</v>
      </c>
      <c r="G280" s="323" t="s">
        <v>852</v>
      </c>
      <c r="H280" s="323" t="s">
        <v>853</v>
      </c>
      <c r="I280" s="211" t="s">
        <v>193</v>
      </c>
      <c r="J280" s="107" t="s">
        <v>1055</v>
      </c>
      <c r="K280" s="547" t="s">
        <v>2998</v>
      </c>
      <c r="L280" s="682">
        <v>0.65</v>
      </c>
      <c r="M280" s="211" t="s">
        <v>194</v>
      </c>
      <c r="N280" s="302">
        <v>80</v>
      </c>
      <c r="O280" s="140"/>
      <c r="P280" s="140"/>
      <c r="Q280" s="290" t="s">
        <v>1059</v>
      </c>
      <c r="R280" s="130">
        <v>43252</v>
      </c>
      <c r="S280" s="130">
        <v>43449</v>
      </c>
      <c r="T280" s="333" t="str">
        <f t="shared" si="14"/>
        <v>junio</v>
      </c>
      <c r="U280" s="335">
        <f t="shared" si="15"/>
        <v>197</v>
      </c>
      <c r="V280" s="334">
        <f t="shared" si="13"/>
        <v>213</v>
      </c>
      <c r="W280" s="342">
        <v>0</v>
      </c>
      <c r="X280" s="355">
        <v>2794000000</v>
      </c>
      <c r="Y280" s="354" t="s">
        <v>1046</v>
      </c>
      <c r="Z280" s="354" t="s">
        <v>199</v>
      </c>
      <c r="AA280" s="212">
        <v>4</v>
      </c>
      <c r="AB280" s="561" t="s">
        <v>1060</v>
      </c>
      <c r="AC280" s="273"/>
      <c r="AD280" s="240">
        <v>0</v>
      </c>
      <c r="AE280" s="540">
        <v>0</v>
      </c>
      <c r="AF280" s="541" t="s">
        <v>2999</v>
      </c>
      <c r="AG280" s="540">
        <v>0</v>
      </c>
      <c r="AH280" s="680" t="s">
        <v>3891</v>
      </c>
      <c r="AI280" s="327">
        <f>IFERROR(VLOOKUP(CONCATENATE($T280,$V280),'Matriz de Decisión'!$M$4:$Y$81,2,0),0)</f>
        <v>0</v>
      </c>
      <c r="AJ280" s="344">
        <v>0</v>
      </c>
      <c r="AK280" s="345"/>
      <c r="AL280" s="544">
        <v>0</v>
      </c>
      <c r="AM280" s="327">
        <v>0</v>
      </c>
      <c r="AN280" s="560">
        <v>0</v>
      </c>
      <c r="AO280" s="328">
        <v>0</v>
      </c>
      <c r="AP280" s="328"/>
      <c r="AQ280" s="331"/>
    </row>
    <row r="281" spans="1:43" ht="126" hidden="1" x14ac:dyDescent="0.25">
      <c r="A281" s="228" t="s">
        <v>192</v>
      </c>
      <c r="B281" s="105" t="s">
        <v>17</v>
      </c>
      <c r="C281" s="105" t="s">
        <v>19</v>
      </c>
      <c r="D281" s="294" t="s">
        <v>4445</v>
      </c>
      <c r="E281" s="197"/>
      <c r="F281" s="106" t="s">
        <v>239</v>
      </c>
      <c r="G281" s="323" t="s">
        <v>852</v>
      </c>
      <c r="H281" s="323" t="s">
        <v>853</v>
      </c>
      <c r="I281" s="211" t="s">
        <v>193</v>
      </c>
      <c r="J281" s="107" t="s">
        <v>1055</v>
      </c>
      <c r="K281" s="547" t="s">
        <v>2998</v>
      </c>
      <c r="L281" s="682">
        <v>0.65</v>
      </c>
      <c r="M281" s="211" t="s">
        <v>194</v>
      </c>
      <c r="N281" s="302">
        <v>80</v>
      </c>
      <c r="O281" s="140"/>
      <c r="P281" s="140"/>
      <c r="Q281" s="290" t="s">
        <v>1061</v>
      </c>
      <c r="R281" s="130">
        <v>43344</v>
      </c>
      <c r="S281" s="130">
        <v>43389</v>
      </c>
      <c r="T281" s="333" t="str">
        <f t="shared" si="14"/>
        <v>septiembre</v>
      </c>
      <c r="U281" s="335">
        <f t="shared" si="15"/>
        <v>45</v>
      </c>
      <c r="V281" s="334">
        <f t="shared" si="13"/>
        <v>61</v>
      </c>
      <c r="W281" s="342">
        <v>0</v>
      </c>
      <c r="X281" s="355">
        <v>2794000000</v>
      </c>
      <c r="Y281" s="354" t="s">
        <v>1046</v>
      </c>
      <c r="Z281" s="354" t="s">
        <v>199</v>
      </c>
      <c r="AA281" s="212">
        <v>4</v>
      </c>
      <c r="AB281" s="561" t="s">
        <v>1062</v>
      </c>
      <c r="AC281" s="273"/>
      <c r="AD281" s="240">
        <v>0</v>
      </c>
      <c r="AE281" s="540">
        <v>0</v>
      </c>
      <c r="AF281" s="541" t="s">
        <v>2999</v>
      </c>
      <c r="AG281" s="540">
        <v>0</v>
      </c>
      <c r="AH281" s="680" t="s">
        <v>3891</v>
      </c>
      <c r="AI281" s="327">
        <f>IFERROR(VLOOKUP(CONCATENATE($T281,$V281),'Matriz de Decisión'!$M$4:$Y$81,2,0),0)</f>
        <v>0</v>
      </c>
      <c r="AJ281" s="344">
        <v>0</v>
      </c>
      <c r="AK281" s="345"/>
      <c r="AL281" s="544">
        <v>0</v>
      </c>
      <c r="AM281" s="327">
        <v>0</v>
      </c>
      <c r="AN281" s="560">
        <v>0</v>
      </c>
      <c r="AO281" s="328">
        <v>0</v>
      </c>
      <c r="AP281" s="328"/>
      <c r="AQ281" s="331"/>
    </row>
    <row r="282" spans="1:43" ht="82.5" customHeight="1" x14ac:dyDescent="0.25">
      <c r="A282" s="228" t="s">
        <v>192</v>
      </c>
      <c r="B282" s="105" t="s">
        <v>17</v>
      </c>
      <c r="C282" s="105" t="s">
        <v>19</v>
      </c>
      <c r="D282" s="294" t="s">
        <v>4445</v>
      </c>
      <c r="E282" s="197"/>
      <c r="F282" s="106" t="s">
        <v>239</v>
      </c>
      <c r="G282" s="323" t="s">
        <v>852</v>
      </c>
      <c r="H282" s="323" t="s">
        <v>853</v>
      </c>
      <c r="I282" s="211" t="s">
        <v>193</v>
      </c>
      <c r="J282" s="107" t="s">
        <v>1063</v>
      </c>
      <c r="K282" s="547" t="s">
        <v>2983</v>
      </c>
      <c r="L282" s="682">
        <v>1.32</v>
      </c>
      <c r="M282" s="211" t="s">
        <v>194</v>
      </c>
      <c r="N282" s="302">
        <v>1000</v>
      </c>
      <c r="O282" s="201" t="s">
        <v>193</v>
      </c>
      <c r="P282" s="753">
        <v>43166</v>
      </c>
      <c r="Q282" s="290" t="s">
        <v>1067</v>
      </c>
      <c r="R282" s="130">
        <v>43132</v>
      </c>
      <c r="S282" s="130">
        <v>43191</v>
      </c>
      <c r="T282" s="333" t="str">
        <f t="shared" si="14"/>
        <v>febrero</v>
      </c>
      <c r="U282" s="335">
        <f t="shared" si="15"/>
        <v>59</v>
      </c>
      <c r="V282" s="334">
        <f t="shared" si="13"/>
        <v>61</v>
      </c>
      <c r="W282" s="342">
        <v>0</v>
      </c>
      <c r="X282" s="356">
        <v>2114576190</v>
      </c>
      <c r="Y282" s="357" t="s">
        <v>1064</v>
      </c>
      <c r="Z282" s="357" t="s">
        <v>199</v>
      </c>
      <c r="AA282" s="212"/>
      <c r="AB282" s="561" t="s">
        <v>1065</v>
      </c>
      <c r="AC282" s="273"/>
      <c r="AD282" s="240">
        <v>0</v>
      </c>
      <c r="AE282" s="540">
        <v>1870</v>
      </c>
      <c r="AF282" s="541" t="s">
        <v>2985</v>
      </c>
      <c r="AG282" s="540">
        <v>1870</v>
      </c>
      <c r="AH282" s="680" t="s">
        <v>3892</v>
      </c>
      <c r="AI282" s="327">
        <f>IFERROR(VLOOKUP(CONCATENATE($T282,$V282),'Matriz de Decisión'!$M$4:$Y$81,2,0),0)</f>
        <v>0</v>
      </c>
      <c r="AJ282" s="344">
        <v>0</v>
      </c>
      <c r="AK282" s="345"/>
      <c r="AL282" s="543">
        <v>0.7</v>
      </c>
      <c r="AM282" s="327">
        <v>0.7</v>
      </c>
      <c r="AN282" s="560" t="s">
        <v>2986</v>
      </c>
      <c r="AO282" s="328">
        <v>0.85</v>
      </c>
      <c r="AP282" s="328">
        <v>0.85</v>
      </c>
      <c r="AQ282" s="331" t="s">
        <v>3931</v>
      </c>
    </row>
    <row r="283" spans="1:43" ht="82.5" customHeight="1" x14ac:dyDescent="0.25">
      <c r="A283" s="228" t="s">
        <v>192</v>
      </c>
      <c r="B283" s="105" t="s">
        <v>17</v>
      </c>
      <c r="C283" s="105" t="s">
        <v>19</v>
      </c>
      <c r="D283" s="294" t="s">
        <v>4445</v>
      </c>
      <c r="E283" s="197"/>
      <c r="F283" s="106" t="s">
        <v>239</v>
      </c>
      <c r="G283" s="323" t="s">
        <v>852</v>
      </c>
      <c r="H283" s="323" t="s">
        <v>853</v>
      </c>
      <c r="I283" s="211" t="s">
        <v>193</v>
      </c>
      <c r="J283" s="107" t="s">
        <v>1063</v>
      </c>
      <c r="K283" s="547" t="s">
        <v>2984</v>
      </c>
      <c r="L283" s="682">
        <v>1.32</v>
      </c>
      <c r="M283" s="211" t="s">
        <v>194</v>
      </c>
      <c r="N283" s="302">
        <v>1000</v>
      </c>
      <c r="O283" s="140"/>
      <c r="P283" s="140"/>
      <c r="Q283" s="290" t="s">
        <v>1066</v>
      </c>
      <c r="R283" s="130">
        <v>43160</v>
      </c>
      <c r="S283" s="130">
        <v>43191</v>
      </c>
      <c r="T283" s="333" t="str">
        <f t="shared" si="14"/>
        <v>marzo</v>
      </c>
      <c r="U283" s="335">
        <f t="shared" si="15"/>
        <v>31</v>
      </c>
      <c r="V283" s="334">
        <f t="shared" si="13"/>
        <v>61</v>
      </c>
      <c r="W283" s="342">
        <v>0</v>
      </c>
      <c r="X283" s="356">
        <v>2114576191</v>
      </c>
      <c r="Y283" s="357" t="s">
        <v>1064</v>
      </c>
      <c r="Z283" s="357" t="s">
        <v>199</v>
      </c>
      <c r="AA283" s="212"/>
      <c r="AB283" s="561" t="s">
        <v>1044</v>
      </c>
      <c r="AC283" s="273"/>
      <c r="AD283" s="240">
        <v>0</v>
      </c>
      <c r="AE283" s="540">
        <v>1870</v>
      </c>
      <c r="AF283" s="541" t="s">
        <v>2985</v>
      </c>
      <c r="AG283" s="540">
        <v>1870</v>
      </c>
      <c r="AH283" s="680" t="s">
        <v>3892</v>
      </c>
      <c r="AI283" s="327">
        <f>IFERROR(VLOOKUP(CONCATENATE($T283,$V283),'Matriz de Decisión'!$M$4:$Y$81,2,0),0)</f>
        <v>0</v>
      </c>
      <c r="AJ283" s="344">
        <v>0</v>
      </c>
      <c r="AK283" s="345"/>
      <c r="AL283" s="543">
        <v>0</v>
      </c>
      <c r="AM283" s="327">
        <v>0</v>
      </c>
      <c r="AN283" s="560"/>
      <c r="AO283" s="328">
        <v>0.5</v>
      </c>
      <c r="AP283" s="328">
        <v>0.5</v>
      </c>
      <c r="AQ283" s="331" t="s">
        <v>3932</v>
      </c>
    </row>
    <row r="284" spans="1:43" ht="82.5" customHeight="1" x14ac:dyDescent="0.25">
      <c r="A284" s="228" t="s">
        <v>192</v>
      </c>
      <c r="B284" s="105" t="s">
        <v>17</v>
      </c>
      <c r="C284" s="105" t="s">
        <v>19</v>
      </c>
      <c r="D284" s="294" t="s">
        <v>4445</v>
      </c>
      <c r="E284" s="197"/>
      <c r="F284" s="106" t="s">
        <v>239</v>
      </c>
      <c r="G284" s="323" t="s">
        <v>852</v>
      </c>
      <c r="H284" s="323" t="s">
        <v>853</v>
      </c>
      <c r="I284" s="106" t="s">
        <v>199</v>
      </c>
      <c r="J284" s="107" t="s">
        <v>4476</v>
      </c>
      <c r="K284" s="547" t="s">
        <v>3081</v>
      </c>
      <c r="L284" s="682">
        <v>1.32</v>
      </c>
      <c r="M284" s="211" t="s">
        <v>194</v>
      </c>
      <c r="N284" s="302">
        <v>240</v>
      </c>
      <c r="O284" s="201" t="s">
        <v>193</v>
      </c>
      <c r="P284" s="753">
        <v>43166</v>
      </c>
      <c r="Q284" s="290" t="s">
        <v>1067</v>
      </c>
      <c r="R284" s="130">
        <v>43132</v>
      </c>
      <c r="S284" s="130">
        <v>43327</v>
      </c>
      <c r="T284" s="333" t="str">
        <f t="shared" si="14"/>
        <v>febrero</v>
      </c>
      <c r="U284" s="335">
        <f t="shared" si="15"/>
        <v>195</v>
      </c>
      <c r="V284" s="334">
        <f t="shared" si="13"/>
        <v>213</v>
      </c>
      <c r="W284" s="342">
        <v>0</v>
      </c>
      <c r="X284" s="358">
        <v>342761586</v>
      </c>
      <c r="Y284" s="359" t="s">
        <v>1046</v>
      </c>
      <c r="Z284" s="359" t="s">
        <v>199</v>
      </c>
      <c r="AA284" s="212"/>
      <c r="AB284" s="343" t="s">
        <v>1065</v>
      </c>
      <c r="AC284" s="273"/>
      <c r="AD284" s="240">
        <v>0</v>
      </c>
      <c r="AE284" s="540">
        <v>0</v>
      </c>
      <c r="AF284" s="541" t="s">
        <v>3082</v>
      </c>
      <c r="AG284" s="540">
        <v>210</v>
      </c>
      <c r="AH284" s="680" t="s">
        <v>3893</v>
      </c>
      <c r="AI284" s="327">
        <f>IFERROR(VLOOKUP(CONCATENATE($T284,$V284),'Matriz de Decisión'!$M$4:$Y$81,2,0),0)</f>
        <v>0</v>
      </c>
      <c r="AJ284" s="344">
        <v>0</v>
      </c>
      <c r="AK284" s="345"/>
      <c r="AL284" s="543">
        <v>0.2</v>
      </c>
      <c r="AM284" s="327">
        <v>0.2</v>
      </c>
      <c r="AN284" s="560" t="s">
        <v>3083</v>
      </c>
      <c r="AO284" s="328">
        <v>0.4</v>
      </c>
      <c r="AP284" s="328">
        <v>0.4</v>
      </c>
      <c r="AQ284" s="331" t="s">
        <v>3933</v>
      </c>
    </row>
    <row r="285" spans="1:43" ht="82.5" customHeight="1" x14ac:dyDescent="0.25">
      <c r="A285" s="228" t="s">
        <v>192</v>
      </c>
      <c r="B285" s="105" t="s">
        <v>17</v>
      </c>
      <c r="C285" s="105" t="s">
        <v>19</v>
      </c>
      <c r="D285" s="294" t="s">
        <v>4445</v>
      </c>
      <c r="E285" s="197"/>
      <c r="F285" s="106" t="s">
        <v>239</v>
      </c>
      <c r="G285" s="323" t="s">
        <v>852</v>
      </c>
      <c r="H285" s="323" t="s">
        <v>853</v>
      </c>
      <c r="I285" s="106" t="s">
        <v>199</v>
      </c>
      <c r="J285" s="107" t="s">
        <v>4476</v>
      </c>
      <c r="K285" s="547" t="s">
        <v>3081</v>
      </c>
      <c r="L285" s="682">
        <v>1.32</v>
      </c>
      <c r="M285" s="211" t="s">
        <v>194</v>
      </c>
      <c r="N285" s="302">
        <v>240</v>
      </c>
      <c r="O285" s="201" t="s">
        <v>193</v>
      </c>
      <c r="P285" s="753">
        <v>43166</v>
      </c>
      <c r="Q285" s="290" t="s">
        <v>1066</v>
      </c>
      <c r="R285" s="130">
        <v>43160</v>
      </c>
      <c r="S285" s="130">
        <v>43327</v>
      </c>
      <c r="T285" s="333" t="str">
        <f t="shared" si="14"/>
        <v>marzo</v>
      </c>
      <c r="U285" s="335">
        <f t="shared" si="15"/>
        <v>167</v>
      </c>
      <c r="V285" s="334">
        <f t="shared" si="13"/>
        <v>183</v>
      </c>
      <c r="W285" s="342">
        <v>0</v>
      </c>
      <c r="X285" s="358">
        <v>342761586</v>
      </c>
      <c r="Y285" s="359" t="s">
        <v>1046</v>
      </c>
      <c r="Z285" s="359" t="s">
        <v>199</v>
      </c>
      <c r="AA285" s="212"/>
      <c r="AB285" s="343" t="s">
        <v>1044</v>
      </c>
      <c r="AC285" s="273"/>
      <c r="AD285" s="240">
        <v>0</v>
      </c>
      <c r="AE285" s="540">
        <v>0</v>
      </c>
      <c r="AF285" s="541" t="s">
        <v>3082</v>
      </c>
      <c r="AG285" s="540">
        <v>210</v>
      </c>
      <c r="AH285" s="680" t="s">
        <v>3893</v>
      </c>
      <c r="AI285" s="327">
        <f>IFERROR(VLOOKUP(CONCATENATE($T285,$V285),'Matriz de Decisión'!$M$4:$Y$81,2,0),0)</f>
        <v>0</v>
      </c>
      <c r="AJ285" s="344">
        <v>0</v>
      </c>
      <c r="AK285" s="345"/>
      <c r="AL285" s="543">
        <v>0.2</v>
      </c>
      <c r="AM285" s="327">
        <v>0.2</v>
      </c>
      <c r="AN285" s="560" t="s">
        <v>3084</v>
      </c>
      <c r="AO285" s="328">
        <v>0.5</v>
      </c>
      <c r="AP285" s="328">
        <v>0.5</v>
      </c>
      <c r="AQ285" s="331" t="s">
        <v>3934</v>
      </c>
    </row>
    <row r="286" spans="1:43" ht="82.5" customHeight="1" x14ac:dyDescent="0.25">
      <c r="A286" s="228" t="s">
        <v>192</v>
      </c>
      <c r="B286" s="105" t="s">
        <v>17</v>
      </c>
      <c r="C286" s="105" t="s">
        <v>20</v>
      </c>
      <c r="D286" s="294" t="s">
        <v>4445</v>
      </c>
      <c r="E286" s="197"/>
      <c r="F286" s="106" t="s">
        <v>239</v>
      </c>
      <c r="G286" s="323" t="s">
        <v>852</v>
      </c>
      <c r="H286" s="323" t="s">
        <v>853</v>
      </c>
      <c r="I286" s="211" t="s">
        <v>193</v>
      </c>
      <c r="J286" s="107" t="s">
        <v>4482</v>
      </c>
      <c r="K286" s="547" t="s">
        <v>2996</v>
      </c>
      <c r="L286" s="682">
        <v>2.89</v>
      </c>
      <c r="M286" s="211" t="s">
        <v>194</v>
      </c>
      <c r="N286" s="302">
        <v>585</v>
      </c>
      <c r="O286" s="201" t="s">
        <v>193</v>
      </c>
      <c r="P286" s="753">
        <v>43166</v>
      </c>
      <c r="Q286" s="290" t="s">
        <v>1068</v>
      </c>
      <c r="R286" s="130">
        <v>43101</v>
      </c>
      <c r="S286" s="130">
        <v>43465</v>
      </c>
      <c r="T286" s="333" t="str">
        <f t="shared" si="14"/>
        <v>enero</v>
      </c>
      <c r="U286" s="335">
        <f t="shared" si="15"/>
        <v>364</v>
      </c>
      <c r="V286" s="334">
        <f t="shared" si="13"/>
        <v>365</v>
      </c>
      <c r="W286" s="342">
        <v>0</v>
      </c>
      <c r="X286" s="131">
        <v>0</v>
      </c>
      <c r="Y286" s="360"/>
      <c r="Z286" s="360"/>
      <c r="AA286" s="212"/>
      <c r="AB286" s="343" t="s">
        <v>1069</v>
      </c>
      <c r="AC286" s="270">
        <v>23</v>
      </c>
      <c r="AD286" s="240" t="s">
        <v>1070</v>
      </c>
      <c r="AE286" s="540">
        <v>23</v>
      </c>
      <c r="AF286" s="541" t="s">
        <v>1070</v>
      </c>
      <c r="AG286" s="540">
        <v>23</v>
      </c>
      <c r="AH286" s="680" t="s">
        <v>3894</v>
      </c>
      <c r="AI286" s="327">
        <f>IFERROR(VLOOKUP(CONCATENATE($T286,$V286),'Matriz de Decisión'!$M$4:$Y$81,2,0),0)</f>
        <v>5.333333333333333E-2</v>
      </c>
      <c r="AJ286" s="344">
        <v>0.14000000000000001</v>
      </c>
      <c r="AK286" s="345" t="s">
        <v>936</v>
      </c>
      <c r="AL286" s="544">
        <v>0.14000000000000001</v>
      </c>
      <c r="AM286" s="327">
        <v>0.14000000000000001</v>
      </c>
      <c r="AN286" s="560" t="s">
        <v>2997</v>
      </c>
      <c r="AO286" s="328">
        <v>0.14000000000000001</v>
      </c>
      <c r="AP286" s="328">
        <v>0.15</v>
      </c>
      <c r="AQ286" s="331" t="s">
        <v>3935</v>
      </c>
    </row>
    <row r="287" spans="1:43" ht="82.5" customHeight="1" x14ac:dyDescent="0.25">
      <c r="A287" s="228" t="s">
        <v>195</v>
      </c>
      <c r="B287" s="105" t="s">
        <v>17</v>
      </c>
      <c r="C287" s="105" t="s">
        <v>21</v>
      </c>
      <c r="D287" s="294" t="s">
        <v>4445</v>
      </c>
      <c r="E287" s="197"/>
      <c r="F287" s="211" t="s">
        <v>208</v>
      </c>
      <c r="G287" s="323" t="s">
        <v>852</v>
      </c>
      <c r="H287" s="323" t="s">
        <v>853</v>
      </c>
      <c r="I287" s="211" t="s">
        <v>193</v>
      </c>
      <c r="J287" s="107" t="s">
        <v>1071</v>
      </c>
      <c r="K287" s="547" t="s">
        <v>2989</v>
      </c>
      <c r="L287" s="682">
        <v>0.88</v>
      </c>
      <c r="M287" s="211" t="s">
        <v>194</v>
      </c>
      <c r="N287" s="302">
        <v>95</v>
      </c>
      <c r="O287" s="140"/>
      <c r="P287" s="140"/>
      <c r="Q287" s="290" t="s">
        <v>1072</v>
      </c>
      <c r="R287" s="130">
        <v>43129</v>
      </c>
      <c r="S287" s="130">
        <v>43341</v>
      </c>
      <c r="T287" s="333" t="str">
        <f t="shared" si="14"/>
        <v>enero</v>
      </c>
      <c r="U287" s="335">
        <f t="shared" si="15"/>
        <v>212</v>
      </c>
      <c r="V287" s="334">
        <f t="shared" si="13"/>
        <v>213</v>
      </c>
      <c r="W287" s="361">
        <v>717849649</v>
      </c>
      <c r="X287" s="131">
        <v>0</v>
      </c>
      <c r="Y287" s="147"/>
      <c r="Z287" s="147">
        <v>307649850</v>
      </c>
      <c r="AA287" s="212"/>
      <c r="AB287" s="561" t="s">
        <v>1073</v>
      </c>
      <c r="AC287" s="239">
        <v>0</v>
      </c>
      <c r="AD287" s="240" t="s">
        <v>1074</v>
      </c>
      <c r="AE287" s="540">
        <v>8</v>
      </c>
      <c r="AF287" s="541" t="s">
        <v>2990</v>
      </c>
      <c r="AG287" s="540">
        <v>8</v>
      </c>
      <c r="AH287" s="680" t="s">
        <v>3895</v>
      </c>
      <c r="AI287" s="327">
        <f>IFERROR(VLOOKUP(CONCATENATE($T287,$V287),'Matriz de Decisión'!$M$4:$Y$81,2,0),0)</f>
        <v>0.10285714285714284</v>
      </c>
      <c r="AJ287" s="344">
        <v>0.05</v>
      </c>
      <c r="AK287" s="345" t="s">
        <v>1075</v>
      </c>
      <c r="AL287" s="546">
        <v>0.15000000000000002</v>
      </c>
      <c r="AM287" s="327">
        <v>0.15</v>
      </c>
      <c r="AN287" s="560" t="s">
        <v>2991</v>
      </c>
      <c r="AO287" s="328">
        <v>0.30000000000000004</v>
      </c>
      <c r="AP287" s="328">
        <v>0.5</v>
      </c>
      <c r="AQ287" s="331" t="s">
        <v>3936</v>
      </c>
    </row>
    <row r="288" spans="1:43" ht="82.5" customHeight="1" x14ac:dyDescent="0.25">
      <c r="A288" s="228" t="s">
        <v>195</v>
      </c>
      <c r="B288" s="105" t="s">
        <v>17</v>
      </c>
      <c r="C288" s="105" t="s">
        <v>21</v>
      </c>
      <c r="D288" s="294" t="s">
        <v>4445</v>
      </c>
      <c r="E288" s="197"/>
      <c r="F288" s="211" t="s">
        <v>208</v>
      </c>
      <c r="G288" s="323" t="s">
        <v>852</v>
      </c>
      <c r="H288" s="323" t="s">
        <v>853</v>
      </c>
      <c r="I288" s="211" t="s">
        <v>193</v>
      </c>
      <c r="J288" s="107" t="s">
        <v>1071</v>
      </c>
      <c r="K288" s="547" t="s">
        <v>2989</v>
      </c>
      <c r="L288" s="682">
        <v>0.88</v>
      </c>
      <c r="M288" s="211" t="s">
        <v>194</v>
      </c>
      <c r="N288" s="302">
        <v>95</v>
      </c>
      <c r="O288" s="201"/>
      <c r="P288" s="753"/>
      <c r="Q288" s="290" t="s">
        <v>1076</v>
      </c>
      <c r="R288" s="130">
        <v>43143</v>
      </c>
      <c r="S288" s="130">
        <v>43341</v>
      </c>
      <c r="T288" s="333" t="str">
        <f t="shared" si="14"/>
        <v>febrero</v>
      </c>
      <c r="U288" s="335">
        <f t="shared" si="15"/>
        <v>198</v>
      </c>
      <c r="V288" s="334">
        <f t="shared" si="13"/>
        <v>213</v>
      </c>
      <c r="W288" s="342">
        <v>0</v>
      </c>
      <c r="X288" s="131">
        <v>0</v>
      </c>
      <c r="Y288" s="147"/>
      <c r="Z288" s="147"/>
      <c r="AA288" s="211" t="s">
        <v>1077</v>
      </c>
      <c r="AB288" s="561" t="s">
        <v>1078</v>
      </c>
      <c r="AC288" s="239">
        <v>0</v>
      </c>
      <c r="AD288" s="240">
        <v>0</v>
      </c>
      <c r="AE288" s="540">
        <v>8</v>
      </c>
      <c r="AF288" s="541" t="s">
        <v>2990</v>
      </c>
      <c r="AG288" s="540">
        <v>8</v>
      </c>
      <c r="AH288" s="680" t="s">
        <v>3895</v>
      </c>
      <c r="AI288" s="327">
        <f>IFERROR(VLOOKUP(CONCATENATE($T288,$V288),'Matriz de Decisión'!$M$4:$Y$81,2,0),0)</f>
        <v>0</v>
      </c>
      <c r="AJ288" s="344">
        <v>0</v>
      </c>
      <c r="AK288" s="345"/>
      <c r="AL288" s="546">
        <v>0.1</v>
      </c>
      <c r="AM288" s="327">
        <v>0.35</v>
      </c>
      <c r="AN288" s="560" t="s">
        <v>2992</v>
      </c>
      <c r="AO288" s="328">
        <v>0.2</v>
      </c>
      <c r="AP288" s="328">
        <v>0.2</v>
      </c>
      <c r="AQ288" s="331" t="s">
        <v>3926</v>
      </c>
    </row>
    <row r="289" spans="1:43" ht="84" hidden="1" x14ac:dyDescent="0.25">
      <c r="A289" s="228" t="s">
        <v>195</v>
      </c>
      <c r="B289" s="105" t="s">
        <v>17</v>
      </c>
      <c r="C289" s="105" t="s">
        <v>21</v>
      </c>
      <c r="D289" s="294" t="s">
        <v>4445</v>
      </c>
      <c r="E289" s="197"/>
      <c r="F289" s="211" t="s">
        <v>208</v>
      </c>
      <c r="G289" s="323" t="s">
        <v>852</v>
      </c>
      <c r="H289" s="323" t="s">
        <v>853</v>
      </c>
      <c r="I289" s="211" t="s">
        <v>193</v>
      </c>
      <c r="J289" s="107" t="s">
        <v>1071</v>
      </c>
      <c r="K289" s="547" t="s">
        <v>2989</v>
      </c>
      <c r="L289" s="559">
        <v>0.88</v>
      </c>
      <c r="M289" s="211" t="s">
        <v>194</v>
      </c>
      <c r="N289" s="302">
        <v>95</v>
      </c>
      <c r="O289" s="140"/>
      <c r="P289" s="140"/>
      <c r="Q289" s="290" t="s">
        <v>1079</v>
      </c>
      <c r="R289" s="130">
        <v>43199</v>
      </c>
      <c r="S289" s="130">
        <v>43464</v>
      </c>
      <c r="T289" s="333" t="str">
        <f t="shared" si="14"/>
        <v>abril</v>
      </c>
      <c r="U289" s="335">
        <f t="shared" si="15"/>
        <v>265</v>
      </c>
      <c r="V289" s="334">
        <f t="shared" si="13"/>
        <v>274</v>
      </c>
      <c r="W289" s="342">
        <v>0</v>
      </c>
      <c r="X289" s="131">
        <v>0</v>
      </c>
      <c r="Y289" s="147"/>
      <c r="Z289" s="147"/>
      <c r="AA289" s="211" t="s">
        <v>1077</v>
      </c>
      <c r="AB289" s="561" t="s">
        <v>1080</v>
      </c>
      <c r="AC289" s="239">
        <v>0</v>
      </c>
      <c r="AD289" s="240">
        <v>0</v>
      </c>
      <c r="AE289" s="540">
        <v>8</v>
      </c>
      <c r="AF289" s="541" t="s">
        <v>2990</v>
      </c>
      <c r="AG289" s="540">
        <v>8</v>
      </c>
      <c r="AH289" s="680" t="s">
        <v>3895</v>
      </c>
      <c r="AI289" s="327">
        <f>IFERROR(VLOOKUP(CONCATENATE($T289,$V289),'Matriz de Decisión'!$M$4:$Y$81,2,0),0)</f>
        <v>0</v>
      </c>
      <c r="AJ289" s="344">
        <v>0</v>
      </c>
      <c r="AK289" s="345"/>
      <c r="AL289" s="546">
        <v>0</v>
      </c>
      <c r="AM289" s="327">
        <v>0</v>
      </c>
      <c r="AN289" s="560">
        <v>0</v>
      </c>
      <c r="AO289" s="328" t="s">
        <v>3900</v>
      </c>
      <c r="AP289" s="328" t="s">
        <v>3900</v>
      </c>
      <c r="AQ289" s="331" t="s">
        <v>3900</v>
      </c>
    </row>
    <row r="290" spans="1:43" ht="82.5" customHeight="1" x14ac:dyDescent="0.25">
      <c r="A290" s="228" t="s">
        <v>192</v>
      </c>
      <c r="B290" s="105" t="s">
        <v>17</v>
      </c>
      <c r="C290" s="105" t="s">
        <v>19</v>
      </c>
      <c r="D290" s="294" t="s">
        <v>4445</v>
      </c>
      <c r="E290" s="197"/>
      <c r="F290" s="106" t="s">
        <v>196</v>
      </c>
      <c r="G290" s="323" t="s">
        <v>1081</v>
      </c>
      <c r="H290" s="323" t="s">
        <v>1082</v>
      </c>
      <c r="I290" s="106" t="s">
        <v>199</v>
      </c>
      <c r="J290" s="107" t="s">
        <v>1083</v>
      </c>
      <c r="K290" s="547" t="s">
        <v>3189</v>
      </c>
      <c r="L290" s="549">
        <v>1.5</v>
      </c>
      <c r="M290" s="211" t="s">
        <v>1085</v>
      </c>
      <c r="N290" s="302">
        <v>3082</v>
      </c>
      <c r="O290" s="140"/>
      <c r="P290" s="140"/>
      <c r="Q290" s="290" t="s">
        <v>1086</v>
      </c>
      <c r="R290" s="130">
        <v>43132</v>
      </c>
      <c r="S290" s="130">
        <v>43189</v>
      </c>
      <c r="T290" s="333" t="str">
        <f t="shared" si="14"/>
        <v>febrero</v>
      </c>
      <c r="U290" s="335">
        <f t="shared" si="15"/>
        <v>57</v>
      </c>
      <c r="V290" s="334">
        <f t="shared" si="13"/>
        <v>61</v>
      </c>
      <c r="W290" s="342">
        <v>0</v>
      </c>
      <c r="X290" s="131">
        <f>1747975825+873897912</f>
        <v>2621873737</v>
      </c>
      <c r="Y290" s="362" t="s">
        <v>1087</v>
      </c>
      <c r="Z290" s="239"/>
      <c r="AA290" s="212"/>
      <c r="AB290" s="547" t="s">
        <v>1088</v>
      </c>
      <c r="AC290" s="254"/>
      <c r="AD290" s="254"/>
      <c r="AE290" s="540">
        <v>0</v>
      </c>
      <c r="AF290" s="541" t="s">
        <v>3212</v>
      </c>
      <c r="AG290" s="540">
        <v>0</v>
      </c>
      <c r="AH290" s="680" t="s">
        <v>3743</v>
      </c>
      <c r="AI290" s="327">
        <f>IFERROR(VLOOKUP(CONCATENATE($T290,$V290),'Matriz de Decisión'!$M$4:$Y$81,2,0),0)</f>
        <v>0</v>
      </c>
      <c r="AJ290" s="344">
        <v>0.7</v>
      </c>
      <c r="AK290" s="345" t="s">
        <v>1089</v>
      </c>
      <c r="AL290" s="543">
        <v>0.9</v>
      </c>
      <c r="AM290" s="327">
        <v>0.9</v>
      </c>
      <c r="AN290" s="545" t="s">
        <v>3251</v>
      </c>
      <c r="AO290" s="328">
        <v>1</v>
      </c>
      <c r="AP290" s="328">
        <v>0.95</v>
      </c>
      <c r="AQ290" s="331" t="s">
        <v>3756</v>
      </c>
    </row>
    <row r="291" spans="1:43" ht="82.5" customHeight="1" x14ac:dyDescent="0.25">
      <c r="A291" s="228" t="s">
        <v>192</v>
      </c>
      <c r="B291" s="105" t="s">
        <v>17</v>
      </c>
      <c r="C291" s="105" t="s">
        <v>19</v>
      </c>
      <c r="D291" s="294" t="s">
        <v>4445</v>
      </c>
      <c r="E291" s="197"/>
      <c r="F291" s="106" t="s">
        <v>196</v>
      </c>
      <c r="G291" s="323" t="s">
        <v>1081</v>
      </c>
      <c r="H291" s="323" t="s">
        <v>1082</v>
      </c>
      <c r="I291" s="106" t="s">
        <v>199</v>
      </c>
      <c r="J291" s="107" t="s">
        <v>1083</v>
      </c>
      <c r="K291" s="547" t="s">
        <v>3190</v>
      </c>
      <c r="L291" s="549">
        <v>1.5</v>
      </c>
      <c r="M291" s="211" t="s">
        <v>1085</v>
      </c>
      <c r="N291" s="302">
        <v>3082</v>
      </c>
      <c r="O291" s="201" t="s">
        <v>193</v>
      </c>
      <c r="P291" s="660">
        <v>43157</v>
      </c>
      <c r="Q291" s="290" t="s">
        <v>1090</v>
      </c>
      <c r="R291" s="130">
        <v>43146</v>
      </c>
      <c r="S291" s="130">
        <v>43465</v>
      </c>
      <c r="T291" s="333" t="str">
        <f t="shared" si="14"/>
        <v>febrero</v>
      </c>
      <c r="U291" s="335">
        <f t="shared" si="15"/>
        <v>319</v>
      </c>
      <c r="V291" s="334">
        <f t="shared" si="13"/>
        <v>333</v>
      </c>
      <c r="W291" s="342">
        <v>0</v>
      </c>
      <c r="X291" s="131">
        <f t="shared" ref="X291:X294" si="17">1747975825+873897912</f>
        <v>2621873737</v>
      </c>
      <c r="Y291" s="362" t="s">
        <v>1087</v>
      </c>
      <c r="Z291" s="239"/>
      <c r="AA291" s="212"/>
      <c r="AB291" s="547" t="s">
        <v>3227</v>
      </c>
      <c r="AC291" s="254"/>
      <c r="AD291" s="254"/>
      <c r="AE291" s="540">
        <v>0</v>
      </c>
      <c r="AF291" s="541" t="s">
        <v>3212</v>
      </c>
      <c r="AG291" s="540">
        <v>0</v>
      </c>
      <c r="AH291" s="680" t="s">
        <v>3743</v>
      </c>
      <c r="AI291" s="327">
        <f>IFERROR(VLOOKUP(CONCATENATE($T291,$V291),'Matriz de Decisión'!$M$4:$Y$81,2,0),0)</f>
        <v>0</v>
      </c>
      <c r="AJ291" s="344">
        <v>0</v>
      </c>
      <c r="AK291" s="347"/>
      <c r="AL291" s="543">
        <v>0.15</v>
      </c>
      <c r="AM291" s="327">
        <v>0.15</v>
      </c>
      <c r="AN291" s="545" t="s">
        <v>3252</v>
      </c>
      <c r="AO291" s="328">
        <v>0.25</v>
      </c>
      <c r="AP291" s="328">
        <v>0.25</v>
      </c>
      <c r="AQ291" s="331" t="s">
        <v>3757</v>
      </c>
    </row>
    <row r="292" spans="1:43" ht="110.25" hidden="1" x14ac:dyDescent="0.25">
      <c r="A292" s="228" t="s">
        <v>192</v>
      </c>
      <c r="B292" s="105" t="s">
        <v>17</v>
      </c>
      <c r="C292" s="105" t="s">
        <v>19</v>
      </c>
      <c r="D292" s="294" t="s">
        <v>4445</v>
      </c>
      <c r="E292" s="197"/>
      <c r="F292" s="106" t="s">
        <v>196</v>
      </c>
      <c r="G292" s="323" t="s">
        <v>1081</v>
      </c>
      <c r="H292" s="323" t="s">
        <v>1082</v>
      </c>
      <c r="I292" s="106" t="s">
        <v>199</v>
      </c>
      <c r="J292" s="107" t="s">
        <v>1083</v>
      </c>
      <c r="K292" s="547" t="s">
        <v>3191</v>
      </c>
      <c r="L292" s="549">
        <v>1.5</v>
      </c>
      <c r="M292" s="211" t="s">
        <v>1085</v>
      </c>
      <c r="N292" s="302">
        <v>3082</v>
      </c>
      <c r="O292" s="140"/>
      <c r="P292" s="140"/>
      <c r="Q292" s="290" t="s">
        <v>1091</v>
      </c>
      <c r="R292" s="130">
        <v>43252</v>
      </c>
      <c r="S292" s="130">
        <v>43465</v>
      </c>
      <c r="T292" s="333" t="str">
        <f t="shared" si="14"/>
        <v>junio</v>
      </c>
      <c r="U292" s="335">
        <f t="shared" si="15"/>
        <v>213</v>
      </c>
      <c r="V292" s="334">
        <f t="shared" si="13"/>
        <v>213</v>
      </c>
      <c r="W292" s="342">
        <v>0</v>
      </c>
      <c r="X292" s="131">
        <f t="shared" si="17"/>
        <v>2621873737</v>
      </c>
      <c r="Y292" s="362" t="s">
        <v>1087</v>
      </c>
      <c r="Z292" s="239"/>
      <c r="AA292" s="212"/>
      <c r="AB292" s="547" t="s">
        <v>1092</v>
      </c>
      <c r="AC292" s="254"/>
      <c r="AD292" s="254"/>
      <c r="AE292" s="540">
        <v>0</v>
      </c>
      <c r="AF292" s="541" t="s">
        <v>3212</v>
      </c>
      <c r="AG292" s="540">
        <v>0</v>
      </c>
      <c r="AH292" s="680" t="s">
        <v>3743</v>
      </c>
      <c r="AI292" s="327">
        <f>IFERROR(VLOOKUP(CONCATENATE($T292,$V292),'Matriz de Decisión'!$M$4:$Y$81,2,0),0)</f>
        <v>0</v>
      </c>
      <c r="AJ292" s="344">
        <v>0</v>
      </c>
      <c r="AK292" s="347"/>
      <c r="AL292" s="543">
        <v>0</v>
      </c>
      <c r="AM292" s="327">
        <v>0</v>
      </c>
      <c r="AN292" s="542">
        <v>0</v>
      </c>
      <c r="AO292" s="328">
        <v>0</v>
      </c>
      <c r="AP292" s="328"/>
      <c r="AQ292" s="331"/>
    </row>
    <row r="293" spans="1:43" ht="82.5" customHeight="1" x14ac:dyDescent="0.25">
      <c r="A293" s="228" t="s">
        <v>192</v>
      </c>
      <c r="B293" s="105" t="s">
        <v>17</v>
      </c>
      <c r="C293" s="105" t="s">
        <v>19</v>
      </c>
      <c r="D293" s="294" t="s">
        <v>4445</v>
      </c>
      <c r="E293" s="197"/>
      <c r="F293" s="106" t="s">
        <v>196</v>
      </c>
      <c r="G293" s="323" t="s">
        <v>1081</v>
      </c>
      <c r="H293" s="323" t="s">
        <v>1082</v>
      </c>
      <c r="I293" s="106" t="s">
        <v>199</v>
      </c>
      <c r="J293" s="107" t="s">
        <v>1083</v>
      </c>
      <c r="K293" s="547" t="s">
        <v>3192</v>
      </c>
      <c r="L293" s="549">
        <v>1.5</v>
      </c>
      <c r="M293" s="211" t="s">
        <v>1085</v>
      </c>
      <c r="N293" s="302">
        <v>3082</v>
      </c>
      <c r="O293" s="201" t="s">
        <v>193</v>
      </c>
      <c r="P293" s="660">
        <v>43157</v>
      </c>
      <c r="Q293" s="290" t="s">
        <v>1093</v>
      </c>
      <c r="R293" s="130">
        <v>43132</v>
      </c>
      <c r="S293" s="130">
        <v>43159</v>
      </c>
      <c r="T293" s="333" t="str">
        <f t="shared" si="14"/>
        <v>febrero</v>
      </c>
      <c r="U293" s="335">
        <f t="shared" si="15"/>
        <v>27</v>
      </c>
      <c r="V293" s="334">
        <f t="shared" si="13"/>
        <v>30</v>
      </c>
      <c r="W293" s="342">
        <v>0</v>
      </c>
      <c r="X293" s="131">
        <f t="shared" si="17"/>
        <v>2621873737</v>
      </c>
      <c r="Y293" s="362" t="s">
        <v>1087</v>
      </c>
      <c r="Z293" s="239"/>
      <c r="AA293" s="212"/>
      <c r="AB293" s="547" t="s">
        <v>3228</v>
      </c>
      <c r="AC293" s="254"/>
      <c r="AD293" s="254"/>
      <c r="AE293" s="540">
        <v>0</v>
      </c>
      <c r="AF293" s="541" t="s">
        <v>3212</v>
      </c>
      <c r="AG293" s="540">
        <v>0</v>
      </c>
      <c r="AH293" s="680" t="s">
        <v>3743</v>
      </c>
      <c r="AI293" s="327">
        <f>IFERROR(VLOOKUP(CONCATENATE($T293,$V293),'Matriz de Decisión'!$M$4:$Y$81,2,0),0)</f>
        <v>0</v>
      </c>
      <c r="AJ293" s="344">
        <v>0</v>
      </c>
      <c r="AK293" s="347"/>
      <c r="AL293" s="543">
        <v>1</v>
      </c>
      <c r="AM293" s="327">
        <v>1</v>
      </c>
      <c r="AN293" s="545" t="s">
        <v>3253</v>
      </c>
      <c r="AO293" s="328">
        <v>1</v>
      </c>
      <c r="AP293" s="328">
        <v>1</v>
      </c>
      <c r="AQ293" s="331" t="s">
        <v>3758</v>
      </c>
    </row>
    <row r="294" spans="1:43" ht="82.5" customHeight="1" x14ac:dyDescent="0.25">
      <c r="A294" s="228" t="s">
        <v>192</v>
      </c>
      <c r="B294" s="105" t="s">
        <v>17</v>
      </c>
      <c r="C294" s="105" t="s">
        <v>19</v>
      </c>
      <c r="D294" s="294" t="s">
        <v>4445</v>
      </c>
      <c r="E294" s="197"/>
      <c r="F294" s="106" t="s">
        <v>196</v>
      </c>
      <c r="G294" s="323" t="s">
        <v>1081</v>
      </c>
      <c r="H294" s="323" t="s">
        <v>1082</v>
      </c>
      <c r="I294" s="106" t="s">
        <v>199</v>
      </c>
      <c r="J294" s="107" t="s">
        <v>1083</v>
      </c>
      <c r="K294" s="547" t="s">
        <v>3193</v>
      </c>
      <c r="L294" s="549">
        <v>1.5</v>
      </c>
      <c r="M294" s="211" t="s">
        <v>1085</v>
      </c>
      <c r="N294" s="302">
        <v>3082</v>
      </c>
      <c r="O294" s="201" t="s">
        <v>193</v>
      </c>
      <c r="P294" s="660">
        <v>43157</v>
      </c>
      <c r="Q294" s="290" t="s">
        <v>1094</v>
      </c>
      <c r="R294" s="130">
        <v>43160</v>
      </c>
      <c r="S294" s="130">
        <v>43343</v>
      </c>
      <c r="T294" s="333" t="str">
        <f t="shared" si="14"/>
        <v>marzo</v>
      </c>
      <c r="U294" s="335">
        <f t="shared" si="15"/>
        <v>183</v>
      </c>
      <c r="V294" s="334">
        <f t="shared" si="13"/>
        <v>183</v>
      </c>
      <c r="W294" s="342">
        <v>0</v>
      </c>
      <c r="X294" s="131">
        <f t="shared" si="17"/>
        <v>2621873737</v>
      </c>
      <c r="Y294" s="362" t="s">
        <v>1087</v>
      </c>
      <c r="Z294" s="239"/>
      <c r="AA294" s="212"/>
      <c r="AB294" s="547" t="s">
        <v>1095</v>
      </c>
      <c r="AC294" s="254"/>
      <c r="AD294" s="254"/>
      <c r="AE294" s="540">
        <v>0</v>
      </c>
      <c r="AF294" s="541" t="s">
        <v>3212</v>
      </c>
      <c r="AG294" s="540">
        <v>0</v>
      </c>
      <c r="AH294" s="680" t="s">
        <v>3743</v>
      </c>
      <c r="AI294" s="327">
        <f>IFERROR(VLOOKUP(CONCATENATE($T294,$V294),'Matriz de Decisión'!$M$4:$Y$81,2,0),0)</f>
        <v>0</v>
      </c>
      <c r="AJ294" s="344">
        <v>0</v>
      </c>
      <c r="AK294" s="347"/>
      <c r="AL294" s="543">
        <v>0</v>
      </c>
      <c r="AM294" s="327">
        <v>0</v>
      </c>
      <c r="AN294" s="542"/>
      <c r="AO294" s="328">
        <v>0.1</v>
      </c>
      <c r="AP294" s="328">
        <v>0.3</v>
      </c>
      <c r="AQ294" s="331" t="s">
        <v>3759</v>
      </c>
    </row>
    <row r="295" spans="1:43" ht="82.5" customHeight="1" x14ac:dyDescent="0.25">
      <c r="A295" s="228" t="s">
        <v>192</v>
      </c>
      <c r="B295" s="105" t="s">
        <v>17</v>
      </c>
      <c r="C295" s="105" t="s">
        <v>19</v>
      </c>
      <c r="D295" s="107" t="s">
        <v>4445</v>
      </c>
      <c r="E295" s="197"/>
      <c r="F295" s="106" t="s">
        <v>1096</v>
      </c>
      <c r="G295" s="323" t="s">
        <v>1081</v>
      </c>
      <c r="H295" s="323" t="s">
        <v>1082</v>
      </c>
      <c r="I295" s="211" t="s">
        <v>193</v>
      </c>
      <c r="J295" s="107" t="s">
        <v>1097</v>
      </c>
      <c r="K295" s="547" t="s">
        <v>3194</v>
      </c>
      <c r="L295" s="549">
        <v>2.5</v>
      </c>
      <c r="M295" s="211" t="s">
        <v>1085</v>
      </c>
      <c r="N295" s="302">
        <v>1000</v>
      </c>
      <c r="O295" s="140"/>
      <c r="P295" s="140"/>
      <c r="Q295" s="290" t="s">
        <v>1098</v>
      </c>
      <c r="R295" s="130">
        <v>43132</v>
      </c>
      <c r="S295" s="130">
        <v>43189</v>
      </c>
      <c r="T295" s="333" t="str">
        <f t="shared" si="14"/>
        <v>febrero</v>
      </c>
      <c r="U295" s="335">
        <f t="shared" si="15"/>
        <v>57</v>
      </c>
      <c r="V295" s="334">
        <f t="shared" si="13"/>
        <v>61</v>
      </c>
      <c r="W295" s="342">
        <v>0</v>
      </c>
      <c r="X295" s="131">
        <v>1306272342</v>
      </c>
      <c r="Y295" s="362" t="s">
        <v>1087</v>
      </c>
      <c r="Z295" s="239"/>
      <c r="AA295" s="212"/>
      <c r="AB295" s="547" t="s">
        <v>1099</v>
      </c>
      <c r="AC295" s="239" t="s">
        <v>585</v>
      </c>
      <c r="AD295" s="240" t="s">
        <v>1100</v>
      </c>
      <c r="AE295" s="540">
        <v>0</v>
      </c>
      <c r="AF295" s="541" t="s">
        <v>3213</v>
      </c>
      <c r="AG295" s="540">
        <v>0</v>
      </c>
      <c r="AH295" s="680" t="s">
        <v>3744</v>
      </c>
      <c r="AI295" s="327">
        <f>IFERROR(VLOOKUP(CONCATENATE($T295,$V295),'Matriz de Decisión'!$M$4:$Y$81,2,0),0)</f>
        <v>0</v>
      </c>
      <c r="AJ295" s="346">
        <v>1</v>
      </c>
      <c r="AK295" s="362" t="s">
        <v>1101</v>
      </c>
      <c r="AL295" s="543">
        <v>0.9</v>
      </c>
      <c r="AM295" s="327">
        <v>1</v>
      </c>
      <c r="AN295" s="545" t="s">
        <v>3254</v>
      </c>
      <c r="AO295" s="328">
        <v>1</v>
      </c>
      <c r="AP295" s="328">
        <v>1</v>
      </c>
      <c r="AQ295" s="331" t="s">
        <v>3760</v>
      </c>
    </row>
    <row r="296" spans="1:43" ht="96" hidden="1" x14ac:dyDescent="0.25">
      <c r="A296" s="228" t="s">
        <v>192</v>
      </c>
      <c r="B296" s="105" t="s">
        <v>17</v>
      </c>
      <c r="C296" s="105" t="s">
        <v>19</v>
      </c>
      <c r="D296" s="107" t="s">
        <v>4445</v>
      </c>
      <c r="E296" s="197"/>
      <c r="F296" s="106" t="s">
        <v>1096</v>
      </c>
      <c r="G296" s="323" t="s">
        <v>1081</v>
      </c>
      <c r="H296" s="323" t="s">
        <v>1082</v>
      </c>
      <c r="I296" s="211" t="s">
        <v>193</v>
      </c>
      <c r="J296" s="107" t="s">
        <v>1097</v>
      </c>
      <c r="K296" s="547" t="s">
        <v>3195</v>
      </c>
      <c r="L296" s="549">
        <v>2.5</v>
      </c>
      <c r="M296" s="211" t="s">
        <v>1085</v>
      </c>
      <c r="N296" s="302">
        <v>1000</v>
      </c>
      <c r="O296" s="140"/>
      <c r="P296" s="140"/>
      <c r="Q296" s="290" t="s">
        <v>1102</v>
      </c>
      <c r="R296" s="130">
        <v>43252</v>
      </c>
      <c r="S296" s="130">
        <v>43465</v>
      </c>
      <c r="T296" s="333" t="str">
        <f t="shared" si="14"/>
        <v>junio</v>
      </c>
      <c r="U296" s="335">
        <f t="shared" si="15"/>
        <v>213</v>
      </c>
      <c r="V296" s="334">
        <f t="shared" si="13"/>
        <v>213</v>
      </c>
      <c r="W296" s="342">
        <v>0</v>
      </c>
      <c r="X296" s="131">
        <v>1306272342</v>
      </c>
      <c r="Y296" s="362" t="s">
        <v>1087</v>
      </c>
      <c r="Z296" s="239"/>
      <c r="AA296" s="212"/>
      <c r="AB296" s="547" t="s">
        <v>1103</v>
      </c>
      <c r="AC296" s="239" t="s">
        <v>585</v>
      </c>
      <c r="AD296" s="240" t="s">
        <v>1104</v>
      </c>
      <c r="AE296" s="540">
        <v>0</v>
      </c>
      <c r="AF296" s="541" t="s">
        <v>3213</v>
      </c>
      <c r="AG296" s="540">
        <v>0</v>
      </c>
      <c r="AH296" s="680" t="s">
        <v>3744</v>
      </c>
      <c r="AI296" s="327">
        <f>IFERROR(VLOOKUP(CONCATENATE($T296,$V296),'Matriz de Decisión'!$M$4:$Y$81,2,0),0)</f>
        <v>0</v>
      </c>
      <c r="AJ296" s="346">
        <v>0</v>
      </c>
      <c r="AK296" s="362">
        <v>0</v>
      </c>
      <c r="AL296" s="543">
        <v>0</v>
      </c>
      <c r="AM296" s="327">
        <v>0</v>
      </c>
      <c r="AN296" s="542">
        <v>0</v>
      </c>
      <c r="AO296" s="328">
        <v>0</v>
      </c>
      <c r="AP296" s="328"/>
      <c r="AQ296" s="331"/>
    </row>
    <row r="297" spans="1:43" ht="96" hidden="1" x14ac:dyDescent="0.25">
      <c r="A297" s="228" t="s">
        <v>192</v>
      </c>
      <c r="B297" s="105" t="s">
        <v>17</v>
      </c>
      <c r="C297" s="105" t="s">
        <v>19</v>
      </c>
      <c r="D297" s="107" t="s">
        <v>4445</v>
      </c>
      <c r="E297" s="197"/>
      <c r="F297" s="106" t="s">
        <v>1096</v>
      </c>
      <c r="G297" s="323" t="s">
        <v>1081</v>
      </c>
      <c r="H297" s="323" t="s">
        <v>1082</v>
      </c>
      <c r="I297" s="211" t="s">
        <v>193</v>
      </c>
      <c r="J297" s="107" t="s">
        <v>1097</v>
      </c>
      <c r="K297" s="547" t="s">
        <v>3196</v>
      </c>
      <c r="L297" s="549">
        <v>2.5</v>
      </c>
      <c r="M297" s="211" t="s">
        <v>1085</v>
      </c>
      <c r="N297" s="302">
        <v>1000</v>
      </c>
      <c r="O297" s="140"/>
      <c r="P297" s="140"/>
      <c r="Q297" s="290" t="s">
        <v>1105</v>
      </c>
      <c r="R297" s="130">
        <v>43252</v>
      </c>
      <c r="S297" s="130">
        <v>43465</v>
      </c>
      <c r="T297" s="333" t="str">
        <f t="shared" si="14"/>
        <v>junio</v>
      </c>
      <c r="U297" s="335">
        <f t="shared" si="15"/>
        <v>213</v>
      </c>
      <c r="V297" s="334">
        <f t="shared" si="13"/>
        <v>213</v>
      </c>
      <c r="W297" s="342">
        <v>0</v>
      </c>
      <c r="X297" s="131">
        <v>1306272342</v>
      </c>
      <c r="Y297" s="362" t="s">
        <v>1087</v>
      </c>
      <c r="Z297" s="239"/>
      <c r="AA297" s="212"/>
      <c r="AB297" s="547" t="s">
        <v>3229</v>
      </c>
      <c r="AC297" s="239" t="s">
        <v>585</v>
      </c>
      <c r="AD297" s="240" t="s">
        <v>1100</v>
      </c>
      <c r="AE297" s="540">
        <v>0</v>
      </c>
      <c r="AF297" s="541" t="s">
        <v>3213</v>
      </c>
      <c r="AG297" s="540">
        <v>0</v>
      </c>
      <c r="AH297" s="680" t="s">
        <v>3744</v>
      </c>
      <c r="AI297" s="327">
        <f>IFERROR(VLOOKUP(CONCATENATE($T297,$V297),'Matriz de Decisión'!$M$4:$Y$81,2,0),0)</f>
        <v>0</v>
      </c>
      <c r="AJ297" s="346">
        <v>0</v>
      </c>
      <c r="AK297" s="362">
        <v>0</v>
      </c>
      <c r="AL297" s="543">
        <v>0</v>
      </c>
      <c r="AM297" s="327">
        <v>0</v>
      </c>
      <c r="AN297" s="542">
        <v>0</v>
      </c>
      <c r="AO297" s="328">
        <v>0</v>
      </c>
      <c r="AP297" s="328"/>
      <c r="AQ297" s="331"/>
    </row>
    <row r="298" spans="1:43" ht="82.5" customHeight="1" x14ac:dyDescent="0.25">
      <c r="A298" s="228" t="s">
        <v>192</v>
      </c>
      <c r="B298" s="105" t="s">
        <v>17</v>
      </c>
      <c r="C298" s="105" t="s">
        <v>19</v>
      </c>
      <c r="D298" s="294" t="s">
        <v>4445</v>
      </c>
      <c r="E298" s="197"/>
      <c r="F298" s="106" t="s">
        <v>196</v>
      </c>
      <c r="G298" s="323" t="s">
        <v>1081</v>
      </c>
      <c r="H298" s="323" t="s">
        <v>1082</v>
      </c>
      <c r="I298" s="106" t="s">
        <v>199</v>
      </c>
      <c r="J298" s="107" t="s">
        <v>1106</v>
      </c>
      <c r="K298" s="547" t="s">
        <v>3197</v>
      </c>
      <c r="L298" s="549">
        <v>2.6</v>
      </c>
      <c r="M298" s="211" t="s">
        <v>1085</v>
      </c>
      <c r="N298" s="913">
        <v>1</v>
      </c>
      <c r="O298" s="201" t="s">
        <v>193</v>
      </c>
      <c r="P298" s="660">
        <v>43157</v>
      </c>
      <c r="Q298" s="290" t="s">
        <v>1107</v>
      </c>
      <c r="R298" s="130">
        <v>43132</v>
      </c>
      <c r="S298" s="130">
        <v>43159</v>
      </c>
      <c r="T298" s="333" t="str">
        <f t="shared" si="14"/>
        <v>febrero</v>
      </c>
      <c r="U298" s="335">
        <f t="shared" si="15"/>
        <v>27</v>
      </c>
      <c r="V298" s="334">
        <f t="shared" si="13"/>
        <v>30</v>
      </c>
      <c r="W298" s="342">
        <v>0</v>
      </c>
      <c r="X298" s="131">
        <v>971097680</v>
      </c>
      <c r="Y298" s="362" t="s">
        <v>1087</v>
      </c>
      <c r="Z298" s="239"/>
      <c r="AA298" s="212"/>
      <c r="AB298" s="547" t="s">
        <v>1108</v>
      </c>
      <c r="AC298" s="254"/>
      <c r="AD298" s="254"/>
      <c r="AE298" s="540">
        <v>0.75</v>
      </c>
      <c r="AF298" s="541" t="s">
        <v>3214</v>
      </c>
      <c r="AG298" s="540">
        <v>0.8</v>
      </c>
      <c r="AH298" s="680" t="s">
        <v>3745</v>
      </c>
      <c r="AI298" s="327">
        <f>IFERROR(VLOOKUP(CONCATENATE($T298,$V298),'Matriz de Decisión'!$M$4:$Y$81,2,0),0)</f>
        <v>0</v>
      </c>
      <c r="AJ298" s="344">
        <v>1</v>
      </c>
      <c r="AK298" s="345" t="s">
        <v>1109</v>
      </c>
      <c r="AL298" s="543">
        <v>1</v>
      </c>
      <c r="AM298" s="327">
        <v>1</v>
      </c>
      <c r="AN298" s="545" t="s">
        <v>3255</v>
      </c>
      <c r="AO298" s="328">
        <v>1</v>
      </c>
      <c r="AP298" s="328">
        <v>1</v>
      </c>
      <c r="AQ298" s="331" t="s">
        <v>3761</v>
      </c>
    </row>
    <row r="299" spans="1:43" ht="82.5" customHeight="1" x14ac:dyDescent="0.25">
      <c r="A299" s="228" t="s">
        <v>192</v>
      </c>
      <c r="B299" s="105" t="s">
        <v>17</v>
      </c>
      <c r="C299" s="105" t="s">
        <v>19</v>
      </c>
      <c r="D299" s="294" t="s">
        <v>4445</v>
      </c>
      <c r="E299" s="197"/>
      <c r="F299" s="106" t="s">
        <v>196</v>
      </c>
      <c r="G299" s="323" t="s">
        <v>1081</v>
      </c>
      <c r="H299" s="323" t="s">
        <v>1082</v>
      </c>
      <c r="I299" s="106" t="s">
        <v>199</v>
      </c>
      <c r="J299" s="107" t="s">
        <v>1106</v>
      </c>
      <c r="K299" s="547" t="s">
        <v>3197</v>
      </c>
      <c r="L299" s="549">
        <v>2.6</v>
      </c>
      <c r="M299" s="211" t="s">
        <v>1085</v>
      </c>
      <c r="N299" s="913">
        <v>1</v>
      </c>
      <c r="O299" s="201" t="s">
        <v>193</v>
      </c>
      <c r="P299" s="660">
        <v>43157</v>
      </c>
      <c r="Q299" s="290" t="s">
        <v>1110</v>
      </c>
      <c r="R299" s="130">
        <v>43132</v>
      </c>
      <c r="S299" s="130">
        <v>43250</v>
      </c>
      <c r="T299" s="333" t="str">
        <f t="shared" si="14"/>
        <v>febrero</v>
      </c>
      <c r="U299" s="335">
        <f t="shared" si="15"/>
        <v>118</v>
      </c>
      <c r="V299" s="334">
        <f t="shared" si="13"/>
        <v>122</v>
      </c>
      <c r="W299" s="342">
        <v>0</v>
      </c>
      <c r="X299" s="131">
        <v>971097680</v>
      </c>
      <c r="Y299" s="362" t="s">
        <v>1087</v>
      </c>
      <c r="Z299" s="239"/>
      <c r="AA299" s="212"/>
      <c r="AB299" s="547" t="s">
        <v>1111</v>
      </c>
      <c r="AC299" s="254"/>
      <c r="AD299" s="254"/>
      <c r="AE299" s="540">
        <v>0.75</v>
      </c>
      <c r="AF299" s="541" t="s">
        <v>3214</v>
      </c>
      <c r="AG299" s="540">
        <v>0.8</v>
      </c>
      <c r="AH299" s="680" t="s">
        <v>3745</v>
      </c>
      <c r="AI299" s="327">
        <f>IFERROR(VLOOKUP(CONCATENATE($T299,$V299),'Matriz de Decisión'!$M$4:$Y$81,2,0),0)</f>
        <v>0</v>
      </c>
      <c r="AJ299" s="344">
        <v>0</v>
      </c>
      <c r="AK299" s="347"/>
      <c r="AL299" s="543">
        <v>0.2</v>
      </c>
      <c r="AM299" s="327">
        <v>0.2</v>
      </c>
      <c r="AN299" s="545" t="s">
        <v>3214</v>
      </c>
      <c r="AO299" s="328">
        <v>0.4</v>
      </c>
      <c r="AP299" s="328">
        <v>0.4</v>
      </c>
      <c r="AQ299" s="331" t="s">
        <v>3762</v>
      </c>
    </row>
    <row r="300" spans="1:43" ht="110.25" hidden="1" x14ac:dyDescent="0.25">
      <c r="A300" s="228" t="s">
        <v>192</v>
      </c>
      <c r="B300" s="105" t="s">
        <v>17</v>
      </c>
      <c r="C300" s="105" t="s">
        <v>19</v>
      </c>
      <c r="D300" s="294" t="s">
        <v>4445</v>
      </c>
      <c r="E300" s="197"/>
      <c r="F300" s="106" t="s">
        <v>196</v>
      </c>
      <c r="G300" s="323" t="s">
        <v>1081</v>
      </c>
      <c r="H300" s="323" t="s">
        <v>1082</v>
      </c>
      <c r="I300" s="106" t="s">
        <v>199</v>
      </c>
      <c r="J300" s="107" t="s">
        <v>1106</v>
      </c>
      <c r="K300" s="547" t="s">
        <v>3197</v>
      </c>
      <c r="L300" s="549">
        <v>2.6</v>
      </c>
      <c r="M300" s="211" t="s">
        <v>1085</v>
      </c>
      <c r="N300" s="913">
        <v>1</v>
      </c>
      <c r="O300" s="201" t="s">
        <v>193</v>
      </c>
      <c r="P300" s="660">
        <v>43157</v>
      </c>
      <c r="Q300" s="290" t="s">
        <v>1112</v>
      </c>
      <c r="R300" s="130">
        <v>43252</v>
      </c>
      <c r="S300" s="130">
        <v>43404</v>
      </c>
      <c r="T300" s="333" t="str">
        <f t="shared" si="14"/>
        <v>junio</v>
      </c>
      <c r="U300" s="335">
        <f t="shared" si="15"/>
        <v>152</v>
      </c>
      <c r="V300" s="334">
        <f t="shared" si="13"/>
        <v>152</v>
      </c>
      <c r="W300" s="342">
        <v>0</v>
      </c>
      <c r="X300" s="131">
        <v>971097680</v>
      </c>
      <c r="Y300" s="362" t="s">
        <v>1087</v>
      </c>
      <c r="Z300" s="239"/>
      <c r="AA300" s="212"/>
      <c r="AB300" s="547" t="s">
        <v>3230</v>
      </c>
      <c r="AC300" s="254"/>
      <c r="AD300" s="254"/>
      <c r="AE300" s="540">
        <v>0.75</v>
      </c>
      <c r="AF300" s="541" t="s">
        <v>3214</v>
      </c>
      <c r="AG300" s="540">
        <v>0.8</v>
      </c>
      <c r="AH300" s="680" t="s">
        <v>3745</v>
      </c>
      <c r="AI300" s="327">
        <f>IFERROR(VLOOKUP(CONCATENATE($T300,$V300),'Matriz de Decisión'!$M$4:$Y$81,2,0),0)</f>
        <v>0</v>
      </c>
      <c r="AJ300" s="344">
        <v>0</v>
      </c>
      <c r="AK300" s="347"/>
      <c r="AL300" s="543">
        <v>0</v>
      </c>
      <c r="AM300" s="327">
        <v>0</v>
      </c>
      <c r="AN300" s="545">
        <v>0</v>
      </c>
      <c r="AO300" s="328">
        <v>0</v>
      </c>
      <c r="AP300" s="328"/>
      <c r="AQ300" s="331"/>
    </row>
    <row r="301" spans="1:43" ht="82.5" customHeight="1" x14ac:dyDescent="0.25">
      <c r="A301" s="228" t="s">
        <v>192</v>
      </c>
      <c r="B301" s="105" t="s">
        <v>17</v>
      </c>
      <c r="C301" s="105" t="s">
        <v>19</v>
      </c>
      <c r="D301" s="294" t="s">
        <v>4445</v>
      </c>
      <c r="E301" s="197"/>
      <c r="F301" s="106" t="s">
        <v>196</v>
      </c>
      <c r="G301" s="323" t="s">
        <v>1081</v>
      </c>
      <c r="H301" s="323" t="s">
        <v>1082</v>
      </c>
      <c r="I301" s="106" t="s">
        <v>199</v>
      </c>
      <c r="J301" s="107" t="s">
        <v>1114</v>
      </c>
      <c r="K301" s="547" t="s">
        <v>3198</v>
      </c>
      <c r="L301" s="549">
        <v>2.6</v>
      </c>
      <c r="M301" s="211" t="s">
        <v>1115</v>
      </c>
      <c r="N301" s="915">
        <v>1</v>
      </c>
      <c r="O301" s="140"/>
      <c r="P301" s="140"/>
      <c r="Q301" s="290" t="s">
        <v>1116</v>
      </c>
      <c r="R301" s="130">
        <v>43101</v>
      </c>
      <c r="S301" s="130">
        <v>43146</v>
      </c>
      <c r="T301" s="333" t="str">
        <f t="shared" si="14"/>
        <v>enero</v>
      </c>
      <c r="U301" s="335">
        <f t="shared" si="15"/>
        <v>45</v>
      </c>
      <c r="V301" s="334">
        <f t="shared" si="13"/>
        <v>61</v>
      </c>
      <c r="W301" s="342">
        <v>0</v>
      </c>
      <c r="X301" s="131">
        <v>64739845</v>
      </c>
      <c r="Y301" s="362" t="s">
        <v>1087</v>
      </c>
      <c r="Z301" s="239"/>
      <c r="AA301" s="212"/>
      <c r="AB301" s="547" t="s">
        <v>3231</v>
      </c>
      <c r="AC301" s="254"/>
      <c r="AD301" s="254"/>
      <c r="AE301" s="540">
        <v>0.3</v>
      </c>
      <c r="AF301" s="541" t="s">
        <v>3215</v>
      </c>
      <c r="AG301" s="540">
        <v>0.4</v>
      </c>
      <c r="AH301" s="680" t="s">
        <v>3746</v>
      </c>
      <c r="AI301" s="327">
        <f>IFERROR(VLOOKUP(CONCATENATE($T301,$V301),'Matriz de Decisión'!$M$4:$Y$81,2,0),0)</f>
        <v>0.4</v>
      </c>
      <c r="AJ301" s="344">
        <v>0.2</v>
      </c>
      <c r="AK301" s="345" t="s">
        <v>1117</v>
      </c>
      <c r="AL301" s="543">
        <v>1</v>
      </c>
      <c r="AM301" s="327">
        <v>1</v>
      </c>
      <c r="AN301" s="545" t="s">
        <v>3256</v>
      </c>
      <c r="AO301" s="328">
        <v>1</v>
      </c>
      <c r="AP301" s="328">
        <v>1</v>
      </c>
      <c r="AQ301" s="331" t="s">
        <v>3763</v>
      </c>
    </row>
    <row r="302" spans="1:43" ht="82.5" customHeight="1" x14ac:dyDescent="0.25">
      <c r="A302" s="228" t="s">
        <v>192</v>
      </c>
      <c r="B302" s="105" t="s">
        <v>17</v>
      </c>
      <c r="C302" s="105" t="s">
        <v>19</v>
      </c>
      <c r="D302" s="294" t="s">
        <v>4445</v>
      </c>
      <c r="E302" s="197"/>
      <c r="F302" s="106" t="s">
        <v>196</v>
      </c>
      <c r="G302" s="323" t="s">
        <v>1081</v>
      </c>
      <c r="H302" s="323" t="s">
        <v>1082</v>
      </c>
      <c r="I302" s="106" t="s">
        <v>199</v>
      </c>
      <c r="J302" s="107" t="s">
        <v>1114</v>
      </c>
      <c r="K302" s="547" t="s">
        <v>3198</v>
      </c>
      <c r="L302" s="549">
        <v>2.6</v>
      </c>
      <c r="M302" s="211" t="s">
        <v>1115</v>
      </c>
      <c r="N302" s="915">
        <v>1</v>
      </c>
      <c r="O302" s="140"/>
      <c r="P302" s="140"/>
      <c r="Q302" s="290" t="s">
        <v>1118</v>
      </c>
      <c r="R302" s="130">
        <v>43159</v>
      </c>
      <c r="S302" s="130">
        <v>43159</v>
      </c>
      <c r="T302" s="333" t="str">
        <f t="shared" si="14"/>
        <v>febrero</v>
      </c>
      <c r="U302" s="335">
        <f t="shared" si="15"/>
        <v>0</v>
      </c>
      <c r="V302" s="334">
        <f t="shared" si="13"/>
        <v>30</v>
      </c>
      <c r="W302" s="342">
        <v>0</v>
      </c>
      <c r="X302" s="131">
        <v>64739845</v>
      </c>
      <c r="Y302" s="362" t="s">
        <v>1087</v>
      </c>
      <c r="Z302" s="239"/>
      <c r="AA302" s="212"/>
      <c r="AB302" s="547" t="s">
        <v>3232</v>
      </c>
      <c r="AC302" s="254"/>
      <c r="AD302" s="254"/>
      <c r="AE302" s="540">
        <v>0.3</v>
      </c>
      <c r="AF302" s="541" t="s">
        <v>3215</v>
      </c>
      <c r="AG302" s="540">
        <v>0.4</v>
      </c>
      <c r="AH302" s="680" t="s">
        <v>3746</v>
      </c>
      <c r="AI302" s="327">
        <f>IFERROR(VLOOKUP(CONCATENATE($T302,$V302),'Matriz de Decisión'!$M$4:$Y$81,2,0),0)</f>
        <v>0</v>
      </c>
      <c r="AJ302" s="344">
        <v>0</v>
      </c>
      <c r="AK302" s="347"/>
      <c r="AL302" s="543">
        <v>1</v>
      </c>
      <c r="AM302" s="327">
        <v>1</v>
      </c>
      <c r="AN302" s="545" t="s">
        <v>3257</v>
      </c>
      <c r="AO302" s="328">
        <v>1</v>
      </c>
      <c r="AP302" s="328">
        <v>1</v>
      </c>
      <c r="AQ302" s="331" t="s">
        <v>3764</v>
      </c>
    </row>
    <row r="303" spans="1:43" ht="82.5" customHeight="1" x14ac:dyDescent="0.25">
      <c r="A303" s="228" t="s">
        <v>192</v>
      </c>
      <c r="B303" s="105" t="s">
        <v>17</v>
      </c>
      <c r="C303" s="105" t="s">
        <v>19</v>
      </c>
      <c r="D303" s="294" t="s">
        <v>4445</v>
      </c>
      <c r="E303" s="197"/>
      <c r="F303" s="106" t="s">
        <v>196</v>
      </c>
      <c r="G303" s="323" t="s">
        <v>1081</v>
      </c>
      <c r="H303" s="323" t="s">
        <v>1082</v>
      </c>
      <c r="I303" s="106" t="s">
        <v>199</v>
      </c>
      <c r="J303" s="107" t="s">
        <v>1114</v>
      </c>
      <c r="K303" s="547" t="s">
        <v>3198</v>
      </c>
      <c r="L303" s="549">
        <v>2.6</v>
      </c>
      <c r="M303" s="211" t="s">
        <v>1115</v>
      </c>
      <c r="N303" s="915">
        <v>1</v>
      </c>
      <c r="O303" s="140"/>
      <c r="P303" s="140"/>
      <c r="Q303" s="290" t="s">
        <v>1119</v>
      </c>
      <c r="R303" s="130">
        <v>43160</v>
      </c>
      <c r="S303" s="130">
        <v>43465</v>
      </c>
      <c r="T303" s="333" t="str">
        <f t="shared" si="14"/>
        <v>marzo</v>
      </c>
      <c r="U303" s="335">
        <f t="shared" si="15"/>
        <v>305</v>
      </c>
      <c r="V303" s="334">
        <f t="shared" si="13"/>
        <v>305</v>
      </c>
      <c r="W303" s="342">
        <v>0</v>
      </c>
      <c r="X303" s="131">
        <v>64739845</v>
      </c>
      <c r="Y303" s="362" t="s">
        <v>1087</v>
      </c>
      <c r="Z303" s="239"/>
      <c r="AA303" s="212"/>
      <c r="AB303" s="547" t="s">
        <v>3233</v>
      </c>
      <c r="AC303" s="254"/>
      <c r="AD303" s="254"/>
      <c r="AE303" s="540">
        <v>0.3</v>
      </c>
      <c r="AF303" s="541" t="s">
        <v>3215</v>
      </c>
      <c r="AG303" s="540">
        <v>0.4</v>
      </c>
      <c r="AH303" s="680" t="s">
        <v>3746</v>
      </c>
      <c r="AI303" s="327">
        <f>IFERROR(VLOOKUP(CONCATENATE($T303,$V303),'Matriz de Decisión'!$M$4:$Y$81,2,0),0)</f>
        <v>0</v>
      </c>
      <c r="AJ303" s="344">
        <v>0</v>
      </c>
      <c r="AK303" s="347"/>
      <c r="AL303" s="543">
        <v>0</v>
      </c>
      <c r="AM303" s="327">
        <v>0</v>
      </c>
      <c r="AN303" s="542"/>
      <c r="AO303" s="328">
        <v>0.03</v>
      </c>
      <c r="AP303" s="328">
        <v>0.03</v>
      </c>
      <c r="AQ303" s="331" t="s">
        <v>3765</v>
      </c>
    </row>
    <row r="304" spans="1:43" ht="82.5" customHeight="1" x14ac:dyDescent="0.25">
      <c r="A304" s="228" t="s">
        <v>192</v>
      </c>
      <c r="B304" s="105" t="s">
        <v>17</v>
      </c>
      <c r="C304" s="105" t="s">
        <v>19</v>
      </c>
      <c r="D304" s="294" t="s">
        <v>4445</v>
      </c>
      <c r="E304" s="197"/>
      <c r="F304" s="106" t="s">
        <v>196</v>
      </c>
      <c r="G304" s="323" t="s">
        <v>1081</v>
      </c>
      <c r="H304" s="323" t="s">
        <v>1082</v>
      </c>
      <c r="I304" s="106" t="s">
        <v>199</v>
      </c>
      <c r="J304" s="107" t="s">
        <v>1120</v>
      </c>
      <c r="K304" s="547" t="s">
        <v>3199</v>
      </c>
      <c r="L304" s="549">
        <v>2.6</v>
      </c>
      <c r="M304" s="211" t="s">
        <v>1085</v>
      </c>
      <c r="N304" s="302">
        <v>800</v>
      </c>
      <c r="O304" s="140"/>
      <c r="P304" s="140"/>
      <c r="Q304" s="290" t="s">
        <v>1121</v>
      </c>
      <c r="R304" s="130">
        <v>43101</v>
      </c>
      <c r="S304" s="130">
        <v>43190</v>
      </c>
      <c r="T304" s="333" t="str">
        <f t="shared" si="14"/>
        <v>enero</v>
      </c>
      <c r="U304" s="335">
        <f t="shared" si="15"/>
        <v>89</v>
      </c>
      <c r="V304" s="334">
        <f t="shared" si="13"/>
        <v>91</v>
      </c>
      <c r="W304" s="342">
        <v>0</v>
      </c>
      <c r="X304" s="131">
        <v>1000000000</v>
      </c>
      <c r="Y304" s="362" t="s">
        <v>1087</v>
      </c>
      <c r="Z304" s="239"/>
      <c r="AA304" s="212"/>
      <c r="AB304" s="547" t="s">
        <v>3234</v>
      </c>
      <c r="AC304" s="254"/>
      <c r="AD304" s="254"/>
      <c r="AE304" s="540">
        <v>160</v>
      </c>
      <c r="AF304" s="541" t="s">
        <v>3216</v>
      </c>
      <c r="AG304" s="540">
        <v>300</v>
      </c>
      <c r="AH304" s="680" t="s">
        <v>3747</v>
      </c>
      <c r="AI304" s="327">
        <f>IFERROR(VLOOKUP(CONCATENATE($T304,$V304),'Matriz de Decisión'!$M$4:$Y$81,2,0),0)</f>
        <v>0.25</v>
      </c>
      <c r="AJ304" s="344">
        <v>0.25</v>
      </c>
      <c r="AK304" s="345" t="s">
        <v>1122</v>
      </c>
      <c r="AL304" s="543">
        <v>0.5</v>
      </c>
      <c r="AM304" s="327">
        <v>0.5</v>
      </c>
      <c r="AN304" s="542" t="s">
        <v>3258</v>
      </c>
      <c r="AO304" s="328">
        <v>1</v>
      </c>
      <c r="AP304" s="328">
        <v>1</v>
      </c>
      <c r="AQ304" s="331" t="s">
        <v>3766</v>
      </c>
    </row>
    <row r="305" spans="1:43" ht="110.25" hidden="1" x14ac:dyDescent="0.25">
      <c r="A305" s="228" t="s">
        <v>192</v>
      </c>
      <c r="B305" s="105" t="s">
        <v>17</v>
      </c>
      <c r="C305" s="105" t="s">
        <v>19</v>
      </c>
      <c r="D305" s="294" t="s">
        <v>4445</v>
      </c>
      <c r="E305" s="197"/>
      <c r="F305" s="106" t="s">
        <v>196</v>
      </c>
      <c r="G305" s="323" t="s">
        <v>1081</v>
      </c>
      <c r="H305" s="323" t="s">
        <v>1082</v>
      </c>
      <c r="I305" s="106" t="s">
        <v>199</v>
      </c>
      <c r="J305" s="107" t="s">
        <v>1120</v>
      </c>
      <c r="K305" s="547" t="s">
        <v>3199</v>
      </c>
      <c r="L305" s="549">
        <v>2.6</v>
      </c>
      <c r="M305" s="211" t="s">
        <v>1085</v>
      </c>
      <c r="N305" s="302">
        <v>800</v>
      </c>
      <c r="O305" s="140"/>
      <c r="P305" s="140"/>
      <c r="Q305" s="290" t="s">
        <v>1123</v>
      </c>
      <c r="R305" s="130">
        <v>43191</v>
      </c>
      <c r="S305" s="130">
        <v>43311</v>
      </c>
      <c r="T305" s="333" t="str">
        <f t="shared" si="14"/>
        <v>abril</v>
      </c>
      <c r="U305" s="335">
        <f t="shared" si="15"/>
        <v>120</v>
      </c>
      <c r="V305" s="334">
        <f t="shared" si="13"/>
        <v>122</v>
      </c>
      <c r="W305" s="342">
        <v>0</v>
      </c>
      <c r="X305" s="131">
        <v>1000000000</v>
      </c>
      <c r="Y305" s="362" t="s">
        <v>1087</v>
      </c>
      <c r="Z305" s="239"/>
      <c r="AA305" s="212"/>
      <c r="AB305" s="547" t="s">
        <v>3235</v>
      </c>
      <c r="AC305" s="254"/>
      <c r="AD305" s="254"/>
      <c r="AE305" s="540">
        <v>160</v>
      </c>
      <c r="AF305" s="541" t="s">
        <v>3216</v>
      </c>
      <c r="AG305" s="540">
        <v>300</v>
      </c>
      <c r="AH305" s="680" t="s">
        <v>3747</v>
      </c>
      <c r="AI305" s="327">
        <f>IFERROR(VLOOKUP(CONCATENATE($T305,$V305),'Matriz de Decisión'!$M$4:$Y$81,2,0),0)</f>
        <v>0</v>
      </c>
      <c r="AJ305" s="344">
        <v>0</v>
      </c>
      <c r="AK305" s="347"/>
      <c r="AL305" s="543">
        <v>0</v>
      </c>
      <c r="AM305" s="327">
        <v>0</v>
      </c>
      <c r="AN305" s="542">
        <v>0</v>
      </c>
      <c r="AO305" s="328">
        <v>0</v>
      </c>
      <c r="AP305" s="328"/>
      <c r="AQ305" s="331"/>
    </row>
    <row r="306" spans="1:43" ht="82.5" customHeight="1" x14ac:dyDescent="0.25">
      <c r="A306" s="228" t="s">
        <v>192</v>
      </c>
      <c r="B306" s="105" t="s">
        <v>17</v>
      </c>
      <c r="C306" s="105" t="s">
        <v>19</v>
      </c>
      <c r="D306" s="294" t="s">
        <v>4445</v>
      </c>
      <c r="E306" s="197"/>
      <c r="F306" s="106" t="s">
        <v>196</v>
      </c>
      <c r="G306" s="323" t="s">
        <v>1081</v>
      </c>
      <c r="H306" s="323" t="s">
        <v>1082</v>
      </c>
      <c r="I306" s="106" t="s">
        <v>199</v>
      </c>
      <c r="J306" s="107" t="s">
        <v>1120</v>
      </c>
      <c r="K306" s="547" t="s">
        <v>3199</v>
      </c>
      <c r="L306" s="549">
        <v>2.6</v>
      </c>
      <c r="M306" s="211" t="s">
        <v>1085</v>
      </c>
      <c r="N306" s="302">
        <v>800</v>
      </c>
      <c r="O306" s="201" t="s">
        <v>193</v>
      </c>
      <c r="P306" s="660">
        <v>43157</v>
      </c>
      <c r="Q306" s="290" t="s">
        <v>1124</v>
      </c>
      <c r="R306" s="130">
        <v>43132</v>
      </c>
      <c r="S306" s="130">
        <v>43465</v>
      </c>
      <c r="T306" s="333" t="str">
        <f t="shared" si="14"/>
        <v>febrero</v>
      </c>
      <c r="U306" s="335">
        <f t="shared" si="15"/>
        <v>333</v>
      </c>
      <c r="V306" s="334">
        <f t="shared" si="13"/>
        <v>333</v>
      </c>
      <c r="W306" s="342">
        <v>0</v>
      </c>
      <c r="X306" s="131">
        <v>1000000000</v>
      </c>
      <c r="Y306" s="362" t="s">
        <v>1087</v>
      </c>
      <c r="Z306" s="239"/>
      <c r="AA306" s="212"/>
      <c r="AB306" s="547" t="s">
        <v>3236</v>
      </c>
      <c r="AC306" s="254"/>
      <c r="AD306" s="254"/>
      <c r="AE306" s="540">
        <v>160</v>
      </c>
      <c r="AF306" s="541" t="s">
        <v>3216</v>
      </c>
      <c r="AG306" s="540">
        <v>300</v>
      </c>
      <c r="AH306" s="680" t="s">
        <v>3747</v>
      </c>
      <c r="AI306" s="327">
        <f>IFERROR(VLOOKUP(CONCATENATE($T306,$V306),'Matriz de Decisión'!$M$4:$Y$81,2,0),0)</f>
        <v>0</v>
      </c>
      <c r="AJ306" s="344">
        <v>0</v>
      </c>
      <c r="AK306" s="347"/>
      <c r="AL306" s="543">
        <v>0.15</v>
      </c>
      <c r="AM306" s="327">
        <v>0.15</v>
      </c>
      <c r="AN306" s="545" t="s">
        <v>3259</v>
      </c>
      <c r="AO306" s="328">
        <v>0.3</v>
      </c>
      <c r="AP306" s="328">
        <v>0.3</v>
      </c>
      <c r="AQ306" s="331" t="s">
        <v>3767</v>
      </c>
    </row>
    <row r="307" spans="1:43" ht="110.25" hidden="1" x14ac:dyDescent="0.25">
      <c r="A307" s="228" t="s">
        <v>192</v>
      </c>
      <c r="B307" s="105" t="s">
        <v>17</v>
      </c>
      <c r="C307" s="105" t="s">
        <v>19</v>
      </c>
      <c r="D307" s="294" t="s">
        <v>4445</v>
      </c>
      <c r="E307" s="197"/>
      <c r="F307" s="106" t="s">
        <v>196</v>
      </c>
      <c r="G307" s="323" t="s">
        <v>1081</v>
      </c>
      <c r="H307" s="323" t="s">
        <v>1082</v>
      </c>
      <c r="I307" s="106" t="s">
        <v>199</v>
      </c>
      <c r="J307" s="107" t="s">
        <v>1125</v>
      </c>
      <c r="K307" s="547" t="s">
        <v>3200</v>
      </c>
      <c r="L307" s="549">
        <v>3.9</v>
      </c>
      <c r="M307" s="211" t="s">
        <v>1085</v>
      </c>
      <c r="N307" s="913">
        <v>1</v>
      </c>
      <c r="O307" s="140"/>
      <c r="P307" s="140"/>
      <c r="Q307" s="290" t="s">
        <v>1126</v>
      </c>
      <c r="R307" s="130">
        <v>43191</v>
      </c>
      <c r="S307" s="130">
        <v>43250</v>
      </c>
      <c r="T307" s="333" t="str">
        <f t="shared" si="14"/>
        <v>abril</v>
      </c>
      <c r="U307" s="335">
        <f t="shared" si="15"/>
        <v>59</v>
      </c>
      <c r="V307" s="334">
        <f t="shared" si="13"/>
        <v>61</v>
      </c>
      <c r="W307" s="342">
        <v>0</v>
      </c>
      <c r="X307" s="131">
        <v>250000000</v>
      </c>
      <c r="Y307" s="362" t="s">
        <v>1087</v>
      </c>
      <c r="Z307" s="239"/>
      <c r="AA307" s="212"/>
      <c r="AB307" s="547" t="s">
        <v>1127</v>
      </c>
      <c r="AC307" s="254"/>
      <c r="AD307" s="254"/>
      <c r="AE307" s="540">
        <v>0</v>
      </c>
      <c r="AF307" s="541" t="s">
        <v>3217</v>
      </c>
      <c r="AG307" s="540">
        <v>0</v>
      </c>
      <c r="AH307" s="680" t="s">
        <v>3748</v>
      </c>
      <c r="AI307" s="327">
        <f>IFERROR(VLOOKUP(CONCATENATE($T307,$V307),'Matriz de Decisión'!$M$4:$Y$81,2,0),0)</f>
        <v>0</v>
      </c>
      <c r="AJ307" s="344">
        <v>0</v>
      </c>
      <c r="AK307" s="347"/>
      <c r="AL307" s="543">
        <v>0</v>
      </c>
      <c r="AM307" s="327">
        <v>0.25</v>
      </c>
      <c r="AN307" s="542" t="s">
        <v>3260</v>
      </c>
      <c r="AO307" s="328">
        <v>0</v>
      </c>
      <c r="AP307" s="328"/>
      <c r="AQ307" s="331"/>
    </row>
    <row r="308" spans="1:43" ht="110.25" hidden="1" x14ac:dyDescent="0.25">
      <c r="A308" s="228" t="s">
        <v>192</v>
      </c>
      <c r="B308" s="105" t="s">
        <v>17</v>
      </c>
      <c r="C308" s="105" t="s">
        <v>19</v>
      </c>
      <c r="D308" s="294" t="s">
        <v>4445</v>
      </c>
      <c r="E308" s="197"/>
      <c r="F308" s="106" t="s">
        <v>196</v>
      </c>
      <c r="G308" s="323" t="s">
        <v>1081</v>
      </c>
      <c r="H308" s="323" t="s">
        <v>1082</v>
      </c>
      <c r="I308" s="106" t="s">
        <v>199</v>
      </c>
      <c r="J308" s="107" t="s">
        <v>1125</v>
      </c>
      <c r="K308" s="547" t="s">
        <v>3201</v>
      </c>
      <c r="L308" s="549">
        <v>3.9</v>
      </c>
      <c r="M308" s="211" t="s">
        <v>1085</v>
      </c>
      <c r="N308" s="913">
        <v>1</v>
      </c>
      <c r="O308" s="140"/>
      <c r="P308" s="140"/>
      <c r="Q308" s="290" t="s">
        <v>1128</v>
      </c>
      <c r="R308" s="130">
        <v>43282</v>
      </c>
      <c r="S308" s="130">
        <v>43311</v>
      </c>
      <c r="T308" s="333" t="str">
        <f t="shared" si="14"/>
        <v>julio</v>
      </c>
      <c r="U308" s="335">
        <f t="shared" si="15"/>
        <v>29</v>
      </c>
      <c r="V308" s="334">
        <f t="shared" si="13"/>
        <v>30</v>
      </c>
      <c r="W308" s="342">
        <v>0</v>
      </c>
      <c r="X308" s="131">
        <v>250000000</v>
      </c>
      <c r="Y308" s="362" t="s">
        <v>1087</v>
      </c>
      <c r="Z308" s="239"/>
      <c r="AA308" s="212"/>
      <c r="AB308" s="547" t="s">
        <v>1129</v>
      </c>
      <c r="AC308" s="254"/>
      <c r="AD308" s="254"/>
      <c r="AE308" s="540">
        <v>0</v>
      </c>
      <c r="AF308" s="541" t="s">
        <v>3217</v>
      </c>
      <c r="AG308" s="540">
        <v>0</v>
      </c>
      <c r="AH308" s="680" t="s">
        <v>3748</v>
      </c>
      <c r="AI308" s="327">
        <f>IFERROR(VLOOKUP(CONCATENATE($T308,$V308),'Matriz de Decisión'!$M$4:$Y$81,2,0),0)</f>
        <v>0</v>
      </c>
      <c r="AJ308" s="344">
        <v>0</v>
      </c>
      <c r="AK308" s="347"/>
      <c r="AL308" s="543">
        <v>0</v>
      </c>
      <c r="AM308" s="327">
        <v>0</v>
      </c>
      <c r="AN308" s="542">
        <v>0</v>
      </c>
      <c r="AO308" s="328">
        <v>0</v>
      </c>
      <c r="AP308" s="328"/>
      <c r="AQ308" s="331"/>
    </row>
    <row r="309" spans="1:43" ht="82.5" customHeight="1" x14ac:dyDescent="0.25">
      <c r="A309" s="228" t="s">
        <v>192</v>
      </c>
      <c r="B309" s="105" t="s">
        <v>17</v>
      </c>
      <c r="C309" s="105" t="s">
        <v>19</v>
      </c>
      <c r="D309" s="294" t="s">
        <v>4445</v>
      </c>
      <c r="E309" s="197"/>
      <c r="F309" s="106" t="s">
        <v>196</v>
      </c>
      <c r="G309" s="323" t="s">
        <v>1081</v>
      </c>
      <c r="H309" s="323" t="s">
        <v>1082</v>
      </c>
      <c r="I309" s="106" t="s">
        <v>199</v>
      </c>
      <c r="J309" s="107" t="s">
        <v>1130</v>
      </c>
      <c r="K309" s="547" t="s">
        <v>3202</v>
      </c>
      <c r="L309" s="549">
        <v>1.9</v>
      </c>
      <c r="M309" s="211" t="s">
        <v>285</v>
      </c>
      <c r="N309" s="915">
        <v>1</v>
      </c>
      <c r="O309" s="201" t="s">
        <v>193</v>
      </c>
      <c r="P309" s="660">
        <v>43157</v>
      </c>
      <c r="Q309" s="290" t="s">
        <v>1131</v>
      </c>
      <c r="R309" s="130">
        <v>43115</v>
      </c>
      <c r="S309" s="130">
        <v>43189</v>
      </c>
      <c r="T309" s="333" t="str">
        <f t="shared" si="14"/>
        <v>enero</v>
      </c>
      <c r="U309" s="335">
        <f t="shared" si="15"/>
        <v>74</v>
      </c>
      <c r="V309" s="334">
        <f t="shared" si="13"/>
        <v>91</v>
      </c>
      <c r="W309" s="342">
        <v>0</v>
      </c>
      <c r="X309" s="131">
        <v>1044796907</v>
      </c>
      <c r="Y309" s="362" t="s">
        <v>1087</v>
      </c>
      <c r="Z309" s="239"/>
      <c r="AA309" s="212"/>
      <c r="AB309" s="547" t="s">
        <v>1132</v>
      </c>
      <c r="AC309" s="254"/>
      <c r="AD309" s="254"/>
      <c r="AE309" s="554">
        <v>0</v>
      </c>
      <c r="AF309" s="541" t="s">
        <v>3218</v>
      </c>
      <c r="AG309" s="540">
        <v>0.6</v>
      </c>
      <c r="AH309" s="680" t="s">
        <v>3749</v>
      </c>
      <c r="AI309" s="327">
        <f>IFERROR(VLOOKUP(CONCATENATE($T309,$V309),'Matriz de Decisión'!$M$4:$Y$81,2,0),0)</f>
        <v>0.25</v>
      </c>
      <c r="AJ309" s="344">
        <v>0.1</v>
      </c>
      <c r="AK309" s="345" t="s">
        <v>1133</v>
      </c>
      <c r="AL309" s="543">
        <v>0.6</v>
      </c>
      <c r="AM309" s="327">
        <v>0.6</v>
      </c>
      <c r="AN309" s="542" t="s">
        <v>3218</v>
      </c>
      <c r="AO309" s="328">
        <v>1</v>
      </c>
      <c r="AP309" s="328">
        <v>1</v>
      </c>
      <c r="AQ309" s="331" t="s">
        <v>3768</v>
      </c>
    </row>
    <row r="310" spans="1:43" ht="82.5" customHeight="1" x14ac:dyDescent="0.25">
      <c r="A310" s="228" t="s">
        <v>192</v>
      </c>
      <c r="B310" s="105" t="s">
        <v>17</v>
      </c>
      <c r="C310" s="105" t="s">
        <v>19</v>
      </c>
      <c r="D310" s="294" t="s">
        <v>4445</v>
      </c>
      <c r="E310" s="197"/>
      <c r="F310" s="106" t="s">
        <v>196</v>
      </c>
      <c r="G310" s="323" t="s">
        <v>1081</v>
      </c>
      <c r="H310" s="323" t="s">
        <v>1082</v>
      </c>
      <c r="I310" s="106" t="s">
        <v>199</v>
      </c>
      <c r="J310" s="107" t="s">
        <v>1130</v>
      </c>
      <c r="K310" s="547" t="s">
        <v>3203</v>
      </c>
      <c r="L310" s="549">
        <v>1.9</v>
      </c>
      <c r="M310" s="211" t="s">
        <v>285</v>
      </c>
      <c r="N310" s="915">
        <v>1</v>
      </c>
      <c r="O310" s="140"/>
      <c r="P310" s="140"/>
      <c r="Q310" s="290" t="s">
        <v>1134</v>
      </c>
      <c r="R310" s="130">
        <v>43160</v>
      </c>
      <c r="S310" s="130">
        <v>43220</v>
      </c>
      <c r="T310" s="333" t="str">
        <f t="shared" si="14"/>
        <v>marzo</v>
      </c>
      <c r="U310" s="335">
        <f t="shared" si="15"/>
        <v>60</v>
      </c>
      <c r="V310" s="334">
        <f t="shared" si="13"/>
        <v>61</v>
      </c>
      <c r="W310" s="342">
        <v>0</v>
      </c>
      <c r="X310" s="131">
        <v>1044796907</v>
      </c>
      <c r="Y310" s="362" t="s">
        <v>1087</v>
      </c>
      <c r="Z310" s="239"/>
      <c r="AA310" s="212"/>
      <c r="AB310" s="547" t="s">
        <v>1135</v>
      </c>
      <c r="AC310" s="254"/>
      <c r="AD310" s="254"/>
      <c r="AE310" s="540">
        <v>0</v>
      </c>
      <c r="AF310" s="541" t="s">
        <v>3218</v>
      </c>
      <c r="AG310" s="540">
        <v>0.6</v>
      </c>
      <c r="AH310" s="680" t="s">
        <v>3749</v>
      </c>
      <c r="AI310" s="327">
        <f>IFERROR(VLOOKUP(CONCATENATE($T310,$V310),'Matriz de Decisión'!$M$4:$Y$81,2,0),0)</f>
        <v>0</v>
      </c>
      <c r="AJ310" s="344">
        <v>0</v>
      </c>
      <c r="AK310" s="347"/>
      <c r="AL310" s="543">
        <v>0</v>
      </c>
      <c r="AM310" s="327">
        <v>0</v>
      </c>
      <c r="AN310" s="542"/>
      <c r="AO310" s="328">
        <v>0.5</v>
      </c>
      <c r="AP310" s="328">
        <v>0.5</v>
      </c>
      <c r="AQ310" s="331" t="s">
        <v>3769</v>
      </c>
    </row>
    <row r="311" spans="1:43" ht="82.5" customHeight="1" x14ac:dyDescent="0.25">
      <c r="A311" s="228" t="s">
        <v>192</v>
      </c>
      <c r="B311" s="105" t="s">
        <v>17</v>
      </c>
      <c r="C311" s="105" t="s">
        <v>19</v>
      </c>
      <c r="D311" s="294" t="s">
        <v>4445</v>
      </c>
      <c r="E311" s="197"/>
      <c r="F311" s="106" t="s">
        <v>196</v>
      </c>
      <c r="G311" s="323" t="s">
        <v>1081</v>
      </c>
      <c r="H311" s="323" t="s">
        <v>1082</v>
      </c>
      <c r="I311" s="106" t="s">
        <v>199</v>
      </c>
      <c r="J311" s="107" t="s">
        <v>1130</v>
      </c>
      <c r="K311" s="547" t="s">
        <v>3204</v>
      </c>
      <c r="L311" s="549">
        <v>1.9</v>
      </c>
      <c r="M311" s="211" t="s">
        <v>285</v>
      </c>
      <c r="N311" s="915">
        <v>1</v>
      </c>
      <c r="O311" s="201" t="s">
        <v>193</v>
      </c>
      <c r="P311" s="660">
        <v>43157</v>
      </c>
      <c r="Q311" s="290" t="s">
        <v>1136</v>
      </c>
      <c r="R311" s="130">
        <v>43160</v>
      </c>
      <c r="S311" s="130">
        <v>43281</v>
      </c>
      <c r="T311" s="333" t="str">
        <f t="shared" si="14"/>
        <v>marzo</v>
      </c>
      <c r="U311" s="335">
        <f t="shared" si="15"/>
        <v>121</v>
      </c>
      <c r="V311" s="334">
        <f t="shared" si="13"/>
        <v>122</v>
      </c>
      <c r="W311" s="342">
        <v>0</v>
      </c>
      <c r="X311" s="131">
        <v>1044796907</v>
      </c>
      <c r="Y311" s="362" t="s">
        <v>1087</v>
      </c>
      <c r="Z311" s="239"/>
      <c r="AA311" s="212"/>
      <c r="AB311" s="547" t="s">
        <v>1132</v>
      </c>
      <c r="AC311" s="254"/>
      <c r="AD311" s="254"/>
      <c r="AE311" s="540">
        <v>0</v>
      </c>
      <c r="AF311" s="541" t="s">
        <v>3218</v>
      </c>
      <c r="AG311" s="540">
        <v>0.6</v>
      </c>
      <c r="AH311" s="680" t="s">
        <v>3749</v>
      </c>
      <c r="AI311" s="327">
        <f>IFERROR(VLOOKUP(CONCATENATE($T311,$V311),'Matriz de Decisión'!$M$4:$Y$81,2,0),0)</f>
        <v>0</v>
      </c>
      <c r="AJ311" s="344">
        <v>0</v>
      </c>
      <c r="AK311" s="347"/>
      <c r="AL311" s="543">
        <v>0</v>
      </c>
      <c r="AM311" s="327">
        <v>0</v>
      </c>
      <c r="AN311" s="542"/>
      <c r="AO311" s="328">
        <v>0.05</v>
      </c>
      <c r="AP311" s="328">
        <v>0.05</v>
      </c>
      <c r="AQ311" s="331" t="s">
        <v>3770</v>
      </c>
    </row>
    <row r="312" spans="1:43" ht="96" hidden="1" x14ac:dyDescent="0.25">
      <c r="A312" s="228" t="s">
        <v>192</v>
      </c>
      <c r="B312" s="105" t="s">
        <v>17</v>
      </c>
      <c r="C312" s="105" t="s">
        <v>19</v>
      </c>
      <c r="D312" s="294" t="s">
        <v>4445</v>
      </c>
      <c r="E312" s="197"/>
      <c r="F312" s="106" t="s">
        <v>196</v>
      </c>
      <c r="G312" s="323" t="s">
        <v>1081</v>
      </c>
      <c r="H312" s="323" t="s">
        <v>1082</v>
      </c>
      <c r="I312" s="106" t="s">
        <v>199</v>
      </c>
      <c r="J312" s="107" t="s">
        <v>1130</v>
      </c>
      <c r="K312" s="547" t="s">
        <v>3205</v>
      </c>
      <c r="L312" s="549">
        <v>1.9</v>
      </c>
      <c r="M312" s="211" t="s">
        <v>285</v>
      </c>
      <c r="N312" s="915">
        <v>1</v>
      </c>
      <c r="O312" s="201" t="s">
        <v>193</v>
      </c>
      <c r="P312" s="660">
        <v>43157</v>
      </c>
      <c r="Q312" s="290" t="s">
        <v>1137</v>
      </c>
      <c r="R312" s="130">
        <v>43252</v>
      </c>
      <c r="S312" s="130">
        <v>43373</v>
      </c>
      <c r="T312" s="333" t="str">
        <f t="shared" si="14"/>
        <v>junio</v>
      </c>
      <c r="U312" s="335">
        <f t="shared" si="15"/>
        <v>121</v>
      </c>
      <c r="V312" s="334">
        <f t="shared" si="13"/>
        <v>122</v>
      </c>
      <c r="W312" s="342">
        <v>0</v>
      </c>
      <c r="X312" s="131">
        <v>1044796907</v>
      </c>
      <c r="Y312" s="362" t="s">
        <v>1087</v>
      </c>
      <c r="Z312" s="239"/>
      <c r="AA312" s="212"/>
      <c r="AB312" s="547" t="s">
        <v>1138</v>
      </c>
      <c r="AC312" s="254"/>
      <c r="AD312" s="254"/>
      <c r="AE312" s="540">
        <v>0</v>
      </c>
      <c r="AF312" s="541" t="s">
        <v>3218</v>
      </c>
      <c r="AG312" s="540">
        <v>0.6</v>
      </c>
      <c r="AH312" s="680" t="s">
        <v>3749</v>
      </c>
      <c r="AI312" s="327">
        <f>IFERROR(VLOOKUP(CONCATENATE($T312,$V312),'Matriz de Decisión'!$M$4:$Y$81,2,0),0)</f>
        <v>0</v>
      </c>
      <c r="AJ312" s="344">
        <v>0</v>
      </c>
      <c r="AK312" s="347"/>
      <c r="AL312" s="543">
        <v>0</v>
      </c>
      <c r="AM312" s="327">
        <v>0</v>
      </c>
      <c r="AN312" s="542">
        <v>0</v>
      </c>
      <c r="AO312" s="328">
        <v>0</v>
      </c>
      <c r="AP312" s="328"/>
      <c r="AQ312" s="331"/>
    </row>
    <row r="313" spans="1:43" ht="82.5" customHeight="1" x14ac:dyDescent="0.25">
      <c r="A313" s="228" t="s">
        <v>192</v>
      </c>
      <c r="B313" s="105" t="s">
        <v>17</v>
      </c>
      <c r="C313" s="105" t="s">
        <v>19</v>
      </c>
      <c r="D313" s="107" t="s">
        <v>4445</v>
      </c>
      <c r="E313" s="197"/>
      <c r="F313" s="106" t="s">
        <v>1096</v>
      </c>
      <c r="G313" s="323" t="s">
        <v>1081</v>
      </c>
      <c r="H313" s="323" t="s">
        <v>1082</v>
      </c>
      <c r="I313" s="211" t="s">
        <v>193</v>
      </c>
      <c r="J313" s="107" t="s">
        <v>1139</v>
      </c>
      <c r="K313" s="547" t="s">
        <v>3206</v>
      </c>
      <c r="L313" s="549">
        <v>0.85</v>
      </c>
      <c r="M313" s="211" t="s">
        <v>1085</v>
      </c>
      <c r="N313" s="302">
        <v>3</v>
      </c>
      <c r="O313" s="201" t="s">
        <v>193</v>
      </c>
      <c r="P313" s="660">
        <v>43157</v>
      </c>
      <c r="Q313" s="290" t="s">
        <v>1140</v>
      </c>
      <c r="R313" s="130">
        <v>43146</v>
      </c>
      <c r="S313" s="130">
        <v>43281</v>
      </c>
      <c r="T313" s="333" t="str">
        <f t="shared" si="14"/>
        <v>febrero</v>
      </c>
      <c r="U313" s="335">
        <f t="shared" si="15"/>
        <v>135</v>
      </c>
      <c r="V313" s="334">
        <f t="shared" si="13"/>
        <v>152</v>
      </c>
      <c r="W313" s="342">
        <v>0</v>
      </c>
      <c r="X313" s="131">
        <v>647398454</v>
      </c>
      <c r="Y313" s="362" t="s">
        <v>1087</v>
      </c>
      <c r="Z313" s="239"/>
      <c r="AA313" s="212"/>
      <c r="AB313" s="547" t="s">
        <v>1141</v>
      </c>
      <c r="AC313" s="254">
        <v>0.05</v>
      </c>
      <c r="AD313" s="254">
        <v>0.05</v>
      </c>
      <c r="AE313" s="540">
        <v>0</v>
      </c>
      <c r="AF313" s="541" t="s">
        <v>3219</v>
      </c>
      <c r="AG313" s="540">
        <v>0</v>
      </c>
      <c r="AH313" s="680" t="s">
        <v>3750</v>
      </c>
      <c r="AI313" s="327">
        <f>IFERROR(VLOOKUP(CONCATENATE($T313,$V313),'Matriz de Decisión'!$M$4:$Y$81,2,0),0)</f>
        <v>0</v>
      </c>
      <c r="AJ313" s="344">
        <v>0.05</v>
      </c>
      <c r="AK313" s="362" t="s">
        <v>1142</v>
      </c>
      <c r="AL313" s="543">
        <v>0.15</v>
      </c>
      <c r="AM313" s="327">
        <v>0.15</v>
      </c>
      <c r="AN313" s="545" t="s">
        <v>3261</v>
      </c>
      <c r="AO313" s="328">
        <v>0.35</v>
      </c>
      <c r="AP313" s="328">
        <v>0.35</v>
      </c>
      <c r="AQ313" s="331" t="s">
        <v>3771</v>
      </c>
    </row>
    <row r="314" spans="1:43" ht="96" hidden="1" x14ac:dyDescent="0.25">
      <c r="A314" s="228" t="s">
        <v>192</v>
      </c>
      <c r="B314" s="105" t="s">
        <v>17</v>
      </c>
      <c r="C314" s="105" t="s">
        <v>19</v>
      </c>
      <c r="D314" s="107" t="s">
        <v>4445</v>
      </c>
      <c r="E314" s="197"/>
      <c r="F314" s="106" t="s">
        <v>1096</v>
      </c>
      <c r="G314" s="323" t="s">
        <v>1081</v>
      </c>
      <c r="H314" s="323" t="s">
        <v>1082</v>
      </c>
      <c r="I314" s="211" t="s">
        <v>193</v>
      </c>
      <c r="J314" s="107" t="s">
        <v>1139</v>
      </c>
      <c r="K314" s="547" t="s">
        <v>3206</v>
      </c>
      <c r="L314" s="549">
        <v>0.85</v>
      </c>
      <c r="M314" s="211" t="s">
        <v>1085</v>
      </c>
      <c r="N314" s="302">
        <v>3</v>
      </c>
      <c r="O314" s="201" t="s">
        <v>193</v>
      </c>
      <c r="P314" s="660">
        <v>43157</v>
      </c>
      <c r="Q314" s="290" t="s">
        <v>1143</v>
      </c>
      <c r="R314" s="130">
        <v>43221</v>
      </c>
      <c r="S314" s="130">
        <v>43343</v>
      </c>
      <c r="T314" s="333" t="str">
        <f t="shared" si="14"/>
        <v>mayo</v>
      </c>
      <c r="U314" s="335">
        <f t="shared" si="15"/>
        <v>122</v>
      </c>
      <c r="V314" s="334">
        <f t="shared" si="13"/>
        <v>122</v>
      </c>
      <c r="W314" s="342">
        <v>0</v>
      </c>
      <c r="X314" s="131">
        <v>647398454</v>
      </c>
      <c r="Y314" s="362" t="s">
        <v>1087</v>
      </c>
      <c r="Z314" s="239"/>
      <c r="AA314" s="212"/>
      <c r="AB314" s="547" t="s">
        <v>1144</v>
      </c>
      <c r="AC314" s="254">
        <v>0</v>
      </c>
      <c r="AD314" s="254">
        <v>0</v>
      </c>
      <c r="AE314" s="540">
        <v>0</v>
      </c>
      <c r="AF314" s="541" t="s">
        <v>3220</v>
      </c>
      <c r="AG314" s="540">
        <v>0</v>
      </c>
      <c r="AH314" s="680" t="s">
        <v>3750</v>
      </c>
      <c r="AI314" s="327">
        <f>IFERROR(VLOOKUP(CONCATENATE($T314,$V314),'Matriz de Decisión'!$M$4:$Y$81,2,0),0)</f>
        <v>0</v>
      </c>
      <c r="AJ314" s="344">
        <v>0</v>
      </c>
      <c r="AK314" s="362">
        <v>0</v>
      </c>
      <c r="AL314" s="543">
        <v>0</v>
      </c>
      <c r="AM314" s="327">
        <v>0</v>
      </c>
      <c r="AN314" s="542">
        <v>0</v>
      </c>
      <c r="AO314" s="328">
        <v>0</v>
      </c>
      <c r="AP314" s="328"/>
      <c r="AQ314" s="331"/>
    </row>
    <row r="315" spans="1:43" ht="82.5" customHeight="1" x14ac:dyDescent="0.25">
      <c r="A315" s="228" t="s">
        <v>192</v>
      </c>
      <c r="B315" s="105" t="s">
        <v>17</v>
      </c>
      <c r="C315" s="105" t="s">
        <v>19</v>
      </c>
      <c r="D315" s="107" t="s">
        <v>4445</v>
      </c>
      <c r="E315" s="197"/>
      <c r="F315" s="106" t="s">
        <v>1096</v>
      </c>
      <c r="G315" s="323" t="s">
        <v>1081</v>
      </c>
      <c r="H315" s="323" t="s">
        <v>1082</v>
      </c>
      <c r="I315" s="211" t="s">
        <v>193</v>
      </c>
      <c r="J315" s="107" t="s">
        <v>1139</v>
      </c>
      <c r="K315" s="547" t="s">
        <v>3206</v>
      </c>
      <c r="L315" s="549">
        <v>0.85</v>
      </c>
      <c r="M315" s="211" t="s">
        <v>1085</v>
      </c>
      <c r="N315" s="302">
        <v>3</v>
      </c>
      <c r="O315" s="140"/>
      <c r="P315" s="140"/>
      <c r="Q315" s="290" t="s">
        <v>1145</v>
      </c>
      <c r="R315" s="130">
        <v>43189</v>
      </c>
      <c r="S315" s="130">
        <v>43281</v>
      </c>
      <c r="T315" s="333" t="str">
        <f t="shared" si="14"/>
        <v>marzo</v>
      </c>
      <c r="U315" s="335">
        <f t="shared" si="15"/>
        <v>92</v>
      </c>
      <c r="V315" s="334">
        <f t="shared" si="13"/>
        <v>122</v>
      </c>
      <c r="W315" s="342">
        <v>0</v>
      </c>
      <c r="X315" s="131">
        <v>647398454</v>
      </c>
      <c r="Y315" s="362" t="s">
        <v>1087</v>
      </c>
      <c r="Z315" s="239"/>
      <c r="AA315" s="212"/>
      <c r="AB315" s="547" t="s">
        <v>1146</v>
      </c>
      <c r="AC315" s="254">
        <v>0</v>
      </c>
      <c r="AD315" s="254">
        <v>0</v>
      </c>
      <c r="AE315" s="540">
        <v>0</v>
      </c>
      <c r="AF315" s="541" t="s">
        <v>3221</v>
      </c>
      <c r="AG315" s="540">
        <v>0</v>
      </c>
      <c r="AH315" s="680" t="s">
        <v>3750</v>
      </c>
      <c r="AI315" s="327">
        <f>IFERROR(VLOOKUP(CONCATENATE($T315,$V315),'Matriz de Decisión'!$M$4:$Y$81,2,0),0)</f>
        <v>0</v>
      </c>
      <c r="AJ315" s="344">
        <v>0</v>
      </c>
      <c r="AK315" s="362" t="s">
        <v>1147</v>
      </c>
      <c r="AL315" s="543">
        <v>0</v>
      </c>
      <c r="AM315" s="327">
        <v>0</v>
      </c>
      <c r="AN315" s="542" t="s">
        <v>3262</v>
      </c>
      <c r="AO315" s="328">
        <v>0.35</v>
      </c>
      <c r="AP315" s="328">
        <v>0.35</v>
      </c>
      <c r="AQ315" s="331" t="s">
        <v>3772</v>
      </c>
    </row>
    <row r="316" spans="1:43" ht="96" hidden="1" x14ac:dyDescent="0.25">
      <c r="A316" s="228" t="s">
        <v>192</v>
      </c>
      <c r="B316" s="105" t="s">
        <v>17</v>
      </c>
      <c r="C316" s="105" t="s">
        <v>19</v>
      </c>
      <c r="D316" s="107" t="s">
        <v>4445</v>
      </c>
      <c r="E316" s="197"/>
      <c r="F316" s="106" t="s">
        <v>1096</v>
      </c>
      <c r="G316" s="323" t="s">
        <v>1081</v>
      </c>
      <c r="H316" s="323" t="s">
        <v>1082</v>
      </c>
      <c r="I316" s="211" t="s">
        <v>193</v>
      </c>
      <c r="J316" s="107" t="s">
        <v>1139</v>
      </c>
      <c r="K316" s="547" t="s">
        <v>3206</v>
      </c>
      <c r="L316" s="549">
        <v>0.85</v>
      </c>
      <c r="M316" s="211" t="s">
        <v>1085</v>
      </c>
      <c r="N316" s="302">
        <v>3</v>
      </c>
      <c r="O316" s="201" t="s">
        <v>193</v>
      </c>
      <c r="P316" s="660">
        <v>43157</v>
      </c>
      <c r="Q316" s="290" t="s">
        <v>1148</v>
      </c>
      <c r="R316" s="130">
        <v>43221</v>
      </c>
      <c r="S316" s="130">
        <v>43296</v>
      </c>
      <c r="T316" s="333" t="str">
        <f t="shared" si="14"/>
        <v>mayo</v>
      </c>
      <c r="U316" s="335">
        <f t="shared" si="15"/>
        <v>75</v>
      </c>
      <c r="V316" s="334">
        <f t="shared" si="13"/>
        <v>91</v>
      </c>
      <c r="W316" s="342">
        <v>0</v>
      </c>
      <c r="X316" s="131">
        <v>647398454</v>
      </c>
      <c r="Y316" s="362" t="s">
        <v>1087</v>
      </c>
      <c r="Z316" s="239"/>
      <c r="AA316" s="212"/>
      <c r="AB316" s="547" t="s">
        <v>1113</v>
      </c>
      <c r="AC316" s="254">
        <v>0</v>
      </c>
      <c r="AD316" s="254">
        <v>0</v>
      </c>
      <c r="AE316" s="540">
        <v>0</v>
      </c>
      <c r="AF316" s="541" t="s">
        <v>3221</v>
      </c>
      <c r="AG316" s="540">
        <v>0</v>
      </c>
      <c r="AH316" s="680" t="s">
        <v>3750</v>
      </c>
      <c r="AI316" s="327">
        <f>IFERROR(VLOOKUP(CONCATENATE($T316,$V316),'Matriz de Decisión'!$M$4:$Y$81,2,0),0)</f>
        <v>0</v>
      </c>
      <c r="AJ316" s="344">
        <v>0</v>
      </c>
      <c r="AK316" s="362">
        <v>0</v>
      </c>
      <c r="AL316" s="543">
        <v>0</v>
      </c>
      <c r="AM316" s="327">
        <v>0</v>
      </c>
      <c r="AN316" s="542">
        <v>0</v>
      </c>
      <c r="AO316" s="328">
        <v>0</v>
      </c>
      <c r="AP316" s="328"/>
      <c r="AQ316" s="331"/>
    </row>
    <row r="317" spans="1:43" ht="156" hidden="1" x14ac:dyDescent="0.25">
      <c r="A317" s="228" t="s">
        <v>192</v>
      </c>
      <c r="B317" s="105" t="s">
        <v>17</v>
      </c>
      <c r="C317" s="105" t="s">
        <v>19</v>
      </c>
      <c r="D317" s="107" t="s">
        <v>4445</v>
      </c>
      <c r="E317" s="197"/>
      <c r="F317" s="106" t="s">
        <v>1096</v>
      </c>
      <c r="G317" s="323" t="s">
        <v>1081</v>
      </c>
      <c r="H317" s="323" t="s">
        <v>1082</v>
      </c>
      <c r="I317" s="211" t="s">
        <v>193</v>
      </c>
      <c r="J317" s="107" t="s">
        <v>1139</v>
      </c>
      <c r="K317" s="547" t="s">
        <v>3206</v>
      </c>
      <c r="L317" s="549">
        <v>0.85</v>
      </c>
      <c r="M317" s="211" t="s">
        <v>1085</v>
      </c>
      <c r="N317" s="302">
        <v>3</v>
      </c>
      <c r="O317" s="140"/>
      <c r="P317" s="140"/>
      <c r="Q317" s="290" t="s">
        <v>1149</v>
      </c>
      <c r="R317" s="130">
        <v>43435</v>
      </c>
      <c r="S317" s="130">
        <v>43465</v>
      </c>
      <c r="T317" s="333" t="str">
        <f t="shared" si="14"/>
        <v>diciembre</v>
      </c>
      <c r="U317" s="335">
        <f t="shared" si="15"/>
        <v>30</v>
      </c>
      <c r="V317" s="334">
        <f t="shared" si="13"/>
        <v>30</v>
      </c>
      <c r="W317" s="342">
        <v>0</v>
      </c>
      <c r="X317" s="131">
        <v>647398454</v>
      </c>
      <c r="Y317" s="362" t="s">
        <v>1087</v>
      </c>
      <c r="Z317" s="239"/>
      <c r="AA317" s="212"/>
      <c r="AB317" s="547" t="s">
        <v>1150</v>
      </c>
      <c r="AC317" s="239" t="s">
        <v>585</v>
      </c>
      <c r="AD317" s="240" t="s">
        <v>1151</v>
      </c>
      <c r="AE317" s="540">
        <v>0</v>
      </c>
      <c r="AF317" s="541" t="s">
        <v>3221</v>
      </c>
      <c r="AG317" s="540">
        <v>0</v>
      </c>
      <c r="AH317" s="680" t="s">
        <v>3750</v>
      </c>
      <c r="AI317" s="327">
        <f>IFERROR(VLOOKUP(CONCATENATE($T317,$V317),'Matriz de Decisión'!$M$4:$Y$81,2,0),0)</f>
        <v>0</v>
      </c>
      <c r="AJ317" s="346">
        <v>0</v>
      </c>
      <c r="AK317" s="362">
        <v>0</v>
      </c>
      <c r="AL317" s="543">
        <v>0</v>
      </c>
      <c r="AM317" s="327">
        <v>0</v>
      </c>
      <c r="AN317" s="542">
        <v>0</v>
      </c>
      <c r="AO317" s="328">
        <v>0</v>
      </c>
      <c r="AP317" s="328"/>
      <c r="AQ317" s="331"/>
    </row>
    <row r="318" spans="1:43" ht="156" hidden="1" x14ac:dyDescent="0.25">
      <c r="A318" s="228" t="s">
        <v>192</v>
      </c>
      <c r="B318" s="105" t="s">
        <v>17</v>
      </c>
      <c r="C318" s="105" t="s">
        <v>19</v>
      </c>
      <c r="D318" s="107" t="s">
        <v>4445</v>
      </c>
      <c r="E318" s="197"/>
      <c r="F318" s="106" t="s">
        <v>1096</v>
      </c>
      <c r="G318" s="323" t="s">
        <v>1081</v>
      </c>
      <c r="H318" s="323" t="s">
        <v>1082</v>
      </c>
      <c r="I318" s="211" t="s">
        <v>193</v>
      </c>
      <c r="J318" s="107" t="s">
        <v>1139</v>
      </c>
      <c r="K318" s="547" t="s">
        <v>3206</v>
      </c>
      <c r="L318" s="549">
        <v>0.85</v>
      </c>
      <c r="M318" s="211" t="s">
        <v>1085</v>
      </c>
      <c r="N318" s="302">
        <v>3</v>
      </c>
      <c r="O318" s="201" t="s">
        <v>193</v>
      </c>
      <c r="P318" s="660">
        <v>43157</v>
      </c>
      <c r="Q318" s="290" t="s">
        <v>1152</v>
      </c>
      <c r="R318" s="130">
        <v>43313</v>
      </c>
      <c r="S318" s="130">
        <v>43465</v>
      </c>
      <c r="T318" s="333" t="str">
        <f t="shared" si="14"/>
        <v>agosto</v>
      </c>
      <c r="U318" s="335">
        <f t="shared" si="15"/>
        <v>152</v>
      </c>
      <c r="V318" s="334">
        <f t="shared" si="13"/>
        <v>152</v>
      </c>
      <c r="W318" s="342">
        <v>0</v>
      </c>
      <c r="X318" s="131">
        <v>647398454</v>
      </c>
      <c r="Y318" s="362" t="s">
        <v>1087</v>
      </c>
      <c r="Z318" s="239"/>
      <c r="AA318" s="212"/>
      <c r="AB318" s="547" t="s">
        <v>1153</v>
      </c>
      <c r="AC318" s="239" t="s">
        <v>585</v>
      </c>
      <c r="AD318" s="240" t="s">
        <v>1151</v>
      </c>
      <c r="AE318" s="540">
        <v>0</v>
      </c>
      <c r="AF318" s="541" t="s">
        <v>3221</v>
      </c>
      <c r="AG318" s="540">
        <v>0</v>
      </c>
      <c r="AH318" s="680" t="s">
        <v>3750</v>
      </c>
      <c r="AI318" s="327">
        <f>IFERROR(VLOOKUP(CONCATENATE($T318,$V318),'Matriz de Decisión'!$M$4:$Y$81,2,0),0)</f>
        <v>0</v>
      </c>
      <c r="AJ318" s="346">
        <v>0</v>
      </c>
      <c r="AK318" s="362">
        <v>0</v>
      </c>
      <c r="AL318" s="543">
        <v>0</v>
      </c>
      <c r="AM318" s="327">
        <v>0</v>
      </c>
      <c r="AN318" s="542">
        <v>0</v>
      </c>
      <c r="AO318" s="328">
        <v>0</v>
      </c>
      <c r="AP318" s="328"/>
      <c r="AQ318" s="331"/>
    </row>
    <row r="319" spans="1:43" ht="156" hidden="1" x14ac:dyDescent="0.25">
      <c r="A319" s="228" t="s">
        <v>192</v>
      </c>
      <c r="B319" s="105" t="s">
        <v>17</v>
      </c>
      <c r="C319" s="105" t="s">
        <v>19</v>
      </c>
      <c r="D319" s="107" t="s">
        <v>4445</v>
      </c>
      <c r="E319" s="197"/>
      <c r="F319" s="106" t="s">
        <v>1096</v>
      </c>
      <c r="G319" s="323" t="s">
        <v>1081</v>
      </c>
      <c r="H319" s="323" t="s">
        <v>1082</v>
      </c>
      <c r="I319" s="211" t="s">
        <v>193</v>
      </c>
      <c r="J319" s="107" t="s">
        <v>1139</v>
      </c>
      <c r="K319" s="547" t="s">
        <v>3206</v>
      </c>
      <c r="L319" s="549">
        <v>0.85</v>
      </c>
      <c r="M319" s="211" t="s">
        <v>1085</v>
      </c>
      <c r="N319" s="302">
        <v>3</v>
      </c>
      <c r="O319" s="140"/>
      <c r="P319" s="140"/>
      <c r="Q319" s="290" t="s">
        <v>1154</v>
      </c>
      <c r="R319" s="130">
        <v>43388</v>
      </c>
      <c r="S319" s="130">
        <v>43404</v>
      </c>
      <c r="T319" s="333" t="str">
        <f t="shared" si="14"/>
        <v>octubre</v>
      </c>
      <c r="U319" s="335">
        <f t="shared" si="15"/>
        <v>16</v>
      </c>
      <c r="V319" s="334">
        <f t="shared" si="13"/>
        <v>30</v>
      </c>
      <c r="W319" s="342">
        <v>0</v>
      </c>
      <c r="X319" s="131">
        <v>647398454</v>
      </c>
      <c r="Y319" s="362" t="s">
        <v>1087</v>
      </c>
      <c r="Z319" s="239"/>
      <c r="AA319" s="212"/>
      <c r="AB319" s="547" t="s">
        <v>1150</v>
      </c>
      <c r="AC319" s="239" t="s">
        <v>585</v>
      </c>
      <c r="AD319" s="240" t="s">
        <v>1151</v>
      </c>
      <c r="AE319" s="540">
        <v>0</v>
      </c>
      <c r="AF319" s="541" t="s">
        <v>3221</v>
      </c>
      <c r="AG319" s="540">
        <v>0</v>
      </c>
      <c r="AH319" s="680" t="s">
        <v>3750</v>
      </c>
      <c r="AI319" s="327">
        <f>IFERROR(VLOOKUP(CONCATENATE($T319,$V319),'Matriz de Decisión'!$M$4:$Y$81,2,0),0)</f>
        <v>0</v>
      </c>
      <c r="AJ319" s="346">
        <v>0</v>
      </c>
      <c r="AK319" s="362">
        <v>0</v>
      </c>
      <c r="AL319" s="543">
        <v>0</v>
      </c>
      <c r="AM319" s="327">
        <v>0</v>
      </c>
      <c r="AN319" s="542">
        <v>0</v>
      </c>
      <c r="AO319" s="328">
        <v>0</v>
      </c>
      <c r="AP319" s="328"/>
      <c r="AQ319" s="331"/>
    </row>
    <row r="320" spans="1:43" ht="82.5" customHeight="1" x14ac:dyDescent="0.25">
      <c r="A320" s="228" t="s">
        <v>192</v>
      </c>
      <c r="B320" s="105" t="s">
        <v>17</v>
      </c>
      <c r="C320" s="105" t="s">
        <v>19</v>
      </c>
      <c r="D320" s="107" t="s">
        <v>4445</v>
      </c>
      <c r="E320" s="197"/>
      <c r="F320" s="106" t="s">
        <v>1096</v>
      </c>
      <c r="G320" s="323" t="s">
        <v>1081</v>
      </c>
      <c r="H320" s="323" t="s">
        <v>1082</v>
      </c>
      <c r="I320" s="211" t="s">
        <v>193</v>
      </c>
      <c r="J320" s="107" t="s">
        <v>1139</v>
      </c>
      <c r="K320" s="547" t="s">
        <v>3206</v>
      </c>
      <c r="L320" s="549">
        <v>0.85</v>
      </c>
      <c r="M320" s="211" t="s">
        <v>1085</v>
      </c>
      <c r="N320" s="302">
        <v>3</v>
      </c>
      <c r="O320" s="140"/>
      <c r="P320" s="140"/>
      <c r="Q320" s="290" t="s">
        <v>1155</v>
      </c>
      <c r="R320" s="130">
        <v>43189</v>
      </c>
      <c r="S320" s="130">
        <v>43281</v>
      </c>
      <c r="T320" s="333" t="str">
        <f t="shared" si="14"/>
        <v>marzo</v>
      </c>
      <c r="U320" s="335">
        <f t="shared" si="15"/>
        <v>92</v>
      </c>
      <c r="V320" s="334">
        <f t="shared" si="13"/>
        <v>122</v>
      </c>
      <c r="W320" s="342">
        <v>0</v>
      </c>
      <c r="X320" s="131">
        <v>647398454</v>
      </c>
      <c r="Y320" s="362" t="s">
        <v>1087</v>
      </c>
      <c r="Z320" s="239"/>
      <c r="AA320" s="212"/>
      <c r="AB320" s="547" t="s">
        <v>3237</v>
      </c>
      <c r="AC320" s="239" t="s">
        <v>585</v>
      </c>
      <c r="AD320" s="240" t="s">
        <v>1156</v>
      </c>
      <c r="AE320" s="540">
        <v>0</v>
      </c>
      <c r="AF320" s="541" t="s">
        <v>3221</v>
      </c>
      <c r="AG320" s="540">
        <v>0</v>
      </c>
      <c r="AH320" s="680" t="s">
        <v>3750</v>
      </c>
      <c r="AI320" s="327">
        <f>IFERROR(VLOOKUP(CONCATENATE($T320,$V320),'Matriz de Decisión'!$M$4:$Y$81,2,0),0)</f>
        <v>0</v>
      </c>
      <c r="AJ320" s="346">
        <v>0</v>
      </c>
      <c r="AK320" s="362"/>
      <c r="AL320" s="543">
        <v>0</v>
      </c>
      <c r="AM320" s="327">
        <v>0</v>
      </c>
      <c r="AN320" s="542"/>
      <c r="AO320" s="328">
        <v>0.25</v>
      </c>
      <c r="AP320" s="328">
        <v>0.25</v>
      </c>
      <c r="AQ320" s="331" t="s">
        <v>3773</v>
      </c>
    </row>
    <row r="321" spans="1:43" ht="156" hidden="1" x14ac:dyDescent="0.25">
      <c r="A321" s="228" t="s">
        <v>192</v>
      </c>
      <c r="B321" s="105" t="s">
        <v>17</v>
      </c>
      <c r="C321" s="105" t="s">
        <v>19</v>
      </c>
      <c r="D321" s="107" t="s">
        <v>4445</v>
      </c>
      <c r="E321" s="197"/>
      <c r="F321" s="106" t="s">
        <v>1096</v>
      </c>
      <c r="G321" s="323" t="s">
        <v>1081</v>
      </c>
      <c r="H321" s="323" t="s">
        <v>1082</v>
      </c>
      <c r="I321" s="211" t="s">
        <v>193</v>
      </c>
      <c r="J321" s="107" t="s">
        <v>1139</v>
      </c>
      <c r="K321" s="547" t="s">
        <v>3206</v>
      </c>
      <c r="L321" s="549">
        <v>0.85</v>
      </c>
      <c r="M321" s="211" t="s">
        <v>1085</v>
      </c>
      <c r="N321" s="302">
        <v>3</v>
      </c>
      <c r="O321" s="140"/>
      <c r="P321" s="140"/>
      <c r="Q321" s="290" t="s">
        <v>1157</v>
      </c>
      <c r="R321" s="130">
        <v>43282</v>
      </c>
      <c r="S321" s="130">
        <v>43465</v>
      </c>
      <c r="T321" s="333" t="str">
        <f t="shared" si="14"/>
        <v>julio</v>
      </c>
      <c r="U321" s="335">
        <f t="shared" si="15"/>
        <v>183</v>
      </c>
      <c r="V321" s="334">
        <f t="shared" si="13"/>
        <v>183</v>
      </c>
      <c r="W321" s="342">
        <v>0</v>
      </c>
      <c r="X321" s="131">
        <v>647398454</v>
      </c>
      <c r="Y321" s="362" t="s">
        <v>1087</v>
      </c>
      <c r="Z321" s="239"/>
      <c r="AA321" s="212"/>
      <c r="AB321" s="547" t="s">
        <v>3238</v>
      </c>
      <c r="AC321" s="239" t="s">
        <v>585</v>
      </c>
      <c r="AD321" s="240" t="s">
        <v>1151</v>
      </c>
      <c r="AE321" s="540">
        <v>0</v>
      </c>
      <c r="AF321" s="541" t="s">
        <v>3221</v>
      </c>
      <c r="AG321" s="540">
        <v>0</v>
      </c>
      <c r="AH321" s="680" t="s">
        <v>3750</v>
      </c>
      <c r="AI321" s="327">
        <f>IFERROR(VLOOKUP(CONCATENATE($T321,$V321),'Matriz de Decisión'!$M$4:$Y$81,2,0),0)</f>
        <v>0</v>
      </c>
      <c r="AJ321" s="346">
        <v>0</v>
      </c>
      <c r="AK321" s="362">
        <v>0</v>
      </c>
      <c r="AL321" s="543">
        <v>0</v>
      </c>
      <c r="AM321" s="327">
        <v>0</v>
      </c>
      <c r="AN321" s="542">
        <v>0</v>
      </c>
      <c r="AO321" s="328">
        <v>0</v>
      </c>
      <c r="AP321" s="328"/>
      <c r="AQ321" s="331"/>
    </row>
    <row r="322" spans="1:43" ht="82.5" customHeight="1" x14ac:dyDescent="0.25">
      <c r="A322" s="228" t="s">
        <v>192</v>
      </c>
      <c r="B322" s="105" t="s">
        <v>17</v>
      </c>
      <c r="C322" s="105" t="s">
        <v>19</v>
      </c>
      <c r="D322" s="294" t="s">
        <v>4445</v>
      </c>
      <c r="E322" s="197"/>
      <c r="F322" s="106" t="s">
        <v>196</v>
      </c>
      <c r="G322" s="323" t="s">
        <v>1081</v>
      </c>
      <c r="H322" s="323" t="s">
        <v>1082</v>
      </c>
      <c r="I322" s="106" t="s">
        <v>199</v>
      </c>
      <c r="J322" s="107" t="s">
        <v>1158</v>
      </c>
      <c r="K322" s="547" t="s">
        <v>3207</v>
      </c>
      <c r="L322" s="549">
        <v>1.9</v>
      </c>
      <c r="M322" s="211" t="s">
        <v>1085</v>
      </c>
      <c r="N322" s="913">
        <v>1</v>
      </c>
      <c r="O322" s="201" t="s">
        <v>193</v>
      </c>
      <c r="P322" s="660">
        <v>43157</v>
      </c>
      <c r="Q322" s="290" t="s">
        <v>1159</v>
      </c>
      <c r="R322" s="130">
        <v>43146</v>
      </c>
      <c r="S322" s="130">
        <v>43281</v>
      </c>
      <c r="T322" s="333" t="str">
        <f t="shared" si="14"/>
        <v>febrero</v>
      </c>
      <c r="U322" s="335">
        <f t="shared" si="15"/>
        <v>135</v>
      </c>
      <c r="V322" s="334">
        <f t="shared" si="13"/>
        <v>152</v>
      </c>
      <c r="W322" s="342">
        <v>0</v>
      </c>
      <c r="X322" s="131">
        <v>388439072</v>
      </c>
      <c r="Y322" s="362" t="s">
        <v>1087</v>
      </c>
      <c r="Z322" s="239"/>
      <c r="AA322" s="212"/>
      <c r="AB322" s="547" t="s">
        <v>1160</v>
      </c>
      <c r="AC322" s="254"/>
      <c r="AD322" s="254"/>
      <c r="AE322" s="540">
        <v>0.8</v>
      </c>
      <c r="AF322" s="541" t="s">
        <v>3222</v>
      </c>
      <c r="AG322" s="540">
        <v>0.8</v>
      </c>
      <c r="AH322" s="680" t="s">
        <v>3751</v>
      </c>
      <c r="AI322" s="327">
        <f>IFERROR(VLOOKUP(CONCATENATE($T322,$V322),'Matriz de Decisión'!$M$4:$Y$81,2,0),0)</f>
        <v>0</v>
      </c>
      <c r="AJ322" s="344">
        <v>0.05</v>
      </c>
      <c r="AK322" s="345" t="s">
        <v>1161</v>
      </c>
      <c r="AL322" s="543">
        <v>0.15</v>
      </c>
      <c r="AM322" s="327">
        <v>0.15</v>
      </c>
      <c r="AN322" s="545" t="s">
        <v>3263</v>
      </c>
      <c r="AO322" s="328">
        <v>0.35</v>
      </c>
      <c r="AP322" s="328">
        <v>0.35</v>
      </c>
      <c r="AQ322" s="331" t="s">
        <v>3774</v>
      </c>
    </row>
    <row r="323" spans="1:43" ht="173.25" hidden="1" x14ac:dyDescent="0.25">
      <c r="A323" s="228" t="s">
        <v>192</v>
      </c>
      <c r="B323" s="105" t="s">
        <v>17</v>
      </c>
      <c r="C323" s="105" t="s">
        <v>19</v>
      </c>
      <c r="D323" s="294" t="s">
        <v>4445</v>
      </c>
      <c r="E323" s="197"/>
      <c r="F323" s="106" t="s">
        <v>196</v>
      </c>
      <c r="G323" s="323" t="s">
        <v>1081</v>
      </c>
      <c r="H323" s="323" t="s">
        <v>1082</v>
      </c>
      <c r="I323" s="106" t="s">
        <v>199</v>
      </c>
      <c r="J323" s="107" t="s">
        <v>1158</v>
      </c>
      <c r="K323" s="547" t="s">
        <v>3207</v>
      </c>
      <c r="L323" s="549">
        <v>1.9</v>
      </c>
      <c r="M323" s="211" t="s">
        <v>1085</v>
      </c>
      <c r="N323" s="913">
        <v>1</v>
      </c>
      <c r="O323" s="201" t="s">
        <v>193</v>
      </c>
      <c r="P323" s="660">
        <v>43157</v>
      </c>
      <c r="Q323" s="290" t="s">
        <v>1162</v>
      </c>
      <c r="R323" s="130">
        <v>43221</v>
      </c>
      <c r="S323" s="130">
        <v>43373</v>
      </c>
      <c r="T323" s="333" t="str">
        <f t="shared" si="14"/>
        <v>mayo</v>
      </c>
      <c r="U323" s="335">
        <f t="shared" si="15"/>
        <v>152</v>
      </c>
      <c r="V323" s="334">
        <f t="shared" si="13"/>
        <v>152</v>
      </c>
      <c r="W323" s="342">
        <v>0</v>
      </c>
      <c r="X323" s="131">
        <v>388439072</v>
      </c>
      <c r="Y323" s="362" t="s">
        <v>1087</v>
      </c>
      <c r="Z323" s="239"/>
      <c r="AA323" s="212"/>
      <c r="AB323" s="547" t="s">
        <v>1163</v>
      </c>
      <c r="AC323" s="254"/>
      <c r="AD323" s="254"/>
      <c r="AE323" s="540">
        <v>0.8</v>
      </c>
      <c r="AF323" s="541" t="s">
        <v>3222</v>
      </c>
      <c r="AG323" s="540">
        <v>0.8</v>
      </c>
      <c r="AH323" s="680" t="s">
        <v>3751</v>
      </c>
      <c r="AI323" s="327">
        <f>IFERROR(VLOOKUP(CONCATENATE($T323,$V323),'Matriz de Decisión'!$M$4:$Y$81,2,0),0)</f>
        <v>0</v>
      </c>
      <c r="AJ323" s="344">
        <v>0</v>
      </c>
      <c r="AK323" s="347"/>
      <c r="AL323" s="543">
        <v>0</v>
      </c>
      <c r="AM323" s="327">
        <v>0</v>
      </c>
      <c r="AN323" s="542">
        <v>0</v>
      </c>
      <c r="AO323" s="328">
        <v>0</v>
      </c>
      <c r="AP323" s="328"/>
      <c r="AQ323" s="331"/>
    </row>
    <row r="324" spans="1:43" ht="82.5" customHeight="1" x14ac:dyDescent="0.25">
      <c r="A324" s="228" t="s">
        <v>192</v>
      </c>
      <c r="B324" s="105" t="s">
        <v>17</v>
      </c>
      <c r="C324" s="105" t="s">
        <v>19</v>
      </c>
      <c r="D324" s="294" t="s">
        <v>4445</v>
      </c>
      <c r="E324" s="197"/>
      <c r="F324" s="106" t="s">
        <v>196</v>
      </c>
      <c r="G324" s="323" t="s">
        <v>1081</v>
      </c>
      <c r="H324" s="323" t="s">
        <v>1082</v>
      </c>
      <c r="I324" s="106" t="s">
        <v>199</v>
      </c>
      <c r="J324" s="107" t="s">
        <v>1158</v>
      </c>
      <c r="K324" s="547" t="s">
        <v>3207</v>
      </c>
      <c r="L324" s="549">
        <v>1.9</v>
      </c>
      <c r="M324" s="211" t="s">
        <v>1085</v>
      </c>
      <c r="N324" s="913">
        <v>1</v>
      </c>
      <c r="O324" s="201" t="s">
        <v>193</v>
      </c>
      <c r="P324" s="660">
        <v>43157</v>
      </c>
      <c r="Q324" s="290" t="s">
        <v>1164</v>
      </c>
      <c r="R324" s="130">
        <v>43146</v>
      </c>
      <c r="S324" s="130">
        <v>43296</v>
      </c>
      <c r="T324" s="333" t="str">
        <f t="shared" si="14"/>
        <v>febrero</v>
      </c>
      <c r="U324" s="335">
        <f t="shared" si="15"/>
        <v>150</v>
      </c>
      <c r="V324" s="334">
        <f t="shared" si="13"/>
        <v>152</v>
      </c>
      <c r="W324" s="342">
        <v>0</v>
      </c>
      <c r="X324" s="131">
        <v>388439072</v>
      </c>
      <c r="Y324" s="362" t="s">
        <v>1087</v>
      </c>
      <c r="Z324" s="239"/>
      <c r="AA324" s="212"/>
      <c r="AB324" s="547" t="s">
        <v>1165</v>
      </c>
      <c r="AC324" s="254"/>
      <c r="AD324" s="254"/>
      <c r="AE324" s="540">
        <v>0.8</v>
      </c>
      <c r="AF324" s="541" t="s">
        <v>3222</v>
      </c>
      <c r="AG324" s="540">
        <v>0.8</v>
      </c>
      <c r="AH324" s="680" t="s">
        <v>3751</v>
      </c>
      <c r="AI324" s="327">
        <f>IFERROR(VLOOKUP(CONCATENATE($T324,$V324),'Matriz de Decisión'!$M$4:$Y$81,2,0),0)</f>
        <v>0</v>
      </c>
      <c r="AJ324" s="344">
        <v>0</v>
      </c>
      <c r="AK324" s="347"/>
      <c r="AL324" s="543">
        <v>0.1</v>
      </c>
      <c r="AM324" s="327">
        <v>0.1</v>
      </c>
      <c r="AN324" s="545" t="s">
        <v>3221</v>
      </c>
      <c r="AO324" s="328">
        <v>0.2</v>
      </c>
      <c r="AP324" s="328">
        <v>0.2</v>
      </c>
      <c r="AQ324" s="331" t="s">
        <v>3775</v>
      </c>
    </row>
    <row r="325" spans="1:43" ht="173.25" hidden="1" x14ac:dyDescent="0.25">
      <c r="A325" s="228" t="s">
        <v>192</v>
      </c>
      <c r="B325" s="105" t="s">
        <v>17</v>
      </c>
      <c r="C325" s="105" t="s">
        <v>19</v>
      </c>
      <c r="D325" s="294" t="s">
        <v>4445</v>
      </c>
      <c r="E325" s="197"/>
      <c r="F325" s="106" t="s">
        <v>196</v>
      </c>
      <c r="G325" s="323" t="s">
        <v>1081</v>
      </c>
      <c r="H325" s="323" t="s">
        <v>1082</v>
      </c>
      <c r="I325" s="106" t="s">
        <v>199</v>
      </c>
      <c r="J325" s="107" t="s">
        <v>1158</v>
      </c>
      <c r="K325" s="547" t="s">
        <v>3207</v>
      </c>
      <c r="L325" s="549">
        <v>1.9</v>
      </c>
      <c r="M325" s="211" t="s">
        <v>1085</v>
      </c>
      <c r="N325" s="913">
        <v>1</v>
      </c>
      <c r="O325" s="140"/>
      <c r="P325" s="140"/>
      <c r="Q325" s="290" t="s">
        <v>1166</v>
      </c>
      <c r="R325" s="130">
        <v>43373</v>
      </c>
      <c r="S325" s="130">
        <v>43465</v>
      </c>
      <c r="T325" s="333" t="str">
        <f t="shared" si="14"/>
        <v>septiembre</v>
      </c>
      <c r="U325" s="335">
        <f t="shared" si="15"/>
        <v>92</v>
      </c>
      <c r="V325" s="334">
        <f t="shared" si="13"/>
        <v>122</v>
      </c>
      <c r="W325" s="342">
        <v>0</v>
      </c>
      <c r="X325" s="131">
        <v>388439072</v>
      </c>
      <c r="Y325" s="362" t="s">
        <v>1087</v>
      </c>
      <c r="Z325" s="239"/>
      <c r="AA325" s="212"/>
      <c r="AB325" s="547" t="s">
        <v>1167</v>
      </c>
      <c r="AC325" s="254"/>
      <c r="AD325" s="254"/>
      <c r="AE325" s="540">
        <v>0.8</v>
      </c>
      <c r="AF325" s="541" t="s">
        <v>3222</v>
      </c>
      <c r="AG325" s="540">
        <v>0.8</v>
      </c>
      <c r="AH325" s="680" t="s">
        <v>3751</v>
      </c>
      <c r="AI325" s="327">
        <f>IFERROR(VLOOKUP(CONCATENATE($T325,$V325),'Matriz de Decisión'!$M$4:$Y$81,2,0),0)</f>
        <v>0</v>
      </c>
      <c r="AJ325" s="344">
        <v>0</v>
      </c>
      <c r="AK325" s="347"/>
      <c r="AL325" s="543">
        <v>0</v>
      </c>
      <c r="AM325" s="327">
        <v>0</v>
      </c>
      <c r="AN325" s="542">
        <v>0</v>
      </c>
      <c r="AO325" s="328">
        <v>0</v>
      </c>
      <c r="AP325" s="328"/>
      <c r="AQ325" s="331"/>
    </row>
    <row r="326" spans="1:43" ht="82.5" customHeight="1" x14ac:dyDescent="0.25">
      <c r="A326" s="228" t="s">
        <v>192</v>
      </c>
      <c r="B326" s="105" t="s">
        <v>17</v>
      </c>
      <c r="C326" s="105" t="s">
        <v>19</v>
      </c>
      <c r="D326" s="107" t="s">
        <v>4445</v>
      </c>
      <c r="E326" s="197"/>
      <c r="F326" s="106" t="s">
        <v>1096</v>
      </c>
      <c r="G326" s="323" t="s">
        <v>1081</v>
      </c>
      <c r="H326" s="323" t="s">
        <v>1082</v>
      </c>
      <c r="I326" s="211" t="s">
        <v>193</v>
      </c>
      <c r="J326" s="107" t="s">
        <v>1168</v>
      </c>
      <c r="K326" s="547" t="s">
        <v>3208</v>
      </c>
      <c r="L326" s="549">
        <v>1.9</v>
      </c>
      <c r="M326" s="211" t="s">
        <v>1085</v>
      </c>
      <c r="N326" s="302">
        <v>60</v>
      </c>
      <c r="O326" s="140"/>
      <c r="P326" s="140"/>
      <c r="Q326" s="290" t="s">
        <v>1169</v>
      </c>
      <c r="R326" s="130">
        <v>43101</v>
      </c>
      <c r="S326" s="130">
        <v>43220</v>
      </c>
      <c r="T326" s="333" t="str">
        <f t="shared" si="14"/>
        <v>enero</v>
      </c>
      <c r="U326" s="335">
        <f t="shared" si="15"/>
        <v>119</v>
      </c>
      <c r="V326" s="334">
        <f t="shared" si="13"/>
        <v>122</v>
      </c>
      <c r="W326" s="342">
        <v>0</v>
      </c>
      <c r="X326" s="131">
        <v>1250773812</v>
      </c>
      <c r="Y326" s="362" t="s">
        <v>1087</v>
      </c>
      <c r="Z326" s="239"/>
      <c r="AA326" s="212"/>
      <c r="AB326" s="547" t="s">
        <v>3239</v>
      </c>
      <c r="AC326" s="239" t="s">
        <v>585</v>
      </c>
      <c r="AD326" s="240" t="s">
        <v>1170</v>
      </c>
      <c r="AE326" s="540">
        <v>15</v>
      </c>
      <c r="AF326" s="541" t="s">
        <v>3223</v>
      </c>
      <c r="AG326" s="540">
        <v>15</v>
      </c>
      <c r="AH326" s="680" t="s">
        <v>3752</v>
      </c>
      <c r="AI326" s="327">
        <f>IFERROR(VLOOKUP(CONCATENATE($T326,$V326),'Matriz de Decisión'!$M$4:$Y$81,2,0),0)</f>
        <v>0.2</v>
      </c>
      <c r="AJ326" s="346">
        <v>0.1</v>
      </c>
      <c r="AK326" s="362" t="s">
        <v>1171</v>
      </c>
      <c r="AL326" s="543">
        <v>0.4</v>
      </c>
      <c r="AM326" s="327">
        <v>0.4</v>
      </c>
      <c r="AN326" s="542" t="s">
        <v>3264</v>
      </c>
      <c r="AO326" s="328">
        <v>0.7</v>
      </c>
      <c r="AP326" s="328">
        <v>0.7</v>
      </c>
      <c r="AQ326" s="331" t="s">
        <v>3776</v>
      </c>
    </row>
    <row r="327" spans="1:43" ht="82.5" customHeight="1" x14ac:dyDescent="0.25">
      <c r="A327" s="228" t="s">
        <v>192</v>
      </c>
      <c r="B327" s="105" t="s">
        <v>17</v>
      </c>
      <c r="C327" s="105" t="s">
        <v>19</v>
      </c>
      <c r="D327" s="107" t="s">
        <v>4445</v>
      </c>
      <c r="E327" s="197"/>
      <c r="F327" s="106" t="s">
        <v>1096</v>
      </c>
      <c r="G327" s="323" t="s">
        <v>1081</v>
      </c>
      <c r="H327" s="323" t="s">
        <v>1082</v>
      </c>
      <c r="I327" s="211" t="s">
        <v>193</v>
      </c>
      <c r="J327" s="107" t="s">
        <v>1168</v>
      </c>
      <c r="K327" s="547" t="s">
        <v>3208</v>
      </c>
      <c r="L327" s="549">
        <v>1.9</v>
      </c>
      <c r="M327" s="211" t="s">
        <v>1085</v>
      </c>
      <c r="N327" s="302">
        <v>60</v>
      </c>
      <c r="O327" s="140"/>
      <c r="P327" s="140"/>
      <c r="Q327" s="290" t="s">
        <v>1172</v>
      </c>
      <c r="R327" s="130">
        <v>43132</v>
      </c>
      <c r="S327" s="130">
        <v>43220</v>
      </c>
      <c r="T327" s="333" t="str">
        <f t="shared" si="14"/>
        <v>febrero</v>
      </c>
      <c r="U327" s="335">
        <f t="shared" si="15"/>
        <v>88</v>
      </c>
      <c r="V327" s="334">
        <f t="shared" si="13"/>
        <v>91</v>
      </c>
      <c r="W327" s="342">
        <v>0</v>
      </c>
      <c r="X327" s="131">
        <v>1250773812</v>
      </c>
      <c r="Y327" s="362" t="s">
        <v>1087</v>
      </c>
      <c r="Z327" s="239"/>
      <c r="AA327" s="212"/>
      <c r="AB327" s="547" t="s">
        <v>1173</v>
      </c>
      <c r="AC327" s="239" t="s">
        <v>585</v>
      </c>
      <c r="AD327" s="240" t="s">
        <v>1174</v>
      </c>
      <c r="AE327" s="540">
        <v>15</v>
      </c>
      <c r="AF327" s="541" t="s">
        <v>3223</v>
      </c>
      <c r="AG327" s="540">
        <v>15</v>
      </c>
      <c r="AH327" s="680" t="s">
        <v>3752</v>
      </c>
      <c r="AI327" s="327">
        <f>IFERROR(VLOOKUP(CONCATENATE($T327,$V327),'Matriz de Decisión'!$M$4:$Y$81,2,0),0)</f>
        <v>0</v>
      </c>
      <c r="AJ327" s="346">
        <v>1</v>
      </c>
      <c r="AK327" s="362" t="s">
        <v>1175</v>
      </c>
      <c r="AL327" s="543">
        <v>0.95</v>
      </c>
      <c r="AM327" s="327">
        <v>0.95</v>
      </c>
      <c r="AN327" s="545" t="s">
        <v>3265</v>
      </c>
      <c r="AO327" s="328">
        <v>0.98</v>
      </c>
      <c r="AP327" s="328">
        <v>0.98</v>
      </c>
      <c r="AQ327" s="331" t="s">
        <v>3777</v>
      </c>
    </row>
    <row r="328" spans="1:43" ht="82.5" customHeight="1" x14ac:dyDescent="0.25">
      <c r="A328" s="228" t="s">
        <v>192</v>
      </c>
      <c r="B328" s="105" t="s">
        <v>17</v>
      </c>
      <c r="C328" s="105" t="s">
        <v>19</v>
      </c>
      <c r="D328" s="107" t="s">
        <v>4445</v>
      </c>
      <c r="E328" s="197"/>
      <c r="F328" s="106" t="s">
        <v>1096</v>
      </c>
      <c r="G328" s="323" t="s">
        <v>1081</v>
      </c>
      <c r="H328" s="323" t="s">
        <v>1082</v>
      </c>
      <c r="I328" s="211" t="s">
        <v>193</v>
      </c>
      <c r="J328" s="107" t="s">
        <v>1168</v>
      </c>
      <c r="K328" s="547" t="s">
        <v>3208</v>
      </c>
      <c r="L328" s="549">
        <v>1.9</v>
      </c>
      <c r="M328" s="211" t="s">
        <v>1085</v>
      </c>
      <c r="N328" s="302">
        <v>60</v>
      </c>
      <c r="O328" s="201" t="s">
        <v>193</v>
      </c>
      <c r="P328" s="660">
        <v>43157</v>
      </c>
      <c r="Q328" s="290" t="s">
        <v>1176</v>
      </c>
      <c r="R328" s="130">
        <v>43132</v>
      </c>
      <c r="S328" s="130">
        <v>43296</v>
      </c>
      <c r="T328" s="333" t="str">
        <f t="shared" si="14"/>
        <v>febrero</v>
      </c>
      <c r="U328" s="335">
        <f t="shared" si="15"/>
        <v>164</v>
      </c>
      <c r="V328" s="334">
        <f t="shared" ref="V328:V391" si="18">IF($U328&lt;=30,30,IF(AND($U328&gt;30,$U328&lt;=61),61,IF(AND($U328&gt;61,$U328&lt;=91),91,IF(AND($U328&gt;91,$U328&lt;=122),122,IF(AND($U328&gt;122,$U328&lt;=152),152,IF(AND($U328&gt;152,$U328&lt;=183),183,IF(AND($U328&gt;183,$U328&lt;=213),213,IF(AND($U328&gt;213,$U328&lt;=244),244,IF(AND($U328&gt;244,$U328&lt;=274),274,IF(AND($U328&gt;274,$U328&lt;=305),305,IF(AND($U328&gt;305,$U328&lt;=333),333,IF(AND($U328&gt;333,$U328&lt;=365),365,"Verificar Fechas"))))))))))))</f>
        <v>183</v>
      </c>
      <c r="W328" s="342">
        <v>0</v>
      </c>
      <c r="X328" s="131">
        <v>1250773812</v>
      </c>
      <c r="Y328" s="362" t="s">
        <v>1087</v>
      </c>
      <c r="Z328" s="239"/>
      <c r="AA328" s="212"/>
      <c r="AB328" s="547" t="s">
        <v>3240</v>
      </c>
      <c r="AC328" s="239" t="s">
        <v>585</v>
      </c>
      <c r="AD328" s="240" t="s">
        <v>1177</v>
      </c>
      <c r="AE328" s="540">
        <v>15</v>
      </c>
      <c r="AF328" s="541" t="s">
        <v>3223</v>
      </c>
      <c r="AG328" s="540">
        <v>15</v>
      </c>
      <c r="AH328" s="680" t="s">
        <v>3752</v>
      </c>
      <c r="AI328" s="327">
        <f>IFERROR(VLOOKUP(CONCATENATE($T328,$V328),'Matriz de Decisión'!$M$4:$Y$81,2,0),0)</f>
        <v>0</v>
      </c>
      <c r="AJ328" s="346">
        <v>0</v>
      </c>
      <c r="AK328" s="362"/>
      <c r="AL328" s="543">
        <v>0.15</v>
      </c>
      <c r="AM328" s="327">
        <v>0.15</v>
      </c>
      <c r="AN328" s="545" t="s">
        <v>3266</v>
      </c>
      <c r="AO328" s="328">
        <v>0.3</v>
      </c>
      <c r="AP328" s="328">
        <v>0.3</v>
      </c>
      <c r="AQ328" s="331" t="s">
        <v>3778</v>
      </c>
    </row>
    <row r="329" spans="1:43" ht="157.5" hidden="1" x14ac:dyDescent="0.25">
      <c r="A329" s="228" t="s">
        <v>192</v>
      </c>
      <c r="B329" s="105" t="s">
        <v>17</v>
      </c>
      <c r="C329" s="105" t="s">
        <v>19</v>
      </c>
      <c r="D329" s="107" t="s">
        <v>4445</v>
      </c>
      <c r="E329" s="197"/>
      <c r="F329" s="106" t="s">
        <v>1096</v>
      </c>
      <c r="G329" s="323" t="s">
        <v>1081</v>
      </c>
      <c r="H329" s="323" t="s">
        <v>1082</v>
      </c>
      <c r="I329" s="211" t="s">
        <v>193</v>
      </c>
      <c r="J329" s="107" t="s">
        <v>1168</v>
      </c>
      <c r="K329" s="547" t="s">
        <v>3208</v>
      </c>
      <c r="L329" s="549">
        <v>1.9</v>
      </c>
      <c r="M329" s="211" t="s">
        <v>1085</v>
      </c>
      <c r="N329" s="302">
        <v>60</v>
      </c>
      <c r="O329" s="140"/>
      <c r="P329" s="140"/>
      <c r="Q329" s="290" t="s">
        <v>1178</v>
      </c>
      <c r="R329" s="130">
        <v>43252</v>
      </c>
      <c r="S329" s="130">
        <v>43465</v>
      </c>
      <c r="T329" s="333" t="str">
        <f t="shared" ref="T329:T392" si="19">TEXT(R329,"mmmm")</f>
        <v>junio</v>
      </c>
      <c r="U329" s="335">
        <f t="shared" ref="U329:U392" si="20">+S329-R329</f>
        <v>213</v>
      </c>
      <c r="V329" s="334">
        <f t="shared" si="18"/>
        <v>213</v>
      </c>
      <c r="W329" s="342">
        <v>0</v>
      </c>
      <c r="X329" s="131">
        <v>1250773812</v>
      </c>
      <c r="Y329" s="362" t="s">
        <v>1087</v>
      </c>
      <c r="Z329" s="239"/>
      <c r="AA329" s="212"/>
      <c r="AB329" s="547" t="s">
        <v>3239</v>
      </c>
      <c r="AC329" s="239" t="s">
        <v>585</v>
      </c>
      <c r="AD329" s="240" t="s">
        <v>1177</v>
      </c>
      <c r="AE329" s="540">
        <v>15</v>
      </c>
      <c r="AF329" s="541" t="s">
        <v>3223</v>
      </c>
      <c r="AG329" s="540">
        <v>15</v>
      </c>
      <c r="AH329" s="680" t="s">
        <v>3752</v>
      </c>
      <c r="AI329" s="327">
        <f>IFERROR(VLOOKUP(CONCATENATE($T329,$V329),'Matriz de Decisión'!$M$4:$Y$81,2,0),0)</f>
        <v>0</v>
      </c>
      <c r="AJ329" s="346">
        <v>0</v>
      </c>
      <c r="AK329" s="362">
        <v>0</v>
      </c>
      <c r="AL329" s="543">
        <v>0</v>
      </c>
      <c r="AM329" s="327">
        <v>0</v>
      </c>
      <c r="AN329" s="542">
        <v>0</v>
      </c>
      <c r="AO329" s="328">
        <v>0</v>
      </c>
      <c r="AP329" s="328"/>
      <c r="AQ329" s="331"/>
    </row>
    <row r="330" spans="1:43" ht="82.5" customHeight="1" x14ac:dyDescent="0.25">
      <c r="A330" s="228" t="s">
        <v>192</v>
      </c>
      <c r="B330" s="105" t="s">
        <v>17</v>
      </c>
      <c r="C330" s="105" t="s">
        <v>19</v>
      </c>
      <c r="D330" s="294" t="s">
        <v>4445</v>
      </c>
      <c r="E330" s="197"/>
      <c r="F330" s="106" t="s">
        <v>196</v>
      </c>
      <c r="G330" s="323" t="s">
        <v>1081</v>
      </c>
      <c r="H330" s="323" t="s">
        <v>1082</v>
      </c>
      <c r="I330" s="106" t="s">
        <v>199</v>
      </c>
      <c r="J330" s="107" t="s">
        <v>1179</v>
      </c>
      <c r="K330" s="547" t="s">
        <v>3209</v>
      </c>
      <c r="L330" s="549">
        <v>1.3</v>
      </c>
      <c r="M330" s="211" t="s">
        <v>1085</v>
      </c>
      <c r="N330" s="302">
        <v>2</v>
      </c>
      <c r="O330" s="140"/>
      <c r="P330" s="140"/>
      <c r="Q330" s="290" t="s">
        <v>1180</v>
      </c>
      <c r="R330" s="130">
        <v>43101</v>
      </c>
      <c r="S330" s="130">
        <v>43252</v>
      </c>
      <c r="T330" s="333" t="str">
        <f t="shared" si="19"/>
        <v>enero</v>
      </c>
      <c r="U330" s="335">
        <f t="shared" si="20"/>
        <v>151</v>
      </c>
      <c r="V330" s="334">
        <f t="shared" si="18"/>
        <v>152</v>
      </c>
      <c r="W330" s="342">
        <v>0</v>
      </c>
      <c r="X330" s="131">
        <f>275000000+200000000</f>
        <v>475000000</v>
      </c>
      <c r="Y330" s="362" t="s">
        <v>1087</v>
      </c>
      <c r="Z330" s="239"/>
      <c r="AA330" s="212"/>
      <c r="AB330" s="547" t="s">
        <v>3241</v>
      </c>
      <c r="AC330" s="254"/>
      <c r="AD330" s="254"/>
      <c r="AE330" s="540">
        <v>0</v>
      </c>
      <c r="AF330" s="541" t="s">
        <v>3224</v>
      </c>
      <c r="AG330" s="540">
        <v>0</v>
      </c>
      <c r="AH330" s="680" t="s">
        <v>3753</v>
      </c>
      <c r="AI330" s="327">
        <f>IFERROR(VLOOKUP(CONCATENATE($T330,$V330),'Matriz de Decisión'!$M$4:$Y$81,2,0),0)</f>
        <v>0.18000000000000002</v>
      </c>
      <c r="AJ330" s="344">
        <v>0.05</v>
      </c>
      <c r="AK330" s="345" t="s">
        <v>1181</v>
      </c>
      <c r="AL330" s="543">
        <v>0.15000000000000002</v>
      </c>
      <c r="AM330" s="327">
        <v>0.15</v>
      </c>
      <c r="AN330" s="542" t="s">
        <v>3267</v>
      </c>
      <c r="AO330" s="328">
        <v>0.25</v>
      </c>
      <c r="AP330" s="328">
        <v>0.25</v>
      </c>
      <c r="AQ330" s="331" t="s">
        <v>3779</v>
      </c>
    </row>
    <row r="331" spans="1:43" ht="82.5" customHeight="1" x14ac:dyDescent="0.25">
      <c r="A331" s="228" t="s">
        <v>192</v>
      </c>
      <c r="B331" s="105" t="s">
        <v>17</v>
      </c>
      <c r="C331" s="105" t="s">
        <v>19</v>
      </c>
      <c r="D331" s="294" t="s">
        <v>4445</v>
      </c>
      <c r="E331" s="197"/>
      <c r="F331" s="106" t="s">
        <v>196</v>
      </c>
      <c r="G331" s="323" t="s">
        <v>1081</v>
      </c>
      <c r="H331" s="323" t="s">
        <v>1082</v>
      </c>
      <c r="I331" s="106" t="s">
        <v>199</v>
      </c>
      <c r="J331" s="107" t="s">
        <v>1179</v>
      </c>
      <c r="K331" s="547" t="s">
        <v>3209</v>
      </c>
      <c r="L331" s="549">
        <v>1.3</v>
      </c>
      <c r="M331" s="211" t="s">
        <v>1085</v>
      </c>
      <c r="N331" s="302">
        <v>2</v>
      </c>
      <c r="O331" s="140"/>
      <c r="P331" s="140"/>
      <c r="Q331" s="290" t="s">
        <v>1182</v>
      </c>
      <c r="R331" s="130">
        <v>43132</v>
      </c>
      <c r="S331" s="130">
        <v>43220</v>
      </c>
      <c r="T331" s="333" t="str">
        <f t="shared" si="19"/>
        <v>febrero</v>
      </c>
      <c r="U331" s="335">
        <f t="shared" si="20"/>
        <v>88</v>
      </c>
      <c r="V331" s="334">
        <f t="shared" si="18"/>
        <v>91</v>
      </c>
      <c r="W331" s="342">
        <v>0</v>
      </c>
      <c r="X331" s="131">
        <v>310641085</v>
      </c>
      <c r="Y331" s="362" t="s">
        <v>1087</v>
      </c>
      <c r="Z331" s="239"/>
      <c r="AA331" s="212"/>
      <c r="AB331" s="547" t="s">
        <v>3242</v>
      </c>
      <c r="AC331" s="254"/>
      <c r="AD331" s="254"/>
      <c r="AE331" s="540">
        <v>0</v>
      </c>
      <c r="AF331" s="541" t="s">
        <v>3224</v>
      </c>
      <c r="AG331" s="540">
        <v>0</v>
      </c>
      <c r="AH331" s="680" t="s">
        <v>3753</v>
      </c>
      <c r="AI331" s="327">
        <f>IFERROR(VLOOKUP(CONCATENATE($T331,$V331),'Matriz de Decisión'!$M$4:$Y$81,2,0),0)</f>
        <v>0</v>
      </c>
      <c r="AJ331" s="344">
        <v>0</v>
      </c>
      <c r="AK331" s="347"/>
      <c r="AL331" s="543">
        <v>0.2</v>
      </c>
      <c r="AM331" s="327">
        <v>0.15</v>
      </c>
      <c r="AN331" s="545" t="s">
        <v>3268</v>
      </c>
      <c r="AO331" s="328">
        <v>0.60000000000000009</v>
      </c>
      <c r="AP331" s="328">
        <v>0.3</v>
      </c>
      <c r="AQ331" s="331" t="s">
        <v>3780</v>
      </c>
    </row>
    <row r="332" spans="1:43" ht="82.5" customHeight="1" x14ac:dyDescent="0.25">
      <c r="A332" s="228" t="s">
        <v>192</v>
      </c>
      <c r="B332" s="105" t="s">
        <v>17</v>
      </c>
      <c r="C332" s="105" t="s">
        <v>19</v>
      </c>
      <c r="D332" s="294" t="s">
        <v>4445</v>
      </c>
      <c r="E332" s="197"/>
      <c r="F332" s="106" t="s">
        <v>196</v>
      </c>
      <c r="G332" s="323" t="s">
        <v>1081</v>
      </c>
      <c r="H332" s="323" t="s">
        <v>1082</v>
      </c>
      <c r="I332" s="106" t="s">
        <v>199</v>
      </c>
      <c r="J332" s="107" t="s">
        <v>1179</v>
      </c>
      <c r="K332" s="547" t="s">
        <v>3209</v>
      </c>
      <c r="L332" s="549">
        <v>1.3</v>
      </c>
      <c r="M332" s="211" t="s">
        <v>1085</v>
      </c>
      <c r="N332" s="302">
        <v>2</v>
      </c>
      <c r="O332" s="140"/>
      <c r="P332" s="140"/>
      <c r="Q332" s="290" t="s">
        <v>1183</v>
      </c>
      <c r="R332" s="130">
        <v>43132</v>
      </c>
      <c r="S332" s="130">
        <v>43220</v>
      </c>
      <c r="T332" s="333" t="str">
        <f t="shared" si="19"/>
        <v>febrero</v>
      </c>
      <c r="U332" s="335">
        <f t="shared" si="20"/>
        <v>88</v>
      </c>
      <c r="V332" s="334">
        <f t="shared" si="18"/>
        <v>91</v>
      </c>
      <c r="W332" s="342">
        <v>0</v>
      </c>
      <c r="X332" s="131">
        <f>610641085-X331+555731086</f>
        <v>855731086</v>
      </c>
      <c r="Y332" s="362" t="s">
        <v>1087</v>
      </c>
      <c r="Z332" s="239"/>
      <c r="AA332" s="212"/>
      <c r="AB332" s="547" t="s">
        <v>3243</v>
      </c>
      <c r="AC332" s="254"/>
      <c r="AD332" s="254"/>
      <c r="AE332" s="540">
        <v>0</v>
      </c>
      <c r="AF332" s="541" t="s">
        <v>3224</v>
      </c>
      <c r="AG332" s="540">
        <v>0</v>
      </c>
      <c r="AH332" s="680" t="s">
        <v>3753</v>
      </c>
      <c r="AI332" s="327">
        <f>IFERROR(VLOOKUP(CONCATENATE($T332,$V332),'Matriz de Decisión'!$M$4:$Y$81,2,0),0)</f>
        <v>0</v>
      </c>
      <c r="AJ332" s="344">
        <v>0</v>
      </c>
      <c r="AK332" s="347"/>
      <c r="AL332" s="543">
        <v>0.2</v>
      </c>
      <c r="AM332" s="327">
        <v>0.15</v>
      </c>
      <c r="AN332" s="545" t="s">
        <v>3269</v>
      </c>
      <c r="AO332" s="328">
        <v>0.60000000000000009</v>
      </c>
      <c r="AP332" s="328">
        <v>0.3</v>
      </c>
      <c r="AQ332" s="331" t="s">
        <v>3781</v>
      </c>
    </row>
    <row r="333" spans="1:43" ht="96" hidden="1" x14ac:dyDescent="0.25">
      <c r="A333" s="228" t="s">
        <v>192</v>
      </c>
      <c r="B333" s="105" t="s">
        <v>17</v>
      </c>
      <c r="C333" s="105" t="s">
        <v>19</v>
      </c>
      <c r="D333" s="294" t="s">
        <v>4445</v>
      </c>
      <c r="E333" s="197"/>
      <c r="F333" s="106" t="s">
        <v>196</v>
      </c>
      <c r="G333" s="323" t="s">
        <v>1081</v>
      </c>
      <c r="H333" s="323" t="s">
        <v>1082</v>
      </c>
      <c r="I333" s="106" t="s">
        <v>199</v>
      </c>
      <c r="J333" s="107" t="s">
        <v>1179</v>
      </c>
      <c r="K333" s="547" t="s">
        <v>3209</v>
      </c>
      <c r="L333" s="549">
        <v>1.3</v>
      </c>
      <c r="M333" s="211" t="s">
        <v>1085</v>
      </c>
      <c r="N333" s="302">
        <v>2</v>
      </c>
      <c r="O333" s="140"/>
      <c r="P333" s="140"/>
      <c r="Q333" s="290" t="s">
        <v>1184</v>
      </c>
      <c r="R333" s="130">
        <v>43221</v>
      </c>
      <c r="S333" s="130">
        <v>43465</v>
      </c>
      <c r="T333" s="333" t="str">
        <f t="shared" si="19"/>
        <v>mayo</v>
      </c>
      <c r="U333" s="335">
        <f t="shared" si="20"/>
        <v>244</v>
      </c>
      <c r="V333" s="334">
        <f t="shared" si="18"/>
        <v>244</v>
      </c>
      <c r="W333" s="342">
        <v>0</v>
      </c>
      <c r="X333" s="131">
        <f t="shared" ref="X333:X335" si="21">610641085-X332+555731086</f>
        <v>310641085</v>
      </c>
      <c r="Y333" s="362" t="s">
        <v>1087</v>
      </c>
      <c r="Z333" s="239"/>
      <c r="AA333" s="212"/>
      <c r="AB333" s="547" t="s">
        <v>3244</v>
      </c>
      <c r="AC333" s="254"/>
      <c r="AD333" s="254"/>
      <c r="AE333" s="540">
        <v>0</v>
      </c>
      <c r="AF333" s="541" t="s">
        <v>3224</v>
      </c>
      <c r="AG333" s="540">
        <v>0</v>
      </c>
      <c r="AH333" s="680" t="s">
        <v>3753</v>
      </c>
      <c r="AI333" s="327">
        <f>IFERROR(VLOOKUP(CONCATENATE($T333,$V333),'Matriz de Decisión'!$M$4:$Y$81,2,0),0)</f>
        <v>0</v>
      </c>
      <c r="AJ333" s="344">
        <v>0</v>
      </c>
      <c r="AK333" s="347"/>
      <c r="AL333" s="543">
        <v>0</v>
      </c>
      <c r="AM333" s="327">
        <v>0</v>
      </c>
      <c r="AN333" s="542">
        <v>0</v>
      </c>
      <c r="AO333" s="328">
        <v>0</v>
      </c>
      <c r="AP333" s="328"/>
      <c r="AQ333" s="331"/>
    </row>
    <row r="334" spans="1:43" ht="173.25" hidden="1" x14ac:dyDescent="0.25">
      <c r="A334" s="228" t="s">
        <v>192</v>
      </c>
      <c r="B334" s="105" t="s">
        <v>17</v>
      </c>
      <c r="C334" s="105" t="s">
        <v>19</v>
      </c>
      <c r="D334" s="294" t="s">
        <v>4445</v>
      </c>
      <c r="E334" s="197"/>
      <c r="F334" s="106" t="s">
        <v>196</v>
      </c>
      <c r="G334" s="323" t="s">
        <v>1081</v>
      </c>
      <c r="H334" s="323" t="s">
        <v>1082</v>
      </c>
      <c r="I334" s="106" t="s">
        <v>199</v>
      </c>
      <c r="J334" s="107" t="s">
        <v>1179</v>
      </c>
      <c r="K334" s="547" t="s">
        <v>3209</v>
      </c>
      <c r="L334" s="549">
        <v>1.3</v>
      </c>
      <c r="M334" s="211" t="s">
        <v>1085</v>
      </c>
      <c r="N334" s="302">
        <v>2</v>
      </c>
      <c r="O334" s="140"/>
      <c r="P334" s="140"/>
      <c r="Q334" s="290" t="s">
        <v>1185</v>
      </c>
      <c r="R334" s="130">
        <v>43221</v>
      </c>
      <c r="S334" s="130">
        <v>43465</v>
      </c>
      <c r="T334" s="333" t="str">
        <f t="shared" si="19"/>
        <v>mayo</v>
      </c>
      <c r="U334" s="335">
        <f t="shared" si="20"/>
        <v>244</v>
      </c>
      <c r="V334" s="334">
        <f t="shared" si="18"/>
        <v>244</v>
      </c>
      <c r="W334" s="342">
        <v>0</v>
      </c>
      <c r="X334" s="131">
        <f t="shared" si="21"/>
        <v>855731086</v>
      </c>
      <c r="Y334" s="362" t="s">
        <v>1087</v>
      </c>
      <c r="Z334" s="239"/>
      <c r="AA334" s="212"/>
      <c r="AB334" s="547" t="s">
        <v>3245</v>
      </c>
      <c r="AC334" s="254"/>
      <c r="AD334" s="254"/>
      <c r="AE334" s="540">
        <v>0</v>
      </c>
      <c r="AF334" s="541" t="s">
        <v>3224</v>
      </c>
      <c r="AG334" s="540">
        <v>0</v>
      </c>
      <c r="AH334" s="680" t="s">
        <v>3753</v>
      </c>
      <c r="AI334" s="327">
        <f>IFERROR(VLOOKUP(CONCATENATE($T334,$V334),'Matriz de Decisión'!$M$4:$Y$81,2,0),0)</f>
        <v>0</v>
      </c>
      <c r="AJ334" s="344">
        <v>0</v>
      </c>
      <c r="AK334" s="347"/>
      <c r="AL334" s="543">
        <v>0</v>
      </c>
      <c r="AM334" s="327">
        <v>0</v>
      </c>
      <c r="AN334" s="542">
        <v>0</v>
      </c>
      <c r="AO334" s="328">
        <v>0</v>
      </c>
      <c r="AP334" s="328"/>
      <c r="AQ334" s="331"/>
    </row>
    <row r="335" spans="1:43" ht="141.75" hidden="1" x14ac:dyDescent="0.25">
      <c r="A335" s="228" t="s">
        <v>192</v>
      </c>
      <c r="B335" s="105" t="s">
        <v>17</v>
      </c>
      <c r="C335" s="105" t="s">
        <v>19</v>
      </c>
      <c r="D335" s="294" t="s">
        <v>4445</v>
      </c>
      <c r="E335" s="197"/>
      <c r="F335" s="106" t="s">
        <v>196</v>
      </c>
      <c r="G335" s="323" t="s">
        <v>1081</v>
      </c>
      <c r="H335" s="323" t="s">
        <v>1082</v>
      </c>
      <c r="I335" s="106" t="s">
        <v>199</v>
      </c>
      <c r="J335" s="107" t="s">
        <v>1179</v>
      </c>
      <c r="K335" s="547" t="s">
        <v>3209</v>
      </c>
      <c r="L335" s="549">
        <v>1.3</v>
      </c>
      <c r="M335" s="211" t="s">
        <v>1085</v>
      </c>
      <c r="N335" s="302">
        <v>2</v>
      </c>
      <c r="O335" s="140"/>
      <c r="P335" s="140"/>
      <c r="Q335" s="290" t="s">
        <v>1186</v>
      </c>
      <c r="R335" s="130">
        <v>43435</v>
      </c>
      <c r="S335" s="130">
        <v>43465</v>
      </c>
      <c r="T335" s="333" t="str">
        <f t="shared" si="19"/>
        <v>diciembre</v>
      </c>
      <c r="U335" s="335">
        <f t="shared" si="20"/>
        <v>30</v>
      </c>
      <c r="V335" s="334">
        <f t="shared" si="18"/>
        <v>30</v>
      </c>
      <c r="W335" s="342">
        <v>0</v>
      </c>
      <c r="X335" s="131">
        <f t="shared" si="21"/>
        <v>310641085</v>
      </c>
      <c r="Y335" s="362" t="s">
        <v>1087</v>
      </c>
      <c r="Z335" s="239"/>
      <c r="AA335" s="212"/>
      <c r="AB335" s="547" t="s">
        <v>3246</v>
      </c>
      <c r="AC335" s="254"/>
      <c r="AD335" s="254"/>
      <c r="AE335" s="540">
        <v>0</v>
      </c>
      <c r="AF335" s="541" t="s">
        <v>3224</v>
      </c>
      <c r="AG335" s="540">
        <v>0</v>
      </c>
      <c r="AH335" s="680" t="s">
        <v>3753</v>
      </c>
      <c r="AI335" s="327">
        <f>IFERROR(VLOOKUP(CONCATENATE($T335,$V335),'Matriz de Decisión'!$M$4:$Y$81,2,0),0)</f>
        <v>0</v>
      </c>
      <c r="AJ335" s="344">
        <v>0</v>
      </c>
      <c r="AK335" s="347"/>
      <c r="AL335" s="543">
        <v>0</v>
      </c>
      <c r="AM335" s="327">
        <v>0</v>
      </c>
      <c r="AN335" s="542">
        <v>0</v>
      </c>
      <c r="AO335" s="328">
        <v>0</v>
      </c>
      <c r="AP335" s="328"/>
      <c r="AQ335" s="331"/>
    </row>
    <row r="336" spans="1:43" ht="82.5" customHeight="1" x14ac:dyDescent="0.25">
      <c r="A336" s="228" t="s">
        <v>192</v>
      </c>
      <c r="B336" s="105" t="s">
        <v>17</v>
      </c>
      <c r="C336" s="105" t="s">
        <v>19</v>
      </c>
      <c r="D336" s="294" t="s">
        <v>4445</v>
      </c>
      <c r="E336" s="197"/>
      <c r="F336" s="106" t="s">
        <v>196</v>
      </c>
      <c r="G336" s="323" t="s">
        <v>1081</v>
      </c>
      <c r="H336" s="323" t="s">
        <v>1082</v>
      </c>
      <c r="I336" s="106" t="s">
        <v>199</v>
      </c>
      <c r="J336" s="107" t="s">
        <v>1187</v>
      </c>
      <c r="K336" s="547" t="s">
        <v>3210</v>
      </c>
      <c r="L336" s="549">
        <v>2.6</v>
      </c>
      <c r="M336" s="211" t="s">
        <v>1085</v>
      </c>
      <c r="N336" s="302">
        <v>30</v>
      </c>
      <c r="O336" s="140"/>
      <c r="P336" s="140"/>
      <c r="Q336" s="290" t="s">
        <v>1188</v>
      </c>
      <c r="R336" s="130">
        <v>43160</v>
      </c>
      <c r="S336" s="130">
        <v>43251</v>
      </c>
      <c r="T336" s="333" t="str">
        <f t="shared" si="19"/>
        <v>marzo</v>
      </c>
      <c r="U336" s="335">
        <f t="shared" si="20"/>
        <v>91</v>
      </c>
      <c r="V336" s="334">
        <f t="shared" si="18"/>
        <v>91</v>
      </c>
      <c r="W336" s="342">
        <v>0</v>
      </c>
      <c r="X336" s="131">
        <v>50000000</v>
      </c>
      <c r="Y336" s="362" t="s">
        <v>1087</v>
      </c>
      <c r="Z336" s="239"/>
      <c r="AA336" s="212"/>
      <c r="AB336" s="547" t="s">
        <v>3247</v>
      </c>
      <c r="AC336" s="254"/>
      <c r="AD336" s="254"/>
      <c r="AE336" s="540">
        <v>0</v>
      </c>
      <c r="AF336" s="541" t="s">
        <v>3225</v>
      </c>
      <c r="AG336" s="540">
        <v>0</v>
      </c>
      <c r="AH336" s="680" t="s">
        <v>3754</v>
      </c>
      <c r="AI336" s="327">
        <f>IFERROR(VLOOKUP(CONCATENATE($T336,$V336),'Matriz de Decisión'!$M$4:$Y$81,2,0),0)</f>
        <v>0</v>
      </c>
      <c r="AJ336" s="344">
        <v>0</v>
      </c>
      <c r="AK336" s="347"/>
      <c r="AL336" s="543">
        <v>0</v>
      </c>
      <c r="AM336" s="327">
        <v>0</v>
      </c>
      <c r="AN336" s="542"/>
      <c r="AO336" s="328">
        <v>0.3</v>
      </c>
      <c r="AP336" s="328">
        <v>0.3</v>
      </c>
      <c r="AQ336" s="331" t="s">
        <v>3782</v>
      </c>
    </row>
    <row r="337" spans="1:43" ht="96" hidden="1" x14ac:dyDescent="0.25">
      <c r="A337" s="228" t="s">
        <v>192</v>
      </c>
      <c r="B337" s="105" t="s">
        <v>17</v>
      </c>
      <c r="C337" s="105" t="s">
        <v>19</v>
      </c>
      <c r="D337" s="294" t="s">
        <v>4445</v>
      </c>
      <c r="E337" s="197"/>
      <c r="F337" s="106" t="s">
        <v>196</v>
      </c>
      <c r="G337" s="323" t="s">
        <v>1081</v>
      </c>
      <c r="H337" s="323" t="s">
        <v>1082</v>
      </c>
      <c r="I337" s="106" t="s">
        <v>199</v>
      </c>
      <c r="J337" s="107" t="s">
        <v>1187</v>
      </c>
      <c r="K337" s="547" t="s">
        <v>3210</v>
      </c>
      <c r="L337" s="549">
        <v>2.6</v>
      </c>
      <c r="M337" s="211" t="s">
        <v>1085</v>
      </c>
      <c r="N337" s="302">
        <v>30</v>
      </c>
      <c r="O337" s="140"/>
      <c r="P337" s="140"/>
      <c r="Q337" s="290" t="s">
        <v>1189</v>
      </c>
      <c r="R337" s="130">
        <v>43282</v>
      </c>
      <c r="S337" s="130">
        <v>43373</v>
      </c>
      <c r="T337" s="333" t="str">
        <f t="shared" si="19"/>
        <v>julio</v>
      </c>
      <c r="U337" s="335">
        <f t="shared" si="20"/>
        <v>91</v>
      </c>
      <c r="V337" s="334">
        <f t="shared" si="18"/>
        <v>91</v>
      </c>
      <c r="W337" s="342">
        <v>0</v>
      </c>
      <c r="X337" s="131">
        <v>50000000</v>
      </c>
      <c r="Y337" s="362" t="s">
        <v>1087</v>
      </c>
      <c r="Z337" s="239"/>
      <c r="AA337" s="212"/>
      <c r="AB337" s="547" t="s">
        <v>3247</v>
      </c>
      <c r="AC337" s="254"/>
      <c r="AD337" s="254"/>
      <c r="AE337" s="540">
        <v>0</v>
      </c>
      <c r="AF337" s="541" t="s">
        <v>3225</v>
      </c>
      <c r="AG337" s="540">
        <v>0</v>
      </c>
      <c r="AH337" s="680" t="s">
        <v>3754</v>
      </c>
      <c r="AI337" s="327">
        <f>IFERROR(VLOOKUP(CONCATENATE($T337,$V337),'Matriz de Decisión'!$M$4:$Y$81,2,0),0)</f>
        <v>0</v>
      </c>
      <c r="AJ337" s="344">
        <v>0</v>
      </c>
      <c r="AK337" s="347"/>
      <c r="AL337" s="543">
        <v>0</v>
      </c>
      <c r="AM337" s="327">
        <v>0</v>
      </c>
      <c r="AN337" s="542">
        <v>0</v>
      </c>
      <c r="AO337" s="328">
        <v>0</v>
      </c>
      <c r="AP337" s="328"/>
      <c r="AQ337" s="331"/>
    </row>
    <row r="338" spans="1:43" ht="96" hidden="1" x14ac:dyDescent="0.25">
      <c r="A338" s="228" t="s">
        <v>192</v>
      </c>
      <c r="B338" s="105" t="s">
        <v>17</v>
      </c>
      <c r="C338" s="105" t="s">
        <v>19</v>
      </c>
      <c r="D338" s="294" t="s">
        <v>4445</v>
      </c>
      <c r="E338" s="197"/>
      <c r="F338" s="106" t="s">
        <v>196</v>
      </c>
      <c r="G338" s="323" t="s">
        <v>1081</v>
      </c>
      <c r="H338" s="323" t="s">
        <v>1082</v>
      </c>
      <c r="I338" s="106" t="s">
        <v>199</v>
      </c>
      <c r="J338" s="107" t="s">
        <v>1187</v>
      </c>
      <c r="K338" s="547" t="s">
        <v>3210</v>
      </c>
      <c r="L338" s="549">
        <v>2.6</v>
      </c>
      <c r="M338" s="211" t="s">
        <v>1085</v>
      </c>
      <c r="N338" s="302">
        <v>30</v>
      </c>
      <c r="O338" s="140"/>
      <c r="P338" s="140"/>
      <c r="Q338" s="290" t="s">
        <v>1190</v>
      </c>
      <c r="R338" s="130">
        <v>43221</v>
      </c>
      <c r="S338" s="130">
        <v>43281</v>
      </c>
      <c r="T338" s="333" t="str">
        <f t="shared" si="19"/>
        <v>mayo</v>
      </c>
      <c r="U338" s="335">
        <f t="shared" si="20"/>
        <v>60</v>
      </c>
      <c r="V338" s="334">
        <f t="shared" si="18"/>
        <v>61</v>
      </c>
      <c r="W338" s="342">
        <v>0</v>
      </c>
      <c r="X338" s="131">
        <v>30000000</v>
      </c>
      <c r="Y338" s="362" t="s">
        <v>1087</v>
      </c>
      <c r="Z338" s="239"/>
      <c r="AA338" s="212"/>
      <c r="AB338" s="547" t="s">
        <v>3247</v>
      </c>
      <c r="AC338" s="254"/>
      <c r="AD338" s="254"/>
      <c r="AE338" s="540">
        <v>0</v>
      </c>
      <c r="AF338" s="541" t="s">
        <v>3225</v>
      </c>
      <c r="AG338" s="540">
        <v>0</v>
      </c>
      <c r="AH338" s="680" t="s">
        <v>3754</v>
      </c>
      <c r="AI338" s="327">
        <f>IFERROR(VLOOKUP(CONCATENATE($T338,$V338),'Matriz de Decisión'!$M$4:$Y$81,2,0),0)</f>
        <v>0</v>
      </c>
      <c r="AJ338" s="344">
        <v>0</v>
      </c>
      <c r="AK338" s="347"/>
      <c r="AL338" s="543">
        <v>0</v>
      </c>
      <c r="AM338" s="327">
        <v>0</v>
      </c>
      <c r="AN338" s="542">
        <v>0</v>
      </c>
      <c r="AO338" s="328">
        <v>0</v>
      </c>
      <c r="AP338" s="328"/>
      <c r="AQ338" s="331"/>
    </row>
    <row r="339" spans="1:43" ht="82.5" customHeight="1" x14ac:dyDescent="0.25">
      <c r="A339" s="228" t="s">
        <v>192</v>
      </c>
      <c r="B339" s="105" t="s">
        <v>17</v>
      </c>
      <c r="C339" s="105" t="s">
        <v>19</v>
      </c>
      <c r="D339" s="107" t="s">
        <v>4445</v>
      </c>
      <c r="E339" s="197"/>
      <c r="F339" s="106" t="s">
        <v>1096</v>
      </c>
      <c r="G339" s="323" t="s">
        <v>1081</v>
      </c>
      <c r="H339" s="323" t="s">
        <v>1082</v>
      </c>
      <c r="I339" s="211" t="s">
        <v>193</v>
      </c>
      <c r="J339" s="107" t="s">
        <v>1191</v>
      </c>
      <c r="K339" s="547" t="s">
        <v>3211</v>
      </c>
      <c r="L339" s="549">
        <v>2.6</v>
      </c>
      <c r="M339" s="211" t="s">
        <v>1085</v>
      </c>
      <c r="N339" s="302">
        <v>50000</v>
      </c>
      <c r="O339" s="140"/>
      <c r="P339" s="140"/>
      <c r="Q339" s="290" t="s">
        <v>1192</v>
      </c>
      <c r="R339" s="130">
        <v>43101</v>
      </c>
      <c r="S339" s="130">
        <v>43190</v>
      </c>
      <c r="T339" s="333" t="str">
        <f t="shared" si="19"/>
        <v>enero</v>
      </c>
      <c r="U339" s="335">
        <f t="shared" si="20"/>
        <v>89</v>
      </c>
      <c r="V339" s="334">
        <f t="shared" si="18"/>
        <v>91</v>
      </c>
      <c r="W339" s="342">
        <v>0</v>
      </c>
      <c r="X339" s="131">
        <v>683235980</v>
      </c>
      <c r="Y339" s="362" t="s">
        <v>1087</v>
      </c>
      <c r="Z339" s="239"/>
      <c r="AA339" s="212"/>
      <c r="AB339" s="547" t="s">
        <v>3248</v>
      </c>
      <c r="AC339" s="239" t="s">
        <v>585</v>
      </c>
      <c r="AD339" s="240" t="s">
        <v>1193</v>
      </c>
      <c r="AE339" s="540">
        <v>0</v>
      </c>
      <c r="AF339" s="541" t="s">
        <v>3226</v>
      </c>
      <c r="AG339" s="540">
        <v>0</v>
      </c>
      <c r="AH339" s="680" t="s">
        <v>3755</v>
      </c>
      <c r="AI339" s="327">
        <f>IFERROR(VLOOKUP(CONCATENATE($T339,$V339),'Matriz de Decisión'!$M$4:$Y$81,2,0),0)</f>
        <v>0.25</v>
      </c>
      <c r="AJ339" s="346">
        <v>0.05</v>
      </c>
      <c r="AK339" s="362" t="s">
        <v>1194</v>
      </c>
      <c r="AL339" s="543">
        <v>0.3</v>
      </c>
      <c r="AM339" s="327">
        <v>0.3</v>
      </c>
      <c r="AN339" s="542" t="s">
        <v>3270</v>
      </c>
      <c r="AO339" s="328">
        <v>1</v>
      </c>
      <c r="AP339" s="328">
        <v>1</v>
      </c>
      <c r="AQ339" s="331" t="s">
        <v>3783</v>
      </c>
    </row>
    <row r="340" spans="1:43" ht="110.25" hidden="1" x14ac:dyDescent="0.25">
      <c r="A340" s="228" t="s">
        <v>192</v>
      </c>
      <c r="B340" s="105" t="s">
        <v>17</v>
      </c>
      <c r="C340" s="105" t="s">
        <v>19</v>
      </c>
      <c r="D340" s="107" t="s">
        <v>4445</v>
      </c>
      <c r="E340" s="197"/>
      <c r="F340" s="106" t="s">
        <v>1096</v>
      </c>
      <c r="G340" s="323" t="s">
        <v>1081</v>
      </c>
      <c r="H340" s="323" t="s">
        <v>1082</v>
      </c>
      <c r="I340" s="211" t="s">
        <v>193</v>
      </c>
      <c r="J340" s="107" t="s">
        <v>1191</v>
      </c>
      <c r="K340" s="547" t="s">
        <v>3211</v>
      </c>
      <c r="L340" s="549">
        <v>2.6</v>
      </c>
      <c r="M340" s="211" t="s">
        <v>1085</v>
      </c>
      <c r="N340" s="302">
        <v>50000</v>
      </c>
      <c r="O340" s="140"/>
      <c r="P340" s="140"/>
      <c r="Q340" s="290" t="s">
        <v>1195</v>
      </c>
      <c r="R340" s="130">
        <v>43191</v>
      </c>
      <c r="S340" s="130">
        <v>43311</v>
      </c>
      <c r="T340" s="333" t="str">
        <f t="shared" si="19"/>
        <v>abril</v>
      </c>
      <c r="U340" s="335">
        <f t="shared" si="20"/>
        <v>120</v>
      </c>
      <c r="V340" s="334">
        <f t="shared" si="18"/>
        <v>122</v>
      </c>
      <c r="W340" s="342">
        <v>0</v>
      </c>
      <c r="X340" s="131">
        <v>683235980</v>
      </c>
      <c r="Y340" s="362" t="s">
        <v>1087</v>
      </c>
      <c r="Z340" s="239"/>
      <c r="AA340" s="212"/>
      <c r="AB340" s="547" t="s">
        <v>3249</v>
      </c>
      <c r="AC340" s="239" t="s">
        <v>585</v>
      </c>
      <c r="AD340" s="240" t="s">
        <v>1193</v>
      </c>
      <c r="AE340" s="540">
        <v>0</v>
      </c>
      <c r="AF340" s="541" t="s">
        <v>3226</v>
      </c>
      <c r="AG340" s="540">
        <v>0</v>
      </c>
      <c r="AH340" s="680" t="s">
        <v>3755</v>
      </c>
      <c r="AI340" s="327">
        <f>IFERROR(VLOOKUP(CONCATENATE($T340,$V340),'Matriz de Decisión'!$M$4:$Y$81,2,0),0)</f>
        <v>0</v>
      </c>
      <c r="AJ340" s="346">
        <v>0</v>
      </c>
      <c r="AK340" s="362">
        <v>0</v>
      </c>
      <c r="AL340" s="543">
        <v>0</v>
      </c>
      <c r="AM340" s="327">
        <v>0</v>
      </c>
      <c r="AN340" s="542">
        <v>0</v>
      </c>
      <c r="AO340" s="328">
        <v>0</v>
      </c>
      <c r="AP340" s="328"/>
      <c r="AQ340" s="331"/>
    </row>
    <row r="341" spans="1:43" ht="126" hidden="1" x14ac:dyDescent="0.25">
      <c r="A341" s="228" t="s">
        <v>192</v>
      </c>
      <c r="B341" s="105" t="s">
        <v>17</v>
      </c>
      <c r="C341" s="105" t="s">
        <v>19</v>
      </c>
      <c r="D341" s="107" t="s">
        <v>4445</v>
      </c>
      <c r="E341" s="197"/>
      <c r="F341" s="106" t="s">
        <v>1096</v>
      </c>
      <c r="G341" s="323" t="s">
        <v>1081</v>
      </c>
      <c r="H341" s="323" t="s">
        <v>1082</v>
      </c>
      <c r="I341" s="211" t="s">
        <v>193</v>
      </c>
      <c r="J341" s="107" t="s">
        <v>1191</v>
      </c>
      <c r="K341" s="547" t="s">
        <v>3211</v>
      </c>
      <c r="L341" s="549">
        <v>2.6</v>
      </c>
      <c r="M341" s="211" t="s">
        <v>1085</v>
      </c>
      <c r="N341" s="302">
        <v>50000</v>
      </c>
      <c r="O341" s="140"/>
      <c r="P341" s="140"/>
      <c r="Q341" s="290" t="s">
        <v>1196</v>
      </c>
      <c r="R341" s="130">
        <v>43313</v>
      </c>
      <c r="S341" s="130">
        <v>43465</v>
      </c>
      <c r="T341" s="333" t="str">
        <f t="shared" si="19"/>
        <v>agosto</v>
      </c>
      <c r="U341" s="335">
        <f t="shared" si="20"/>
        <v>152</v>
      </c>
      <c r="V341" s="334">
        <f t="shared" si="18"/>
        <v>152</v>
      </c>
      <c r="W341" s="342">
        <v>0</v>
      </c>
      <c r="X341" s="131">
        <v>683235980</v>
      </c>
      <c r="Y341" s="362" t="s">
        <v>1087</v>
      </c>
      <c r="Z341" s="239"/>
      <c r="AA341" s="212"/>
      <c r="AB341" s="547" t="s">
        <v>3250</v>
      </c>
      <c r="AC341" s="239" t="s">
        <v>585</v>
      </c>
      <c r="AD341" s="240" t="s">
        <v>1193</v>
      </c>
      <c r="AE341" s="540">
        <v>0</v>
      </c>
      <c r="AF341" s="541" t="s">
        <v>3226</v>
      </c>
      <c r="AG341" s="540">
        <v>0</v>
      </c>
      <c r="AH341" s="680" t="s">
        <v>3755</v>
      </c>
      <c r="AI341" s="327">
        <f>IFERROR(VLOOKUP(CONCATENATE($T341,$V341),'Matriz de Decisión'!$M$4:$Y$81,2,0),0)</f>
        <v>0</v>
      </c>
      <c r="AJ341" s="346">
        <v>0</v>
      </c>
      <c r="AK341" s="362">
        <v>0</v>
      </c>
      <c r="AL341" s="543">
        <v>0</v>
      </c>
      <c r="AM341" s="327">
        <v>0</v>
      </c>
      <c r="AN341" s="542">
        <v>0</v>
      </c>
      <c r="AO341" s="328">
        <v>0</v>
      </c>
      <c r="AP341" s="328"/>
      <c r="AQ341" s="331"/>
    </row>
    <row r="342" spans="1:43" ht="82.5" customHeight="1" x14ac:dyDescent="0.25">
      <c r="A342" s="228" t="s">
        <v>195</v>
      </c>
      <c r="B342" s="105" t="s">
        <v>17</v>
      </c>
      <c r="C342" s="105" t="s">
        <v>19</v>
      </c>
      <c r="D342" s="294" t="s">
        <v>4445</v>
      </c>
      <c r="E342" s="197"/>
      <c r="F342" s="106" t="s">
        <v>904</v>
      </c>
      <c r="G342" s="323" t="s">
        <v>1197</v>
      </c>
      <c r="H342" s="323" t="s">
        <v>1198</v>
      </c>
      <c r="I342" s="211" t="s">
        <v>193</v>
      </c>
      <c r="J342" s="107" t="s">
        <v>1199</v>
      </c>
      <c r="K342" s="547" t="s">
        <v>3287</v>
      </c>
      <c r="L342" s="549">
        <v>8.3330000000000002</v>
      </c>
      <c r="M342" s="211" t="s">
        <v>1085</v>
      </c>
      <c r="N342" s="302">
        <v>65</v>
      </c>
      <c r="O342" s="140"/>
      <c r="P342" s="140"/>
      <c r="Q342" s="290" t="s">
        <v>2398</v>
      </c>
      <c r="R342" s="130">
        <v>43101</v>
      </c>
      <c r="S342" s="130">
        <v>43252</v>
      </c>
      <c r="T342" s="333" t="str">
        <f t="shared" si="19"/>
        <v>enero</v>
      </c>
      <c r="U342" s="335">
        <f t="shared" si="20"/>
        <v>151</v>
      </c>
      <c r="V342" s="334">
        <f t="shared" si="18"/>
        <v>152</v>
      </c>
      <c r="W342" s="342">
        <v>24106956697</v>
      </c>
      <c r="X342" s="131">
        <v>989890689527</v>
      </c>
      <c r="Y342" s="147" t="s">
        <v>908</v>
      </c>
      <c r="Z342" s="361">
        <v>836323663105</v>
      </c>
      <c r="AA342" s="147"/>
      <c r="AB342" s="362" t="s">
        <v>1200</v>
      </c>
      <c r="AC342" s="239" t="s">
        <v>1201</v>
      </c>
      <c r="AD342" s="240" t="s">
        <v>1202</v>
      </c>
      <c r="AE342" s="540" t="s">
        <v>3291</v>
      </c>
      <c r="AF342" s="541" t="s">
        <v>3292</v>
      </c>
      <c r="AG342" s="540" t="s">
        <v>3724</v>
      </c>
      <c r="AH342" s="680" t="s">
        <v>3725</v>
      </c>
      <c r="AI342" s="327">
        <f>IFERROR(VLOOKUP(CONCATENATE($T342,$V342),'Matriz de Decisión'!$M$4:$Y$81,2,0),0)</f>
        <v>0.18000000000000002</v>
      </c>
      <c r="AJ342" s="344">
        <v>0.13333333333333333</v>
      </c>
      <c r="AK342" s="362" t="s">
        <v>1203</v>
      </c>
      <c r="AL342" s="543">
        <v>0.35555555555555551</v>
      </c>
      <c r="AM342" s="327">
        <v>0.42222222222222222</v>
      </c>
      <c r="AN342" s="545" t="s">
        <v>3299</v>
      </c>
      <c r="AO342" s="328">
        <v>0.6</v>
      </c>
      <c r="AP342" s="328">
        <v>0.73333333333333339</v>
      </c>
      <c r="AQ342" s="331" t="s">
        <v>3732</v>
      </c>
    </row>
    <row r="343" spans="1:43" ht="82.5" customHeight="1" x14ac:dyDescent="0.25">
      <c r="A343" s="228" t="s">
        <v>195</v>
      </c>
      <c r="B343" s="105" t="s">
        <v>17</v>
      </c>
      <c r="C343" s="105" t="s">
        <v>19</v>
      </c>
      <c r="D343" s="294" t="s">
        <v>4445</v>
      </c>
      <c r="E343" s="197"/>
      <c r="F343" s="106" t="s">
        <v>904</v>
      </c>
      <c r="G343" s="323" t="s">
        <v>1197</v>
      </c>
      <c r="H343" s="323" t="s">
        <v>1198</v>
      </c>
      <c r="I343" s="211" t="s">
        <v>193</v>
      </c>
      <c r="J343" s="107" t="s">
        <v>1199</v>
      </c>
      <c r="K343" s="547" t="s">
        <v>3287</v>
      </c>
      <c r="L343" s="549">
        <v>8.3330000000000002</v>
      </c>
      <c r="M343" s="211" t="s">
        <v>1085</v>
      </c>
      <c r="N343" s="302">
        <v>65</v>
      </c>
      <c r="O343" s="140"/>
      <c r="P343" s="140"/>
      <c r="Q343" s="290" t="s">
        <v>2399</v>
      </c>
      <c r="R343" s="130">
        <v>43101</v>
      </c>
      <c r="S343" s="130">
        <v>43252</v>
      </c>
      <c r="T343" s="333" t="str">
        <f t="shared" si="19"/>
        <v>enero</v>
      </c>
      <c r="U343" s="335">
        <f t="shared" si="20"/>
        <v>151</v>
      </c>
      <c r="V343" s="334">
        <f t="shared" si="18"/>
        <v>152</v>
      </c>
      <c r="W343" s="342">
        <v>24106956697</v>
      </c>
      <c r="X343" s="131">
        <v>989890689527</v>
      </c>
      <c r="Y343" s="147" t="s">
        <v>908</v>
      </c>
      <c r="Z343" s="361">
        <v>836323663105</v>
      </c>
      <c r="AA343" s="147"/>
      <c r="AB343" s="362" t="s">
        <v>1204</v>
      </c>
      <c r="AC343" s="239" t="s">
        <v>1201</v>
      </c>
      <c r="AD343" s="240" t="s">
        <v>1202</v>
      </c>
      <c r="AE343" s="540" t="s">
        <v>3291</v>
      </c>
      <c r="AF343" s="541" t="s">
        <v>3292</v>
      </c>
      <c r="AG343" s="540" t="s">
        <v>3724</v>
      </c>
      <c r="AH343" s="680" t="s">
        <v>3725</v>
      </c>
      <c r="AI343" s="327">
        <f>IFERROR(VLOOKUP(CONCATENATE($T343,$V343),'Matriz de Decisión'!$M$4:$Y$81,2,0),0)</f>
        <v>0.18000000000000002</v>
      </c>
      <c r="AJ343" s="344">
        <v>0.13333333333333333</v>
      </c>
      <c r="AK343" s="362" t="s">
        <v>1205</v>
      </c>
      <c r="AL343" s="543">
        <v>0.35555555555555551</v>
      </c>
      <c r="AM343" s="327">
        <v>0.42222222222222222</v>
      </c>
      <c r="AN343" s="545" t="s">
        <v>3300</v>
      </c>
      <c r="AO343" s="328">
        <v>0.6</v>
      </c>
      <c r="AP343" s="328">
        <v>0.42222222222222217</v>
      </c>
      <c r="AQ343" s="331" t="s">
        <v>3733</v>
      </c>
    </row>
    <row r="344" spans="1:43" ht="82.5" customHeight="1" x14ac:dyDescent="0.25">
      <c r="A344" s="228" t="s">
        <v>195</v>
      </c>
      <c r="B344" s="105" t="s">
        <v>17</v>
      </c>
      <c r="C344" s="105" t="s">
        <v>19</v>
      </c>
      <c r="D344" s="294" t="s">
        <v>4445</v>
      </c>
      <c r="E344" s="197"/>
      <c r="F344" s="106" t="s">
        <v>904</v>
      </c>
      <c r="G344" s="323" t="s">
        <v>1197</v>
      </c>
      <c r="H344" s="323" t="s">
        <v>1198</v>
      </c>
      <c r="I344" s="211" t="s">
        <v>193</v>
      </c>
      <c r="J344" s="107" t="s">
        <v>1199</v>
      </c>
      <c r="K344" s="547" t="s">
        <v>3287</v>
      </c>
      <c r="L344" s="549">
        <v>8.3330000000000002</v>
      </c>
      <c r="M344" s="211" t="s">
        <v>1085</v>
      </c>
      <c r="N344" s="302">
        <v>65</v>
      </c>
      <c r="O344" s="140"/>
      <c r="P344" s="140"/>
      <c r="Q344" s="290" t="s">
        <v>2400</v>
      </c>
      <c r="R344" s="130">
        <v>43101</v>
      </c>
      <c r="S344" s="130">
        <v>43313</v>
      </c>
      <c r="T344" s="333" t="str">
        <f t="shared" si="19"/>
        <v>enero</v>
      </c>
      <c r="U344" s="335">
        <f t="shared" si="20"/>
        <v>212</v>
      </c>
      <c r="V344" s="334">
        <f t="shared" si="18"/>
        <v>213</v>
      </c>
      <c r="W344" s="342">
        <v>24106956697</v>
      </c>
      <c r="X344" s="131">
        <v>989890689527</v>
      </c>
      <c r="Y344" s="147" t="s">
        <v>908</v>
      </c>
      <c r="Z344" s="361">
        <v>836323663105</v>
      </c>
      <c r="AA344" s="147"/>
      <c r="AB344" s="362" t="s">
        <v>1206</v>
      </c>
      <c r="AC344" s="239" t="s">
        <v>1201</v>
      </c>
      <c r="AD344" s="240" t="s">
        <v>1202</v>
      </c>
      <c r="AE344" s="540" t="s">
        <v>3291</v>
      </c>
      <c r="AF344" s="541" t="s">
        <v>3292</v>
      </c>
      <c r="AG344" s="540" t="s">
        <v>3724</v>
      </c>
      <c r="AH344" s="680" t="s">
        <v>3725</v>
      </c>
      <c r="AI344" s="327">
        <f>IFERROR(VLOOKUP(CONCATENATE($T344,$V344),'Matriz de Decisión'!$M$4:$Y$81,2,0),0)</f>
        <v>0.10285714285714284</v>
      </c>
      <c r="AJ344" s="344">
        <v>0.37662337662337664</v>
      </c>
      <c r="AK344" s="362" t="s">
        <v>1207</v>
      </c>
      <c r="AL344" s="543">
        <v>0.51948051948051943</v>
      </c>
      <c r="AM344" s="327">
        <v>0.49230769230769234</v>
      </c>
      <c r="AN344" s="545" t="s">
        <v>3292</v>
      </c>
      <c r="AO344" s="328">
        <v>0.64935064935064934</v>
      </c>
      <c r="AP344" s="328">
        <v>0.7142857142857143</v>
      </c>
      <c r="AQ344" s="331" t="s">
        <v>3734</v>
      </c>
    </row>
    <row r="345" spans="1:43" ht="82.5" customHeight="1" x14ac:dyDescent="0.25">
      <c r="A345" s="228" t="s">
        <v>195</v>
      </c>
      <c r="B345" s="105" t="s">
        <v>17</v>
      </c>
      <c r="C345" s="105" t="s">
        <v>19</v>
      </c>
      <c r="D345" s="294" t="s">
        <v>4445</v>
      </c>
      <c r="E345" s="197"/>
      <c r="F345" s="106" t="s">
        <v>904</v>
      </c>
      <c r="G345" s="323" t="s">
        <v>1197</v>
      </c>
      <c r="H345" s="323" t="s">
        <v>1198</v>
      </c>
      <c r="I345" s="211" t="s">
        <v>193</v>
      </c>
      <c r="J345" s="107" t="s">
        <v>1208</v>
      </c>
      <c r="K345" s="547" t="s">
        <v>3288</v>
      </c>
      <c r="L345" s="549">
        <v>8.3330000000000002</v>
      </c>
      <c r="M345" s="211" t="s">
        <v>1085</v>
      </c>
      <c r="N345" s="302">
        <v>1660</v>
      </c>
      <c r="O345" s="201" t="s">
        <v>193</v>
      </c>
      <c r="P345" s="660">
        <v>43182</v>
      </c>
      <c r="Q345" s="290" t="s">
        <v>2401</v>
      </c>
      <c r="R345" s="130">
        <v>43101</v>
      </c>
      <c r="S345" s="130">
        <v>43252</v>
      </c>
      <c r="T345" s="333" t="str">
        <f t="shared" si="19"/>
        <v>enero</v>
      </c>
      <c r="U345" s="335">
        <f t="shared" si="20"/>
        <v>151</v>
      </c>
      <c r="V345" s="334">
        <f t="shared" si="18"/>
        <v>152</v>
      </c>
      <c r="W345" s="342">
        <v>24106956697</v>
      </c>
      <c r="X345" s="131">
        <v>989890689527</v>
      </c>
      <c r="Y345" s="147" t="s">
        <v>908</v>
      </c>
      <c r="Z345" s="361">
        <v>836323663105</v>
      </c>
      <c r="AA345" s="147"/>
      <c r="AB345" s="362" t="s">
        <v>1209</v>
      </c>
      <c r="AC345" s="239" t="s">
        <v>1210</v>
      </c>
      <c r="AD345" s="240" t="s">
        <v>1211</v>
      </c>
      <c r="AE345" s="540" t="s">
        <v>3293</v>
      </c>
      <c r="AF345" s="541" t="s">
        <v>3294</v>
      </c>
      <c r="AG345" s="540" t="s">
        <v>3726</v>
      </c>
      <c r="AH345" s="680" t="s">
        <v>3727</v>
      </c>
      <c r="AI345" s="327">
        <f>IFERROR(VLOOKUP(CONCATENATE($T345,$V345),'Matriz de Decisión'!$M$4:$Y$81,2,0),0)</f>
        <v>0.18000000000000002</v>
      </c>
      <c r="AJ345" s="344">
        <v>0.17830290010741137</v>
      </c>
      <c r="AK345" s="362" t="s">
        <v>1212</v>
      </c>
      <c r="AL345" s="543">
        <v>0.43609022556390975</v>
      </c>
      <c r="AM345" s="327">
        <v>0.66595059076262086</v>
      </c>
      <c r="AN345" s="545" t="s">
        <v>3301</v>
      </c>
      <c r="AO345" s="328">
        <v>0.67883995703544575</v>
      </c>
      <c r="AP345" s="328">
        <v>0.88399570354457579</v>
      </c>
      <c r="AQ345" s="331" t="s">
        <v>3735</v>
      </c>
    </row>
    <row r="346" spans="1:43" ht="82.5" customHeight="1" x14ac:dyDescent="0.25">
      <c r="A346" s="228" t="s">
        <v>195</v>
      </c>
      <c r="B346" s="105" t="s">
        <v>17</v>
      </c>
      <c r="C346" s="105" t="s">
        <v>19</v>
      </c>
      <c r="D346" s="294" t="s">
        <v>4445</v>
      </c>
      <c r="E346" s="197"/>
      <c r="F346" s="106" t="s">
        <v>904</v>
      </c>
      <c r="G346" s="323" t="s">
        <v>1197</v>
      </c>
      <c r="H346" s="323" t="s">
        <v>1198</v>
      </c>
      <c r="I346" s="211" t="s">
        <v>193</v>
      </c>
      <c r="J346" s="107" t="s">
        <v>1208</v>
      </c>
      <c r="K346" s="547" t="s">
        <v>3288</v>
      </c>
      <c r="L346" s="549">
        <v>8.3330000000000002</v>
      </c>
      <c r="M346" s="211" t="s">
        <v>1085</v>
      </c>
      <c r="N346" s="302">
        <v>1660</v>
      </c>
      <c r="O346" s="201" t="s">
        <v>193</v>
      </c>
      <c r="P346" s="660">
        <v>43182</v>
      </c>
      <c r="Q346" s="290" t="s">
        <v>2402</v>
      </c>
      <c r="R346" s="130">
        <v>43101</v>
      </c>
      <c r="S346" s="130">
        <v>43252</v>
      </c>
      <c r="T346" s="333" t="str">
        <f t="shared" si="19"/>
        <v>enero</v>
      </c>
      <c r="U346" s="335">
        <f t="shared" si="20"/>
        <v>151</v>
      </c>
      <c r="V346" s="334">
        <f t="shared" si="18"/>
        <v>152</v>
      </c>
      <c r="W346" s="342">
        <v>24106956697</v>
      </c>
      <c r="X346" s="131">
        <v>989890689527</v>
      </c>
      <c r="Y346" s="147" t="s">
        <v>908</v>
      </c>
      <c r="Z346" s="361">
        <v>836323663105</v>
      </c>
      <c r="AA346" s="147"/>
      <c r="AB346" s="362" t="s">
        <v>1213</v>
      </c>
      <c r="AC346" s="239" t="s">
        <v>1210</v>
      </c>
      <c r="AD346" s="240" t="s">
        <v>1211</v>
      </c>
      <c r="AE346" s="540" t="s">
        <v>3293</v>
      </c>
      <c r="AF346" s="541" t="s">
        <v>3294</v>
      </c>
      <c r="AG346" s="540" t="s">
        <v>3726</v>
      </c>
      <c r="AH346" s="680" t="s">
        <v>3727</v>
      </c>
      <c r="AI346" s="327">
        <f>IFERROR(VLOOKUP(CONCATENATE($T346,$V346),'Matriz de Decisión'!$M$4:$Y$81,2,0),0)</f>
        <v>0.18000000000000002</v>
      </c>
      <c r="AJ346" s="344">
        <v>0.17830290010741137</v>
      </c>
      <c r="AK346" s="362" t="s">
        <v>1214</v>
      </c>
      <c r="AL346" s="543">
        <v>0.43609022556390975</v>
      </c>
      <c r="AM346" s="327">
        <v>0.49301825993555315</v>
      </c>
      <c r="AN346" s="545" t="s">
        <v>3302</v>
      </c>
      <c r="AO346" s="328">
        <v>0.67883995703544575</v>
      </c>
      <c r="AP346" s="328">
        <v>0.49301825993555315</v>
      </c>
      <c r="AQ346" s="331" t="s">
        <v>3736</v>
      </c>
    </row>
    <row r="347" spans="1:43" ht="82.5" customHeight="1" x14ac:dyDescent="0.25">
      <c r="A347" s="228" t="s">
        <v>195</v>
      </c>
      <c r="B347" s="105" t="s">
        <v>17</v>
      </c>
      <c r="C347" s="105" t="s">
        <v>19</v>
      </c>
      <c r="D347" s="294" t="s">
        <v>4445</v>
      </c>
      <c r="E347" s="197"/>
      <c r="F347" s="106" t="s">
        <v>904</v>
      </c>
      <c r="G347" s="323" t="s">
        <v>1197</v>
      </c>
      <c r="H347" s="323" t="s">
        <v>1198</v>
      </c>
      <c r="I347" s="211" t="s">
        <v>193</v>
      </c>
      <c r="J347" s="107" t="s">
        <v>1208</v>
      </c>
      <c r="K347" s="547" t="s">
        <v>3288</v>
      </c>
      <c r="L347" s="549">
        <v>8.3330000000000002</v>
      </c>
      <c r="M347" s="211" t="s">
        <v>1085</v>
      </c>
      <c r="N347" s="302">
        <v>1660</v>
      </c>
      <c r="O347" s="201" t="s">
        <v>193</v>
      </c>
      <c r="P347" s="660">
        <v>43182</v>
      </c>
      <c r="Q347" s="290" t="s">
        <v>2403</v>
      </c>
      <c r="R347" s="130">
        <v>43101</v>
      </c>
      <c r="S347" s="130">
        <v>43313</v>
      </c>
      <c r="T347" s="333" t="str">
        <f t="shared" si="19"/>
        <v>enero</v>
      </c>
      <c r="U347" s="335">
        <f t="shared" si="20"/>
        <v>212</v>
      </c>
      <c r="V347" s="334">
        <f t="shared" si="18"/>
        <v>213</v>
      </c>
      <c r="W347" s="342">
        <v>24106956697</v>
      </c>
      <c r="X347" s="131">
        <v>989890689527</v>
      </c>
      <c r="Y347" s="147" t="s">
        <v>908</v>
      </c>
      <c r="Z347" s="361">
        <v>836323663105</v>
      </c>
      <c r="AA347" s="147"/>
      <c r="AB347" s="362" t="s">
        <v>1215</v>
      </c>
      <c r="AC347" s="239" t="s">
        <v>1210</v>
      </c>
      <c r="AD347" s="240" t="s">
        <v>1211</v>
      </c>
      <c r="AE347" s="540" t="s">
        <v>3293</v>
      </c>
      <c r="AF347" s="541" t="s">
        <v>3294</v>
      </c>
      <c r="AG347" s="540" t="s">
        <v>3726</v>
      </c>
      <c r="AH347" s="680" t="s">
        <v>3727</v>
      </c>
      <c r="AI347" s="327">
        <f>IFERROR(VLOOKUP(CONCATENATE($T347,$V347),'Matriz de Decisión'!$M$4:$Y$81,2,0),0)</f>
        <v>0.10285714285714284</v>
      </c>
      <c r="AJ347" s="344">
        <v>0.33614457831325301</v>
      </c>
      <c r="AK347" s="362" t="s">
        <v>1216</v>
      </c>
      <c r="AL347" s="543">
        <v>0.53915662650602414</v>
      </c>
      <c r="AM347" s="327">
        <v>0.42498255408234475</v>
      </c>
      <c r="AN347" s="545" t="s">
        <v>3303</v>
      </c>
      <c r="AO347" s="328">
        <v>0.68373493975903621</v>
      </c>
      <c r="AP347" s="328">
        <v>0.74337349397590358</v>
      </c>
      <c r="AQ347" s="331" t="s">
        <v>3737</v>
      </c>
    </row>
    <row r="348" spans="1:43" ht="82.5" customHeight="1" x14ac:dyDescent="0.25">
      <c r="A348" s="228" t="s">
        <v>195</v>
      </c>
      <c r="B348" s="105" t="s">
        <v>17</v>
      </c>
      <c r="C348" s="105" t="s">
        <v>19</v>
      </c>
      <c r="D348" s="294" t="s">
        <v>4445</v>
      </c>
      <c r="E348" s="197"/>
      <c r="F348" s="106" t="s">
        <v>904</v>
      </c>
      <c r="G348" s="323" t="s">
        <v>1197</v>
      </c>
      <c r="H348" s="323" t="s">
        <v>1198</v>
      </c>
      <c r="I348" s="211" t="s">
        <v>193</v>
      </c>
      <c r="J348" s="107" t="s">
        <v>1217</v>
      </c>
      <c r="K348" s="547" t="s">
        <v>3289</v>
      </c>
      <c r="L348" s="549">
        <v>12.5</v>
      </c>
      <c r="M348" s="211" t="s">
        <v>1085</v>
      </c>
      <c r="N348" s="302">
        <v>8258</v>
      </c>
      <c r="O348" s="201" t="s">
        <v>193</v>
      </c>
      <c r="P348" s="660">
        <v>43182</v>
      </c>
      <c r="Q348" s="290" t="s">
        <v>1218</v>
      </c>
      <c r="R348" s="130">
        <v>43101</v>
      </c>
      <c r="S348" s="130">
        <v>43313</v>
      </c>
      <c r="T348" s="333" t="str">
        <f t="shared" si="19"/>
        <v>enero</v>
      </c>
      <c r="U348" s="335">
        <f t="shared" si="20"/>
        <v>212</v>
      </c>
      <c r="V348" s="334">
        <f t="shared" si="18"/>
        <v>213</v>
      </c>
      <c r="W348" s="342">
        <v>24106956697</v>
      </c>
      <c r="X348" s="131">
        <v>989890689527</v>
      </c>
      <c r="Y348" s="147" t="s">
        <v>908</v>
      </c>
      <c r="Z348" s="361">
        <v>836323663105</v>
      </c>
      <c r="AA348" s="147"/>
      <c r="AB348" s="362" t="s">
        <v>1219</v>
      </c>
      <c r="AC348" s="239" t="s">
        <v>1220</v>
      </c>
      <c r="AD348" s="240" t="s">
        <v>1221</v>
      </c>
      <c r="AE348" s="540" t="s">
        <v>3295</v>
      </c>
      <c r="AF348" s="541" t="s">
        <v>3296</v>
      </c>
      <c r="AG348" s="540" t="s">
        <v>3728</v>
      </c>
      <c r="AH348" s="680" t="s">
        <v>3729</v>
      </c>
      <c r="AI348" s="327">
        <f>IFERROR(VLOOKUP(CONCATENATE($T348,$V348),'Matriz de Decisión'!$M$4:$Y$81,2,0),0)</f>
        <v>0.10285714285714284</v>
      </c>
      <c r="AJ348" s="344">
        <v>0.33903345724907064</v>
      </c>
      <c r="AK348" s="362" t="s">
        <v>1222</v>
      </c>
      <c r="AL348" s="543">
        <v>0.41263940520446096</v>
      </c>
      <c r="AM348" s="327">
        <v>0.46765799256505575</v>
      </c>
      <c r="AN348" s="545" t="s">
        <v>3304</v>
      </c>
      <c r="AO348" s="328">
        <v>0.65501858736059482</v>
      </c>
      <c r="AP348" s="328">
        <v>0.89888475836431225</v>
      </c>
      <c r="AQ348" s="331" t="s">
        <v>3738</v>
      </c>
    </row>
    <row r="349" spans="1:43" ht="82.5" customHeight="1" x14ac:dyDescent="0.25">
      <c r="A349" s="228" t="s">
        <v>195</v>
      </c>
      <c r="B349" s="105" t="s">
        <v>17</v>
      </c>
      <c r="C349" s="105" t="s">
        <v>19</v>
      </c>
      <c r="D349" s="294" t="s">
        <v>4445</v>
      </c>
      <c r="E349" s="197"/>
      <c r="F349" s="106" t="s">
        <v>904</v>
      </c>
      <c r="G349" s="323" t="s">
        <v>1197</v>
      </c>
      <c r="H349" s="323" t="s">
        <v>1198</v>
      </c>
      <c r="I349" s="211" t="s">
        <v>193</v>
      </c>
      <c r="J349" s="107" t="s">
        <v>1217</v>
      </c>
      <c r="K349" s="547" t="s">
        <v>3289</v>
      </c>
      <c r="L349" s="549">
        <v>12.5</v>
      </c>
      <c r="M349" s="211" t="s">
        <v>1085</v>
      </c>
      <c r="N349" s="302">
        <v>8258</v>
      </c>
      <c r="O349" s="201" t="s">
        <v>193</v>
      </c>
      <c r="P349" s="660">
        <v>43182</v>
      </c>
      <c r="Q349" s="290" t="s">
        <v>1223</v>
      </c>
      <c r="R349" s="130">
        <v>43101</v>
      </c>
      <c r="S349" s="130">
        <v>43465</v>
      </c>
      <c r="T349" s="333" t="str">
        <f t="shared" si="19"/>
        <v>enero</v>
      </c>
      <c r="U349" s="335">
        <f t="shared" si="20"/>
        <v>364</v>
      </c>
      <c r="V349" s="334">
        <f t="shared" si="18"/>
        <v>365</v>
      </c>
      <c r="W349" s="342">
        <v>24106956697</v>
      </c>
      <c r="X349" s="131">
        <v>989890689527</v>
      </c>
      <c r="Y349" s="147" t="s">
        <v>908</v>
      </c>
      <c r="Z349" s="361">
        <v>836323663105</v>
      </c>
      <c r="AA349" s="147"/>
      <c r="AB349" s="362" t="s">
        <v>1224</v>
      </c>
      <c r="AC349" s="239" t="s">
        <v>1220</v>
      </c>
      <c r="AD349" s="240" t="s">
        <v>1221</v>
      </c>
      <c r="AE349" s="540" t="s">
        <v>3295</v>
      </c>
      <c r="AF349" s="541" t="s">
        <v>3296</v>
      </c>
      <c r="AG349" s="540" t="s">
        <v>3728</v>
      </c>
      <c r="AH349" s="680" t="s">
        <v>3729</v>
      </c>
      <c r="AI349" s="327">
        <f>IFERROR(VLOOKUP(CONCATENATE($T349,$V349),'Matriz de Decisión'!$M$4:$Y$81,2,0),0)</f>
        <v>5.333333333333333E-2</v>
      </c>
      <c r="AJ349" s="344">
        <v>4.6984742068297405E-2</v>
      </c>
      <c r="AK349" s="362" t="s">
        <v>1225</v>
      </c>
      <c r="AL349" s="543">
        <v>9.9782029547105827E-2</v>
      </c>
      <c r="AM349" s="327">
        <v>0.42968485259234157</v>
      </c>
      <c r="AN349" s="545" t="s">
        <v>3305</v>
      </c>
      <c r="AO349" s="328">
        <v>0.29099055461370793</v>
      </c>
      <c r="AP349" s="328">
        <v>0.18636473722450958</v>
      </c>
      <c r="AQ349" s="331" t="s">
        <v>3739</v>
      </c>
    </row>
    <row r="350" spans="1:43" ht="82.5" customHeight="1" x14ac:dyDescent="0.25">
      <c r="A350" s="228" t="s">
        <v>195</v>
      </c>
      <c r="B350" s="105" t="s">
        <v>17</v>
      </c>
      <c r="C350" s="105" t="s">
        <v>19</v>
      </c>
      <c r="D350" s="294" t="s">
        <v>4445</v>
      </c>
      <c r="E350" s="197"/>
      <c r="F350" s="106" t="s">
        <v>904</v>
      </c>
      <c r="G350" s="323" t="s">
        <v>1197</v>
      </c>
      <c r="H350" s="323" t="s">
        <v>1198</v>
      </c>
      <c r="I350" s="211" t="s">
        <v>193</v>
      </c>
      <c r="J350" s="107" t="s">
        <v>1226</v>
      </c>
      <c r="K350" s="547" t="s">
        <v>3290</v>
      </c>
      <c r="L350" s="549">
        <v>8.3330000000000002</v>
      </c>
      <c r="M350" s="211" t="s">
        <v>1085</v>
      </c>
      <c r="N350" s="302">
        <v>7243</v>
      </c>
      <c r="O350" s="140"/>
      <c r="P350" s="140"/>
      <c r="Q350" s="290" t="s">
        <v>2404</v>
      </c>
      <c r="R350" s="130">
        <v>43101</v>
      </c>
      <c r="S350" s="130">
        <v>43313</v>
      </c>
      <c r="T350" s="333" t="str">
        <f t="shared" si="19"/>
        <v>enero</v>
      </c>
      <c r="U350" s="335">
        <f t="shared" si="20"/>
        <v>212</v>
      </c>
      <c r="V350" s="334">
        <f t="shared" si="18"/>
        <v>213</v>
      </c>
      <c r="W350" s="342">
        <v>24106956697</v>
      </c>
      <c r="X350" s="131">
        <v>989890689527</v>
      </c>
      <c r="Y350" s="147" t="s">
        <v>908</v>
      </c>
      <c r="Z350" s="361">
        <v>836323663105</v>
      </c>
      <c r="AA350" s="147"/>
      <c r="AB350" s="362" t="s">
        <v>1227</v>
      </c>
      <c r="AC350" s="239" t="s">
        <v>1228</v>
      </c>
      <c r="AD350" s="240" t="s">
        <v>1229</v>
      </c>
      <c r="AE350" s="540" t="s">
        <v>3297</v>
      </c>
      <c r="AF350" s="541" t="s">
        <v>3298</v>
      </c>
      <c r="AG350" s="540" t="s">
        <v>3730</v>
      </c>
      <c r="AH350" s="680" t="s">
        <v>3731</v>
      </c>
      <c r="AI350" s="327">
        <f>IFERROR(VLOOKUP(CONCATENATE($T350,$V350),'Matriz de Decisión'!$M$4:$Y$81,2,0),0)</f>
        <v>0.10285714285714284</v>
      </c>
      <c r="AJ350" s="344">
        <v>4.4479213232007153E-2</v>
      </c>
      <c r="AK350" s="362" t="s">
        <v>1230</v>
      </c>
      <c r="AL350" s="543">
        <v>0.15690657130084934</v>
      </c>
      <c r="AM350" s="327">
        <v>3.0051009092925261E-2</v>
      </c>
      <c r="AN350" s="545" t="s">
        <v>3306</v>
      </c>
      <c r="AO350" s="328">
        <v>0.23871256146624942</v>
      </c>
      <c r="AP350" s="328">
        <v>9.879302637460885E-2</v>
      </c>
      <c r="AQ350" s="331" t="s">
        <v>3740</v>
      </c>
    </row>
    <row r="351" spans="1:43" ht="82.5" customHeight="1" x14ac:dyDescent="0.25">
      <c r="A351" s="228" t="s">
        <v>195</v>
      </c>
      <c r="B351" s="105" t="s">
        <v>17</v>
      </c>
      <c r="C351" s="105" t="s">
        <v>19</v>
      </c>
      <c r="D351" s="294" t="s">
        <v>4445</v>
      </c>
      <c r="E351" s="197"/>
      <c r="F351" s="106" t="s">
        <v>904</v>
      </c>
      <c r="G351" s="323" t="s">
        <v>1197</v>
      </c>
      <c r="H351" s="323" t="s">
        <v>1198</v>
      </c>
      <c r="I351" s="211" t="s">
        <v>193</v>
      </c>
      <c r="J351" s="107" t="s">
        <v>1226</v>
      </c>
      <c r="K351" s="547" t="s">
        <v>3290</v>
      </c>
      <c r="L351" s="549">
        <v>8.3330000000000002</v>
      </c>
      <c r="M351" s="211" t="s">
        <v>1085</v>
      </c>
      <c r="N351" s="302">
        <v>7243</v>
      </c>
      <c r="O351" s="140"/>
      <c r="P351" s="140"/>
      <c r="Q351" s="290" t="s">
        <v>2405</v>
      </c>
      <c r="R351" s="130">
        <v>43101</v>
      </c>
      <c r="S351" s="130">
        <v>43313</v>
      </c>
      <c r="T351" s="333" t="str">
        <f t="shared" si="19"/>
        <v>enero</v>
      </c>
      <c r="U351" s="335">
        <f t="shared" si="20"/>
        <v>212</v>
      </c>
      <c r="V351" s="334">
        <f t="shared" si="18"/>
        <v>213</v>
      </c>
      <c r="W351" s="342">
        <v>24106956697</v>
      </c>
      <c r="X351" s="131">
        <v>989890689527</v>
      </c>
      <c r="Y351" s="147" t="s">
        <v>908</v>
      </c>
      <c r="Z351" s="361">
        <v>836323663105</v>
      </c>
      <c r="AA351" s="147"/>
      <c r="AB351" s="362" t="s">
        <v>1231</v>
      </c>
      <c r="AC351" s="239" t="s">
        <v>1228</v>
      </c>
      <c r="AD351" s="240" t="s">
        <v>1229</v>
      </c>
      <c r="AE351" s="540" t="s">
        <v>3297</v>
      </c>
      <c r="AF351" s="541" t="s">
        <v>3298</v>
      </c>
      <c r="AG351" s="540" t="s">
        <v>3730</v>
      </c>
      <c r="AH351" s="680" t="s">
        <v>3731</v>
      </c>
      <c r="AI351" s="327">
        <f>IFERROR(VLOOKUP(CONCATENATE($T351,$V351),'Matriz de Decisión'!$M$4:$Y$81,2,0),0)</f>
        <v>0.10285714285714284</v>
      </c>
      <c r="AJ351" s="344">
        <v>1.0564811052417716E-2</v>
      </c>
      <c r="AK351" s="362" t="s">
        <v>1232</v>
      </c>
      <c r="AL351" s="543">
        <v>8.4924827305973186E-2</v>
      </c>
      <c r="AM351" s="327">
        <v>2.4349442379182157E-2</v>
      </c>
      <c r="AN351" s="545" t="s">
        <v>3307</v>
      </c>
      <c r="AO351" s="328">
        <v>0.20438845997561966</v>
      </c>
      <c r="AP351" s="328">
        <v>6.785859406745226E-2</v>
      </c>
      <c r="AQ351" s="331" t="s">
        <v>3741</v>
      </c>
    </row>
    <row r="352" spans="1:43" ht="82.5" customHeight="1" x14ac:dyDescent="0.25">
      <c r="A352" s="228" t="s">
        <v>195</v>
      </c>
      <c r="B352" s="105" t="s">
        <v>17</v>
      </c>
      <c r="C352" s="105" t="s">
        <v>19</v>
      </c>
      <c r="D352" s="294" t="s">
        <v>4445</v>
      </c>
      <c r="E352" s="197"/>
      <c r="F352" s="106" t="s">
        <v>904</v>
      </c>
      <c r="G352" s="323" t="s">
        <v>1197</v>
      </c>
      <c r="H352" s="323" t="s">
        <v>1198</v>
      </c>
      <c r="I352" s="211" t="s">
        <v>193</v>
      </c>
      <c r="J352" s="107" t="s">
        <v>1226</v>
      </c>
      <c r="K352" s="547" t="s">
        <v>3290</v>
      </c>
      <c r="L352" s="549">
        <v>8.3330000000000002</v>
      </c>
      <c r="M352" s="211" t="s">
        <v>1085</v>
      </c>
      <c r="N352" s="302">
        <v>7243</v>
      </c>
      <c r="O352" s="140"/>
      <c r="P352" s="140"/>
      <c r="Q352" s="290" t="s">
        <v>2406</v>
      </c>
      <c r="R352" s="130">
        <v>43101</v>
      </c>
      <c r="S352" s="130">
        <v>43465</v>
      </c>
      <c r="T352" s="333" t="str">
        <f t="shared" si="19"/>
        <v>enero</v>
      </c>
      <c r="U352" s="335">
        <f t="shared" si="20"/>
        <v>364</v>
      </c>
      <c r="V352" s="334">
        <f t="shared" si="18"/>
        <v>365</v>
      </c>
      <c r="W352" s="342">
        <v>24106956697</v>
      </c>
      <c r="X352" s="131">
        <v>989890689527</v>
      </c>
      <c r="Y352" s="147" t="s">
        <v>908</v>
      </c>
      <c r="Z352" s="361">
        <v>836323663105</v>
      </c>
      <c r="AA352" s="147"/>
      <c r="AB352" s="362" t="s">
        <v>1233</v>
      </c>
      <c r="AC352" s="239" t="s">
        <v>1228</v>
      </c>
      <c r="AD352" s="240" t="s">
        <v>1229</v>
      </c>
      <c r="AE352" s="540" t="s">
        <v>3297</v>
      </c>
      <c r="AF352" s="541" t="s">
        <v>3298</v>
      </c>
      <c r="AG352" s="540" t="s">
        <v>3730</v>
      </c>
      <c r="AH352" s="680" t="s">
        <v>3731</v>
      </c>
      <c r="AI352" s="327">
        <f>IFERROR(VLOOKUP(CONCATENATE($T352,$V352),'Matriz de Decisión'!$M$4:$Y$81,2,0),0)</f>
        <v>5.333333333333333E-2</v>
      </c>
      <c r="AJ352" s="344">
        <v>7.120816520294327E-3</v>
      </c>
      <c r="AK352" s="362" t="s">
        <v>1234</v>
      </c>
      <c r="AL352" s="543">
        <v>4.3436980773795389E-2</v>
      </c>
      <c r="AM352" s="327">
        <v>1.2701919094297943E-2</v>
      </c>
      <c r="AN352" s="545" t="s">
        <v>3308</v>
      </c>
      <c r="AO352" s="328">
        <v>7.5718015665796334E-2</v>
      </c>
      <c r="AP352" s="328">
        <v>0.10087823403750297</v>
      </c>
      <c r="AQ352" s="331" t="s">
        <v>3742</v>
      </c>
    </row>
    <row r="353" spans="1:43" ht="82.5" customHeight="1" x14ac:dyDescent="0.25">
      <c r="A353" s="228" t="s">
        <v>192</v>
      </c>
      <c r="B353" s="105" t="s">
        <v>17</v>
      </c>
      <c r="C353" s="105" t="s">
        <v>19</v>
      </c>
      <c r="D353" s="294" t="s">
        <v>4445</v>
      </c>
      <c r="E353" s="197"/>
      <c r="F353" s="106" t="s">
        <v>1235</v>
      </c>
      <c r="G353" s="323" t="s">
        <v>1235</v>
      </c>
      <c r="H353" s="323" t="s">
        <v>1236</v>
      </c>
      <c r="I353" s="211" t="s">
        <v>193</v>
      </c>
      <c r="J353" s="107" t="s">
        <v>1237</v>
      </c>
      <c r="K353" s="547" t="s">
        <v>3271</v>
      </c>
      <c r="L353" s="549">
        <v>1.75</v>
      </c>
      <c r="M353" s="211" t="s">
        <v>1085</v>
      </c>
      <c r="N353" s="302">
        <v>3701</v>
      </c>
      <c r="O353" s="173" t="s">
        <v>193</v>
      </c>
      <c r="P353" s="662">
        <v>43157</v>
      </c>
      <c r="Q353" s="290" t="s">
        <v>1238</v>
      </c>
      <c r="R353" s="130">
        <v>43115</v>
      </c>
      <c r="S353" s="130">
        <v>43448</v>
      </c>
      <c r="T353" s="333" t="str">
        <f t="shared" si="19"/>
        <v>enero</v>
      </c>
      <c r="U353" s="335">
        <f t="shared" si="20"/>
        <v>333</v>
      </c>
      <c r="V353" s="334">
        <f t="shared" si="18"/>
        <v>333</v>
      </c>
      <c r="W353" s="342">
        <v>0</v>
      </c>
      <c r="X353" s="131">
        <v>51287880409.036499</v>
      </c>
      <c r="Y353" s="147" t="s">
        <v>1239</v>
      </c>
      <c r="Z353" s="361">
        <v>0</v>
      </c>
      <c r="AA353" s="147" t="s">
        <v>1240</v>
      </c>
      <c r="AB353" s="362" t="s">
        <v>1241</v>
      </c>
      <c r="AC353" s="239">
        <v>460</v>
      </c>
      <c r="AD353" s="240" t="s">
        <v>1242</v>
      </c>
      <c r="AE353" s="540">
        <v>2981</v>
      </c>
      <c r="AF353" s="541" t="s">
        <v>3276</v>
      </c>
      <c r="AG353" s="540">
        <v>3303</v>
      </c>
      <c r="AH353" s="680" t="s">
        <v>3712</v>
      </c>
      <c r="AI353" s="327">
        <f>IFERROR(VLOOKUP(CONCATENATE($T353,$V353),'Matriz de Decisión'!$M$4:$Y$81,2,0),0)</f>
        <v>6.0909090909090913E-2</v>
      </c>
      <c r="AJ353" s="346">
        <v>0.05</v>
      </c>
      <c r="AK353" s="362" t="s">
        <v>1243</v>
      </c>
      <c r="AL353" s="543">
        <v>0.14000000000000001</v>
      </c>
      <c r="AM353" s="327">
        <v>0.14000000000000001</v>
      </c>
      <c r="AN353" s="545" t="s">
        <v>3281</v>
      </c>
      <c r="AO353" s="328">
        <v>0.23</v>
      </c>
      <c r="AP353" s="328">
        <v>0.23</v>
      </c>
      <c r="AQ353" s="329" t="s">
        <v>3718</v>
      </c>
    </row>
    <row r="354" spans="1:43" ht="82.5" customHeight="1" x14ac:dyDescent="0.25">
      <c r="A354" s="228" t="s">
        <v>192</v>
      </c>
      <c r="B354" s="105" t="s">
        <v>17</v>
      </c>
      <c r="C354" s="105" t="s">
        <v>19</v>
      </c>
      <c r="D354" s="294" t="s">
        <v>4445</v>
      </c>
      <c r="E354" s="197"/>
      <c r="F354" s="106" t="s">
        <v>1235</v>
      </c>
      <c r="G354" s="323" t="s">
        <v>1235</v>
      </c>
      <c r="H354" s="323" t="s">
        <v>1236</v>
      </c>
      <c r="I354" s="211" t="s">
        <v>193</v>
      </c>
      <c r="J354" s="107" t="s">
        <v>1244</v>
      </c>
      <c r="K354" s="547" t="s">
        <v>3272</v>
      </c>
      <c r="L354" s="549">
        <v>0.88</v>
      </c>
      <c r="M354" s="211" t="s">
        <v>1085</v>
      </c>
      <c r="N354" s="302">
        <v>499</v>
      </c>
      <c r="O354" s="140"/>
      <c r="P354" s="140"/>
      <c r="Q354" s="290" t="s">
        <v>1238</v>
      </c>
      <c r="R354" s="130">
        <v>43115</v>
      </c>
      <c r="S354" s="130">
        <v>43448</v>
      </c>
      <c r="T354" s="333" t="str">
        <f t="shared" si="19"/>
        <v>enero</v>
      </c>
      <c r="U354" s="335">
        <f t="shared" si="20"/>
        <v>333</v>
      </c>
      <c r="V354" s="334">
        <f t="shared" si="18"/>
        <v>333</v>
      </c>
      <c r="W354" s="342">
        <v>0</v>
      </c>
      <c r="X354" s="131">
        <v>25643940204.5182</v>
      </c>
      <c r="Y354" s="147" t="s">
        <v>1239</v>
      </c>
      <c r="Z354" s="361">
        <v>0</v>
      </c>
      <c r="AA354" s="147" t="s">
        <v>1245</v>
      </c>
      <c r="AB354" s="362" t="s">
        <v>1241</v>
      </c>
      <c r="AC354" s="239">
        <v>45</v>
      </c>
      <c r="AD354" s="240" t="s">
        <v>1246</v>
      </c>
      <c r="AE354" s="540">
        <v>401</v>
      </c>
      <c r="AF354" s="541" t="s">
        <v>3277</v>
      </c>
      <c r="AG354" s="540">
        <v>471</v>
      </c>
      <c r="AH354" s="680" t="s">
        <v>3713</v>
      </c>
      <c r="AI354" s="327">
        <f>IFERROR(VLOOKUP(CONCATENATE($T354,$V354),'Matriz de Decisión'!$M$4:$Y$81,2,0),0)</f>
        <v>6.0909090909090913E-2</v>
      </c>
      <c r="AJ354" s="346">
        <v>0.05</v>
      </c>
      <c r="AK354" s="362" t="s">
        <v>1243</v>
      </c>
      <c r="AL354" s="543">
        <v>0.14000000000000001</v>
      </c>
      <c r="AM354" s="327">
        <v>0.14000000000000001</v>
      </c>
      <c r="AN354" s="545" t="s">
        <v>3282</v>
      </c>
      <c r="AO354" s="328">
        <v>0.23</v>
      </c>
      <c r="AP354" s="328">
        <v>0.23</v>
      </c>
      <c r="AQ354" s="329" t="s">
        <v>3719</v>
      </c>
    </row>
    <row r="355" spans="1:43" ht="82.5" customHeight="1" x14ac:dyDescent="0.25">
      <c r="A355" s="228" t="s">
        <v>192</v>
      </c>
      <c r="B355" s="105" t="s">
        <v>17</v>
      </c>
      <c r="C355" s="105" t="s">
        <v>19</v>
      </c>
      <c r="D355" s="294" t="s">
        <v>4445</v>
      </c>
      <c r="E355" s="197"/>
      <c r="F355" s="106" t="s">
        <v>1235</v>
      </c>
      <c r="G355" s="323" t="s">
        <v>1235</v>
      </c>
      <c r="H355" s="323" t="s">
        <v>1236</v>
      </c>
      <c r="I355" s="211" t="s">
        <v>193</v>
      </c>
      <c r="J355" s="107" t="s">
        <v>1244</v>
      </c>
      <c r="K355" s="547" t="s">
        <v>3272</v>
      </c>
      <c r="L355" s="549">
        <v>0.88</v>
      </c>
      <c r="M355" s="211" t="s">
        <v>1085</v>
      </c>
      <c r="N355" s="302">
        <v>499</v>
      </c>
      <c r="O355" s="140"/>
      <c r="P355" s="140"/>
      <c r="Q355" s="290" t="s">
        <v>1247</v>
      </c>
      <c r="R355" s="130">
        <v>43182</v>
      </c>
      <c r="S355" s="130">
        <v>43428</v>
      </c>
      <c r="T355" s="333" t="str">
        <f t="shared" si="19"/>
        <v>marzo</v>
      </c>
      <c r="U355" s="335">
        <f t="shared" si="20"/>
        <v>246</v>
      </c>
      <c r="V355" s="334">
        <f t="shared" si="18"/>
        <v>274</v>
      </c>
      <c r="W355" s="342">
        <v>0</v>
      </c>
      <c r="X355" s="131">
        <v>0</v>
      </c>
      <c r="Y355" s="147"/>
      <c r="Z355" s="361">
        <v>0</v>
      </c>
      <c r="AA355" s="147"/>
      <c r="AB355" s="362" t="s">
        <v>1248</v>
      </c>
      <c r="AC355" s="239">
        <v>45</v>
      </c>
      <c r="AD355" s="240" t="s">
        <v>1246</v>
      </c>
      <c r="AE355" s="540">
        <v>401</v>
      </c>
      <c r="AF355" s="541" t="s">
        <v>3277</v>
      </c>
      <c r="AG355" s="540">
        <v>471</v>
      </c>
      <c r="AH355" s="680" t="s">
        <v>3713</v>
      </c>
      <c r="AI355" s="327">
        <f>IFERROR(VLOOKUP(CONCATENATE($T355,$V355),'Matriz de Decisión'!$M$4:$Y$81,2,0),0)</f>
        <v>0</v>
      </c>
      <c r="AJ355" s="346">
        <v>0</v>
      </c>
      <c r="AK355" s="362"/>
      <c r="AL355" s="543">
        <v>0</v>
      </c>
      <c r="AM355" s="327">
        <v>0</v>
      </c>
      <c r="AN355" s="545"/>
      <c r="AO355" s="328">
        <v>0.05</v>
      </c>
      <c r="AP355" s="328">
        <v>0.05</v>
      </c>
      <c r="AQ355" s="329" t="s">
        <v>3720</v>
      </c>
    </row>
    <row r="356" spans="1:43" ht="82.5" customHeight="1" x14ac:dyDescent="0.25">
      <c r="A356" s="228" t="s">
        <v>192</v>
      </c>
      <c r="B356" s="105" t="s">
        <v>17</v>
      </c>
      <c r="C356" s="105" t="s">
        <v>19</v>
      </c>
      <c r="D356" s="294" t="s">
        <v>4445</v>
      </c>
      <c r="E356" s="197"/>
      <c r="F356" s="106" t="s">
        <v>1235</v>
      </c>
      <c r="G356" s="323" t="s">
        <v>1235</v>
      </c>
      <c r="H356" s="323" t="s">
        <v>1236</v>
      </c>
      <c r="I356" s="211" t="s">
        <v>193</v>
      </c>
      <c r="J356" s="107" t="s">
        <v>1249</v>
      </c>
      <c r="K356" s="547" t="s">
        <v>3273</v>
      </c>
      <c r="L356" s="549">
        <v>0.88</v>
      </c>
      <c r="M356" s="211" t="s">
        <v>1085</v>
      </c>
      <c r="N356" s="302">
        <v>27</v>
      </c>
      <c r="O356" s="173" t="s">
        <v>193</v>
      </c>
      <c r="P356" s="662">
        <v>43157</v>
      </c>
      <c r="Q356" s="290" t="s">
        <v>1238</v>
      </c>
      <c r="R356" s="130">
        <v>43115</v>
      </c>
      <c r="S356" s="130">
        <v>43448</v>
      </c>
      <c r="T356" s="333" t="str">
        <f t="shared" si="19"/>
        <v>enero</v>
      </c>
      <c r="U356" s="335">
        <f t="shared" si="20"/>
        <v>333</v>
      </c>
      <c r="V356" s="334">
        <f t="shared" si="18"/>
        <v>333</v>
      </c>
      <c r="W356" s="342">
        <v>0</v>
      </c>
      <c r="X356" s="131">
        <v>12821970102.2591</v>
      </c>
      <c r="Y356" s="147" t="s">
        <v>1239</v>
      </c>
      <c r="Z356" s="361">
        <v>0</v>
      </c>
      <c r="AA356" s="147" t="s">
        <v>1250</v>
      </c>
      <c r="AB356" s="362" t="s">
        <v>1251</v>
      </c>
      <c r="AC356" s="239" t="s">
        <v>585</v>
      </c>
      <c r="AD356" s="240" t="s">
        <v>1252</v>
      </c>
      <c r="AE356" s="540">
        <v>8</v>
      </c>
      <c r="AF356" s="541" t="s">
        <v>3278</v>
      </c>
      <c r="AG356" s="540">
        <v>27</v>
      </c>
      <c r="AH356" s="679" t="s">
        <v>3714</v>
      </c>
      <c r="AI356" s="327">
        <f>IFERROR(VLOOKUP(CONCATENATE($T356,$V356),'Matriz de Decisión'!$M$4:$Y$81,2,0),0)</f>
        <v>6.0909090909090913E-2</v>
      </c>
      <c r="AJ356" s="346">
        <v>0.05</v>
      </c>
      <c r="AK356" s="362" t="s">
        <v>1253</v>
      </c>
      <c r="AL356" s="543">
        <v>0.14000000000000001</v>
      </c>
      <c r="AM356" s="327">
        <v>0.14000000000000001</v>
      </c>
      <c r="AN356" s="545" t="s">
        <v>3283</v>
      </c>
      <c r="AO356" s="328">
        <v>0.23</v>
      </c>
      <c r="AP356" s="328">
        <v>0.23</v>
      </c>
      <c r="AQ356" s="329" t="s">
        <v>3721</v>
      </c>
    </row>
    <row r="357" spans="1:43" ht="82.5" customHeight="1" x14ac:dyDescent="0.25">
      <c r="A357" s="228" t="s">
        <v>192</v>
      </c>
      <c r="B357" s="105" t="s">
        <v>17</v>
      </c>
      <c r="C357" s="105" t="s">
        <v>19</v>
      </c>
      <c r="D357" s="294" t="s">
        <v>4445</v>
      </c>
      <c r="E357" s="197"/>
      <c r="F357" s="106" t="s">
        <v>1235</v>
      </c>
      <c r="G357" s="323" t="s">
        <v>1235</v>
      </c>
      <c r="H357" s="323" t="s">
        <v>1236</v>
      </c>
      <c r="I357" s="211" t="s">
        <v>193</v>
      </c>
      <c r="J357" s="107" t="s">
        <v>1249</v>
      </c>
      <c r="K357" s="547" t="s">
        <v>3273</v>
      </c>
      <c r="L357" s="549">
        <v>0.88</v>
      </c>
      <c r="M357" s="211" t="s">
        <v>1085</v>
      </c>
      <c r="N357" s="302">
        <v>27</v>
      </c>
      <c r="O357" s="140"/>
      <c r="P357" s="140"/>
      <c r="Q357" s="290" t="s">
        <v>1254</v>
      </c>
      <c r="R357" s="130">
        <v>43115</v>
      </c>
      <c r="S357" s="130">
        <v>43434</v>
      </c>
      <c r="T357" s="333" t="str">
        <f t="shared" si="19"/>
        <v>enero</v>
      </c>
      <c r="U357" s="335">
        <f t="shared" si="20"/>
        <v>319</v>
      </c>
      <c r="V357" s="334">
        <f t="shared" si="18"/>
        <v>333</v>
      </c>
      <c r="W357" s="342">
        <v>0</v>
      </c>
      <c r="X357" s="131">
        <v>0</v>
      </c>
      <c r="Y357" s="147"/>
      <c r="Z357" s="361">
        <v>0</v>
      </c>
      <c r="AA357" s="147"/>
      <c r="AB357" s="362" t="s">
        <v>1255</v>
      </c>
      <c r="AC357" s="239" t="s">
        <v>585</v>
      </c>
      <c r="AD357" s="240" t="s">
        <v>1252</v>
      </c>
      <c r="AE357" s="540">
        <v>8</v>
      </c>
      <c r="AF357" s="541" t="s">
        <v>3278</v>
      </c>
      <c r="AG357" s="540">
        <v>27</v>
      </c>
      <c r="AH357" s="679" t="s">
        <v>3714</v>
      </c>
      <c r="AI357" s="327">
        <f>IFERROR(VLOOKUP(CONCATENATE($T357,$V357),'Matriz de Decisión'!$M$4:$Y$81,2,0),0)</f>
        <v>6.0909090909090913E-2</v>
      </c>
      <c r="AJ357" s="346">
        <v>0.05</v>
      </c>
      <c r="AK357" s="362" t="s">
        <v>1256</v>
      </c>
      <c r="AL357" s="543">
        <v>0.14000000000000001</v>
      </c>
      <c r="AM357" s="327">
        <v>0.14000000000000001</v>
      </c>
      <c r="AN357" s="545" t="s">
        <v>3284</v>
      </c>
      <c r="AO357" s="328">
        <v>0.23</v>
      </c>
      <c r="AP357" s="328">
        <v>0.23</v>
      </c>
      <c r="AQ357" s="329" t="s">
        <v>3722</v>
      </c>
    </row>
    <row r="358" spans="1:43" ht="82.5" customHeight="1" x14ac:dyDescent="0.25">
      <c r="A358" s="228" t="s">
        <v>192</v>
      </c>
      <c r="B358" s="105" t="s">
        <v>17</v>
      </c>
      <c r="C358" s="105" t="s">
        <v>19</v>
      </c>
      <c r="D358" s="294" t="s">
        <v>4445</v>
      </c>
      <c r="E358" s="197"/>
      <c r="F358" s="106" t="s">
        <v>1235</v>
      </c>
      <c r="G358" s="323" t="s">
        <v>1235</v>
      </c>
      <c r="H358" s="323" t="s">
        <v>1236</v>
      </c>
      <c r="I358" s="211" t="s">
        <v>193</v>
      </c>
      <c r="J358" s="107" t="s">
        <v>1257</v>
      </c>
      <c r="K358" s="547" t="s">
        <v>3274</v>
      </c>
      <c r="L358" s="549">
        <v>0.88</v>
      </c>
      <c r="M358" s="211" t="s">
        <v>1085</v>
      </c>
      <c r="N358" s="302">
        <v>86</v>
      </c>
      <c r="O358" s="140"/>
      <c r="P358" s="140"/>
      <c r="Q358" s="290" t="s">
        <v>1258</v>
      </c>
      <c r="R358" s="130">
        <v>43160</v>
      </c>
      <c r="S358" s="130">
        <v>43280</v>
      </c>
      <c r="T358" s="333" t="str">
        <f t="shared" si="19"/>
        <v>marzo</v>
      </c>
      <c r="U358" s="335">
        <f t="shared" si="20"/>
        <v>120</v>
      </c>
      <c r="V358" s="334">
        <f t="shared" si="18"/>
        <v>122</v>
      </c>
      <c r="W358" s="342">
        <v>0</v>
      </c>
      <c r="X358" s="131">
        <v>12821970102.2591</v>
      </c>
      <c r="Y358" s="147" t="s">
        <v>1239</v>
      </c>
      <c r="Z358" s="361">
        <v>0</v>
      </c>
      <c r="AA358" s="147" t="s">
        <v>1259</v>
      </c>
      <c r="AB358" s="362" t="s">
        <v>1260</v>
      </c>
      <c r="AC358" s="239">
        <v>0</v>
      </c>
      <c r="AD358" s="240">
        <v>0</v>
      </c>
      <c r="AE358" s="540">
        <v>0</v>
      </c>
      <c r="AF358" s="541" t="s">
        <v>3279</v>
      </c>
      <c r="AG358" s="540" t="s">
        <v>3715</v>
      </c>
      <c r="AH358" s="679" t="s">
        <v>3716</v>
      </c>
      <c r="AI358" s="327">
        <f>IFERROR(VLOOKUP(CONCATENATE($T358,$V358),'Matriz de Decisión'!$M$4:$Y$81,2,0),0)</f>
        <v>0</v>
      </c>
      <c r="AJ358" s="346">
        <v>0</v>
      </c>
      <c r="AK358" s="362" t="s">
        <v>1261</v>
      </c>
      <c r="AL358" s="543">
        <v>0</v>
      </c>
      <c r="AM358" s="327">
        <v>0</v>
      </c>
      <c r="AN358" s="545" t="s">
        <v>3285</v>
      </c>
      <c r="AO358" s="328">
        <v>0.25</v>
      </c>
      <c r="AP358" s="328">
        <v>0.25</v>
      </c>
      <c r="AQ358" s="329" t="s">
        <v>3723</v>
      </c>
    </row>
    <row r="359" spans="1:43" ht="110.25" hidden="1" x14ac:dyDescent="0.25">
      <c r="A359" s="228" t="s">
        <v>192</v>
      </c>
      <c r="B359" s="105" t="s">
        <v>17</v>
      </c>
      <c r="C359" s="105" t="s">
        <v>19</v>
      </c>
      <c r="D359" s="294" t="s">
        <v>4445</v>
      </c>
      <c r="E359" s="197"/>
      <c r="F359" s="106" t="s">
        <v>1235</v>
      </c>
      <c r="G359" s="323" t="s">
        <v>1235</v>
      </c>
      <c r="H359" s="323" t="s">
        <v>1236</v>
      </c>
      <c r="I359" s="211" t="s">
        <v>193</v>
      </c>
      <c r="J359" s="107" t="s">
        <v>1257</v>
      </c>
      <c r="K359" s="547" t="s">
        <v>3274</v>
      </c>
      <c r="L359" s="549">
        <v>0.88</v>
      </c>
      <c r="M359" s="211" t="s">
        <v>1085</v>
      </c>
      <c r="N359" s="302">
        <v>86</v>
      </c>
      <c r="O359" s="140"/>
      <c r="P359" s="140"/>
      <c r="Q359" s="290" t="s">
        <v>1262</v>
      </c>
      <c r="R359" s="130">
        <v>43283</v>
      </c>
      <c r="S359" s="130">
        <v>43464</v>
      </c>
      <c r="T359" s="333" t="str">
        <f t="shared" si="19"/>
        <v>julio</v>
      </c>
      <c r="U359" s="335">
        <f t="shared" si="20"/>
        <v>181</v>
      </c>
      <c r="V359" s="334">
        <f t="shared" si="18"/>
        <v>183</v>
      </c>
      <c r="W359" s="342">
        <v>0</v>
      </c>
      <c r="X359" s="131">
        <v>0</v>
      </c>
      <c r="Y359" s="147"/>
      <c r="Z359" s="361">
        <v>0</v>
      </c>
      <c r="AA359" s="147"/>
      <c r="AB359" s="362" t="s">
        <v>1263</v>
      </c>
      <c r="AC359" s="239">
        <v>0</v>
      </c>
      <c r="AD359" s="240">
        <v>0</v>
      </c>
      <c r="AE359" s="540">
        <v>0</v>
      </c>
      <c r="AF359" s="541" t="s">
        <v>3279</v>
      </c>
      <c r="AG359" s="540" t="s">
        <v>3715</v>
      </c>
      <c r="AH359" s="679" t="s">
        <v>3716</v>
      </c>
      <c r="AI359" s="327">
        <f>IFERROR(VLOOKUP(CONCATENATE($T359,$V359),'Matriz de Decisión'!$M$4:$Y$81,2,0),0)</f>
        <v>0</v>
      </c>
      <c r="AJ359" s="346">
        <v>0</v>
      </c>
      <c r="AK359" s="362">
        <v>0</v>
      </c>
      <c r="AL359" s="543">
        <v>0</v>
      </c>
      <c r="AM359" s="327">
        <v>0</v>
      </c>
      <c r="AN359" s="545">
        <v>0</v>
      </c>
      <c r="AO359" s="328">
        <v>0</v>
      </c>
      <c r="AP359" s="328"/>
      <c r="AQ359" s="329"/>
    </row>
    <row r="360" spans="1:43" ht="82.5" customHeight="1" x14ac:dyDescent="0.25">
      <c r="A360" s="228" t="s">
        <v>192</v>
      </c>
      <c r="B360" s="105" t="s">
        <v>17</v>
      </c>
      <c r="C360" s="105" t="s">
        <v>19</v>
      </c>
      <c r="D360" s="294" t="s">
        <v>4445</v>
      </c>
      <c r="E360" s="197"/>
      <c r="F360" s="106" t="s">
        <v>1235</v>
      </c>
      <c r="G360" s="323" t="s">
        <v>1235</v>
      </c>
      <c r="H360" s="323" t="s">
        <v>1236</v>
      </c>
      <c r="I360" s="211" t="s">
        <v>193</v>
      </c>
      <c r="J360" s="107" t="s">
        <v>1264</v>
      </c>
      <c r="K360" s="547" t="s">
        <v>3275</v>
      </c>
      <c r="L360" s="549">
        <v>1.75</v>
      </c>
      <c r="M360" s="211" t="s">
        <v>1085</v>
      </c>
      <c r="N360" s="913">
        <v>1</v>
      </c>
      <c r="O360" s="173" t="s">
        <v>193</v>
      </c>
      <c r="P360" s="662">
        <v>43157</v>
      </c>
      <c r="Q360" s="290" t="s">
        <v>1265</v>
      </c>
      <c r="R360" s="130">
        <v>43115</v>
      </c>
      <c r="S360" s="130">
        <v>43281</v>
      </c>
      <c r="T360" s="333" t="str">
        <f t="shared" si="19"/>
        <v>enero</v>
      </c>
      <c r="U360" s="335">
        <f t="shared" si="20"/>
        <v>166</v>
      </c>
      <c r="V360" s="334">
        <f t="shared" si="18"/>
        <v>183</v>
      </c>
      <c r="W360" s="342">
        <v>0</v>
      </c>
      <c r="X360" s="131">
        <v>12821970102.2591</v>
      </c>
      <c r="Y360" s="147" t="s">
        <v>1239</v>
      </c>
      <c r="Z360" s="361">
        <v>0</v>
      </c>
      <c r="AA360" s="147" t="s">
        <v>1266</v>
      </c>
      <c r="AB360" s="362" t="s">
        <v>1267</v>
      </c>
      <c r="AC360" s="239" t="s">
        <v>585</v>
      </c>
      <c r="AD360" s="240" t="s">
        <v>1268</v>
      </c>
      <c r="AE360" s="540">
        <v>0</v>
      </c>
      <c r="AF360" s="541" t="s">
        <v>3280</v>
      </c>
      <c r="AG360" s="540" t="s">
        <v>3715</v>
      </c>
      <c r="AH360" s="679" t="s">
        <v>3717</v>
      </c>
      <c r="AI360" s="327">
        <f>IFERROR(VLOOKUP(CONCATENATE($T360,$V360),'Matriz de Decisión'!$M$4:$Y$81,2,0),0)</f>
        <v>0.11666666666666665</v>
      </c>
      <c r="AJ360" s="346">
        <v>0.13</v>
      </c>
      <c r="AK360" s="362" t="s">
        <v>1269</v>
      </c>
      <c r="AL360" s="543">
        <v>0.30000000000000004</v>
      </c>
      <c r="AM360" s="327">
        <v>0.3</v>
      </c>
      <c r="AN360" s="545" t="s">
        <v>3286</v>
      </c>
      <c r="AO360" s="328">
        <v>0.47000000000000008</v>
      </c>
      <c r="AP360" s="328">
        <v>0.47</v>
      </c>
      <c r="AQ360" s="329" t="s">
        <v>3717</v>
      </c>
    </row>
    <row r="361" spans="1:43" ht="82.5" customHeight="1" x14ac:dyDescent="0.25">
      <c r="A361" s="228" t="s">
        <v>192</v>
      </c>
      <c r="B361" s="211" t="s">
        <v>17</v>
      </c>
      <c r="C361" s="212" t="s">
        <v>20</v>
      </c>
      <c r="D361" s="107" t="s">
        <v>4445</v>
      </c>
      <c r="E361" s="105"/>
      <c r="F361" s="106" t="s">
        <v>1270</v>
      </c>
      <c r="G361" s="323" t="s">
        <v>1271</v>
      </c>
      <c r="H361" s="323" t="s">
        <v>1272</v>
      </c>
      <c r="I361" s="211" t="s">
        <v>193</v>
      </c>
      <c r="J361" s="107" t="s">
        <v>3517</v>
      </c>
      <c r="K361" s="241" t="s">
        <v>4456</v>
      </c>
      <c r="L361" s="166" t="s">
        <v>1084</v>
      </c>
      <c r="M361" s="211" t="s">
        <v>194</v>
      </c>
      <c r="N361" s="913">
        <v>1</v>
      </c>
      <c r="O361" s="109"/>
      <c r="P361" s="109"/>
      <c r="Q361" s="290" t="s">
        <v>1273</v>
      </c>
      <c r="R361" s="130">
        <v>43130</v>
      </c>
      <c r="S361" s="130">
        <v>43159</v>
      </c>
      <c r="T361" s="333" t="str">
        <f t="shared" si="19"/>
        <v>enero</v>
      </c>
      <c r="U361" s="335">
        <f t="shared" si="20"/>
        <v>29</v>
      </c>
      <c r="V361" s="334">
        <f t="shared" si="18"/>
        <v>30</v>
      </c>
      <c r="W361" s="163">
        <v>0</v>
      </c>
      <c r="X361" s="163">
        <v>110000000</v>
      </c>
      <c r="Y361" s="290" t="s">
        <v>1274</v>
      </c>
      <c r="Z361" s="164">
        <v>0</v>
      </c>
      <c r="AA361" s="132" t="s">
        <v>1275</v>
      </c>
      <c r="AB361" s="364" t="s">
        <v>1276</v>
      </c>
      <c r="AC361" s="254">
        <v>0.03</v>
      </c>
      <c r="AD361" s="272" t="s">
        <v>1277</v>
      </c>
      <c r="AE361" s="449">
        <v>1</v>
      </c>
      <c r="AF361" s="478" t="s">
        <v>2414</v>
      </c>
      <c r="AG361" s="118">
        <v>0.6</v>
      </c>
      <c r="AH361" s="954" t="s">
        <v>3665</v>
      </c>
      <c r="AI361" s="337">
        <f>IFERROR(VLOOKUP(CONCATENATE($T361,$V361),'Matriz de Decisión'!$M$4:$Y$81,2,0),0)</f>
        <v>1</v>
      </c>
      <c r="AJ361" s="261">
        <v>0.03</v>
      </c>
      <c r="AK361" s="272" t="s">
        <v>1278</v>
      </c>
      <c r="AL361" s="275">
        <f>IFERROR(VLOOKUP(CONCATENATE($T361,$V361),'[1]Matriz de Decisión'!$M$4:$Y$81,3,0),0)</f>
        <v>1</v>
      </c>
      <c r="AM361" s="254">
        <v>1</v>
      </c>
      <c r="AN361" s="253" t="s">
        <v>2414</v>
      </c>
      <c r="AO361" s="346">
        <f>IFERROR(VLOOKUP(CONCATENATE($T361,$V361),'[1]Matriz de Decisión'!$M$4:$Y$81,4,0),0)</f>
        <v>1</v>
      </c>
      <c r="AP361" s="443">
        <v>1</v>
      </c>
      <c r="AQ361" s="667" t="s">
        <v>3682</v>
      </c>
    </row>
    <row r="362" spans="1:43" ht="192" hidden="1" x14ac:dyDescent="0.25">
      <c r="A362" s="228" t="s">
        <v>192</v>
      </c>
      <c r="B362" s="211" t="s">
        <v>17</v>
      </c>
      <c r="C362" s="212" t="s">
        <v>20</v>
      </c>
      <c r="D362" s="107" t="s">
        <v>4445</v>
      </c>
      <c r="E362" s="105"/>
      <c r="F362" s="106" t="s">
        <v>1270</v>
      </c>
      <c r="G362" s="323" t="s">
        <v>1271</v>
      </c>
      <c r="H362" s="323" t="s">
        <v>1272</v>
      </c>
      <c r="I362" s="211" t="s">
        <v>193</v>
      </c>
      <c r="J362" s="107" t="s">
        <v>3517</v>
      </c>
      <c r="K362" s="241" t="s">
        <v>4456</v>
      </c>
      <c r="L362" s="165" t="s">
        <v>1084</v>
      </c>
      <c r="M362" s="211" t="s">
        <v>194</v>
      </c>
      <c r="N362" s="913">
        <v>1</v>
      </c>
      <c r="O362" s="109" t="s">
        <v>193</v>
      </c>
      <c r="P362" s="666">
        <v>43153</v>
      </c>
      <c r="Q362" s="290" t="s">
        <v>1279</v>
      </c>
      <c r="R362" s="130">
        <v>43252</v>
      </c>
      <c r="S362" s="130">
        <v>43311</v>
      </c>
      <c r="T362" s="333" t="str">
        <f t="shared" si="19"/>
        <v>junio</v>
      </c>
      <c r="U362" s="335">
        <f t="shared" si="20"/>
        <v>59</v>
      </c>
      <c r="V362" s="334">
        <f t="shared" si="18"/>
        <v>61</v>
      </c>
      <c r="W362" s="163">
        <v>0</v>
      </c>
      <c r="X362" s="163">
        <v>0</v>
      </c>
      <c r="Y362" s="290" t="s">
        <v>1274</v>
      </c>
      <c r="Z362" s="132">
        <v>0</v>
      </c>
      <c r="AA362" s="132" t="s">
        <v>1275</v>
      </c>
      <c r="AB362" s="140"/>
      <c r="AC362" s="273"/>
      <c r="AD362" s="273"/>
      <c r="AE362" s="140"/>
      <c r="AF362" s="140"/>
      <c r="AG362" s="118">
        <v>0.6</v>
      </c>
      <c r="AH362" s="516" t="s">
        <v>3665</v>
      </c>
      <c r="AI362" s="327">
        <f>IFERROR(VLOOKUP(CONCATENATE($T362,$V362),'Matriz de Decisión'!$M$4:$Y$81,2,0),0)</f>
        <v>0</v>
      </c>
      <c r="AJ362" s="347"/>
      <c r="AK362" s="347"/>
      <c r="AL362" s="346">
        <f>IFERROR(VLOOKUP(CONCATENATE($T362,$V362),'[1]Matriz de Decisión'!$M$4:$Y$81,3,0),0)</f>
        <v>0</v>
      </c>
      <c r="AM362" s="347"/>
      <c r="AN362" s="347"/>
      <c r="AO362" s="346">
        <f>IFERROR(VLOOKUP(CONCATENATE($T362,$V362),'[1]Matriz de Decisión'!$M$4:$Y$81,4,0),0)</f>
        <v>0</v>
      </c>
      <c r="AP362" s="443">
        <v>0</v>
      </c>
      <c r="AQ362" s="516"/>
    </row>
    <row r="363" spans="1:43" ht="82.5" customHeight="1" x14ac:dyDescent="0.25">
      <c r="A363" s="228" t="s">
        <v>192</v>
      </c>
      <c r="B363" s="215" t="s">
        <v>17</v>
      </c>
      <c r="C363" s="212" t="s">
        <v>20</v>
      </c>
      <c r="D363" s="107" t="s">
        <v>4445</v>
      </c>
      <c r="E363" s="215"/>
      <c r="F363" s="106" t="s">
        <v>1270</v>
      </c>
      <c r="G363" s="323" t="s">
        <v>1271</v>
      </c>
      <c r="H363" s="323" t="s">
        <v>1272</v>
      </c>
      <c r="I363" s="211" t="s">
        <v>193</v>
      </c>
      <c r="J363" s="107" t="s">
        <v>3517</v>
      </c>
      <c r="K363" s="241" t="s">
        <v>4456</v>
      </c>
      <c r="L363" s="165" t="s">
        <v>1084</v>
      </c>
      <c r="M363" s="211" t="s">
        <v>194</v>
      </c>
      <c r="N363" s="913">
        <v>1</v>
      </c>
      <c r="O363" s="215"/>
      <c r="P363" s="215"/>
      <c r="Q363" s="290" t="s">
        <v>1280</v>
      </c>
      <c r="R363" s="130">
        <v>43159</v>
      </c>
      <c r="S363" s="130">
        <v>43220</v>
      </c>
      <c r="T363" s="333" t="str">
        <f t="shared" si="19"/>
        <v>febrero</v>
      </c>
      <c r="U363" s="335">
        <f t="shared" si="20"/>
        <v>61</v>
      </c>
      <c r="V363" s="334">
        <f t="shared" si="18"/>
        <v>61</v>
      </c>
      <c r="W363" s="163">
        <v>0</v>
      </c>
      <c r="X363" s="163">
        <v>0</v>
      </c>
      <c r="Y363" s="211" t="s">
        <v>1274</v>
      </c>
      <c r="Z363" s="164">
        <v>0</v>
      </c>
      <c r="AA363" s="132" t="s">
        <v>1281</v>
      </c>
      <c r="AB363" s="140"/>
      <c r="AC363" s="273"/>
      <c r="AD363" s="273"/>
      <c r="AE363" s="449">
        <v>0.66</v>
      </c>
      <c r="AF363" s="478" t="s">
        <v>2413</v>
      </c>
      <c r="AG363" s="118">
        <v>0.6</v>
      </c>
      <c r="AH363" s="955" t="s">
        <v>3665</v>
      </c>
      <c r="AI363" s="337">
        <f>IFERROR(VLOOKUP(CONCATENATE($T363,$V363),'Matriz de Decisión'!$M$4:$Y$81,2,0),0)</f>
        <v>0</v>
      </c>
      <c r="AJ363" s="273"/>
      <c r="AK363" s="273"/>
      <c r="AL363" s="275">
        <v>0.66</v>
      </c>
      <c r="AM363" s="275">
        <v>0.66</v>
      </c>
      <c r="AN363" s="253" t="s">
        <v>2413</v>
      </c>
      <c r="AO363" s="346">
        <f>IFERROR(VLOOKUP(CONCATENATE($T363,$V363),'[1]Matriz de Decisión'!$M$4:$Y$81,4,0),0)</f>
        <v>1</v>
      </c>
      <c r="AP363" s="443">
        <v>0.95</v>
      </c>
      <c r="AQ363" s="667" t="s">
        <v>3683</v>
      </c>
    </row>
    <row r="364" spans="1:43" ht="82.5" customHeight="1" x14ac:dyDescent="0.25">
      <c r="A364" s="228" t="s">
        <v>192</v>
      </c>
      <c r="B364" s="215" t="s">
        <v>17</v>
      </c>
      <c r="C364" s="212" t="s">
        <v>20</v>
      </c>
      <c r="D364" s="107" t="s">
        <v>4445</v>
      </c>
      <c r="E364" s="215"/>
      <c r="F364" s="106" t="s">
        <v>1270</v>
      </c>
      <c r="G364" s="323" t="s">
        <v>1271</v>
      </c>
      <c r="H364" s="323" t="s">
        <v>1272</v>
      </c>
      <c r="I364" s="211" t="s">
        <v>193</v>
      </c>
      <c r="J364" s="107" t="s">
        <v>3517</v>
      </c>
      <c r="K364" s="241" t="s">
        <v>4456</v>
      </c>
      <c r="L364" s="165" t="s">
        <v>1084</v>
      </c>
      <c r="M364" s="211" t="s">
        <v>194</v>
      </c>
      <c r="N364" s="913">
        <v>1</v>
      </c>
      <c r="O364" s="215"/>
      <c r="P364" s="215"/>
      <c r="Q364" s="290" t="s">
        <v>1282</v>
      </c>
      <c r="R364" s="130">
        <v>43115</v>
      </c>
      <c r="S364" s="130">
        <v>43250</v>
      </c>
      <c r="T364" s="333" t="str">
        <f t="shared" si="19"/>
        <v>enero</v>
      </c>
      <c r="U364" s="335">
        <f t="shared" si="20"/>
        <v>135</v>
      </c>
      <c r="V364" s="334">
        <f t="shared" si="18"/>
        <v>152</v>
      </c>
      <c r="W364" s="163">
        <v>0</v>
      </c>
      <c r="X364" s="163">
        <v>0</v>
      </c>
      <c r="Y364" s="211" t="s">
        <v>1274</v>
      </c>
      <c r="Z364" s="164">
        <v>0</v>
      </c>
      <c r="AA364" s="132" t="s">
        <v>1283</v>
      </c>
      <c r="AB364" s="364" t="s">
        <v>1284</v>
      </c>
      <c r="AC364" s="254">
        <v>0.18</v>
      </c>
      <c r="AD364" s="272" t="s">
        <v>1285</v>
      </c>
      <c r="AE364" s="449">
        <v>0.36000000000000004</v>
      </c>
      <c r="AF364" s="477" t="s">
        <v>2415</v>
      </c>
      <c r="AG364" s="118">
        <v>0.6</v>
      </c>
      <c r="AH364" s="955" t="s">
        <v>3665</v>
      </c>
      <c r="AI364" s="337">
        <f>IFERROR(VLOOKUP(CONCATENATE($T364,$V364),'Matriz de Decisión'!$M$4:$Y$81,2,0),0)</f>
        <v>0.18000000000000002</v>
      </c>
      <c r="AJ364" s="261">
        <v>0.18</v>
      </c>
      <c r="AK364" s="272" t="s">
        <v>1285</v>
      </c>
      <c r="AL364" s="275">
        <f>IFERROR(VLOOKUP(CONCATENATE($T364,$V364),'[1]Matriz de Decisión'!$M$4:$Y$81,3,0),0)</f>
        <v>0.36000000000000004</v>
      </c>
      <c r="AM364" s="275">
        <v>0.36</v>
      </c>
      <c r="AN364" s="272" t="s">
        <v>2415</v>
      </c>
      <c r="AO364" s="346">
        <f>IFERROR(VLOOKUP(CONCATENATE($T364,$V364),'[1]Matriz de Decisión'!$M$4:$Y$81,4,0),0)</f>
        <v>0.56000000000000005</v>
      </c>
      <c r="AP364" s="443">
        <v>0.75</v>
      </c>
      <c r="AQ364" s="667" t="s">
        <v>3684</v>
      </c>
    </row>
    <row r="365" spans="1:43" ht="192" hidden="1" x14ac:dyDescent="0.25">
      <c r="A365" s="228" t="s">
        <v>192</v>
      </c>
      <c r="B365" s="215" t="s">
        <v>17</v>
      </c>
      <c r="C365" s="212" t="s">
        <v>20</v>
      </c>
      <c r="D365" s="107" t="s">
        <v>4445</v>
      </c>
      <c r="E365" s="215"/>
      <c r="F365" s="106" t="s">
        <v>1270</v>
      </c>
      <c r="G365" s="323" t="s">
        <v>1271</v>
      </c>
      <c r="H365" s="323" t="s">
        <v>1272</v>
      </c>
      <c r="I365" s="211" t="s">
        <v>193</v>
      </c>
      <c r="J365" s="107" t="s">
        <v>3517</v>
      </c>
      <c r="K365" s="241" t="s">
        <v>4456</v>
      </c>
      <c r="L365" s="165" t="s">
        <v>1084</v>
      </c>
      <c r="M365" s="211" t="s">
        <v>194</v>
      </c>
      <c r="N365" s="913">
        <v>1</v>
      </c>
      <c r="O365" s="215"/>
      <c r="P365" s="215"/>
      <c r="Q365" s="290" t="s">
        <v>1286</v>
      </c>
      <c r="R365" s="130">
        <v>43252</v>
      </c>
      <c r="S365" s="130">
        <v>43311</v>
      </c>
      <c r="T365" s="333" t="str">
        <f t="shared" si="19"/>
        <v>junio</v>
      </c>
      <c r="U365" s="335">
        <f t="shared" si="20"/>
        <v>59</v>
      </c>
      <c r="V365" s="334">
        <f t="shared" si="18"/>
        <v>61</v>
      </c>
      <c r="W365" s="163">
        <v>0</v>
      </c>
      <c r="X365" s="163">
        <v>0</v>
      </c>
      <c r="Y365" s="211" t="s">
        <v>1274</v>
      </c>
      <c r="Z365" s="164">
        <v>0</v>
      </c>
      <c r="AA365" s="132" t="s">
        <v>1287</v>
      </c>
      <c r="AB365" s="140"/>
      <c r="AC365" s="273"/>
      <c r="AD365" s="273"/>
      <c r="AE365" s="140"/>
      <c r="AF365" s="140"/>
      <c r="AG365" s="118">
        <v>0.6</v>
      </c>
      <c r="AH365" s="516" t="s">
        <v>3665</v>
      </c>
      <c r="AI365" s="327">
        <f>IFERROR(VLOOKUP(CONCATENATE($T365,$V365),'Matriz de Decisión'!$M$4:$Y$81,2,0),0)</f>
        <v>0</v>
      </c>
      <c r="AJ365" s="347"/>
      <c r="AK365" s="347"/>
      <c r="AL365" s="346">
        <f>IFERROR(VLOOKUP(CONCATENATE($T365,$V365),'[1]Matriz de Decisión'!$M$4:$Y$81,3,0),0)</f>
        <v>0</v>
      </c>
      <c r="AM365" s="347"/>
      <c r="AN365" s="347"/>
      <c r="AO365" s="346">
        <f>IFERROR(VLOOKUP(CONCATENATE($T365,$V365),'[1]Matriz de Decisión'!$M$4:$Y$81,4,0),0)</f>
        <v>0</v>
      </c>
      <c r="AP365" s="443">
        <v>0.15</v>
      </c>
      <c r="AQ365" s="667" t="s">
        <v>3685</v>
      </c>
    </row>
    <row r="366" spans="1:43" ht="82.5" customHeight="1" x14ac:dyDescent="0.25">
      <c r="A366" s="228" t="s">
        <v>192</v>
      </c>
      <c r="B366" s="215" t="s">
        <v>17</v>
      </c>
      <c r="C366" s="212" t="s">
        <v>20</v>
      </c>
      <c r="D366" s="107" t="s">
        <v>4445</v>
      </c>
      <c r="E366" s="215"/>
      <c r="F366" s="106" t="s">
        <v>1270</v>
      </c>
      <c r="G366" s="323" t="s">
        <v>1271</v>
      </c>
      <c r="H366" s="323" t="s">
        <v>1272</v>
      </c>
      <c r="I366" s="211" t="s">
        <v>193</v>
      </c>
      <c r="J366" s="107" t="s">
        <v>1288</v>
      </c>
      <c r="K366" s="255" t="s">
        <v>1289</v>
      </c>
      <c r="L366" s="166">
        <v>0.05</v>
      </c>
      <c r="M366" s="211" t="s">
        <v>194</v>
      </c>
      <c r="N366" s="913">
        <v>1</v>
      </c>
      <c r="O366" s="112"/>
      <c r="P366" s="112"/>
      <c r="Q366" s="290" t="s">
        <v>1290</v>
      </c>
      <c r="R366" s="130">
        <v>43102</v>
      </c>
      <c r="S366" s="130">
        <v>43131</v>
      </c>
      <c r="T366" s="333" t="str">
        <f t="shared" si="19"/>
        <v>enero</v>
      </c>
      <c r="U366" s="335">
        <f t="shared" si="20"/>
        <v>29</v>
      </c>
      <c r="V366" s="334">
        <f t="shared" si="18"/>
        <v>30</v>
      </c>
      <c r="W366" s="163">
        <v>0</v>
      </c>
      <c r="X366" s="163">
        <v>0</v>
      </c>
      <c r="Y366" s="211" t="s">
        <v>1274</v>
      </c>
      <c r="Z366" s="164">
        <v>0</v>
      </c>
      <c r="AA366" s="132" t="s">
        <v>1281</v>
      </c>
      <c r="AB366" s="366" t="s">
        <v>1291</v>
      </c>
      <c r="AC366" s="260">
        <v>1</v>
      </c>
      <c r="AD366" s="272" t="s">
        <v>1292</v>
      </c>
      <c r="AE366" s="140"/>
      <c r="AF366" s="140"/>
      <c r="AG366" s="118">
        <v>0.68</v>
      </c>
      <c r="AH366" s="516" t="s">
        <v>3666</v>
      </c>
      <c r="AI366" s="327">
        <f>IFERROR(VLOOKUP(CONCATENATE($T366,$V366),'Matriz de Decisión'!$M$4:$Y$81,2,0),0)</f>
        <v>1</v>
      </c>
      <c r="AJ366" s="365">
        <v>1</v>
      </c>
      <c r="AK366" s="365" t="s">
        <v>1292</v>
      </c>
      <c r="AL366" s="346">
        <f>IFERROR(VLOOKUP(CONCATENATE($T366,$V366),'[1]Matriz de Decisión'!$M$4:$Y$81,3,0),0)</f>
        <v>1</v>
      </c>
      <c r="AM366" s="347"/>
      <c r="AN366" s="347"/>
      <c r="AO366" s="346">
        <f>IFERROR(VLOOKUP(CONCATENATE($T366,$V366),'[1]Matriz de Decisión'!$M$4:$Y$81,4,0),0)</f>
        <v>1</v>
      </c>
      <c r="AP366" s="118">
        <v>1</v>
      </c>
      <c r="AQ366" s="516" t="s">
        <v>3686</v>
      </c>
    </row>
    <row r="367" spans="1:43" ht="82.5" customHeight="1" x14ac:dyDescent="0.25">
      <c r="A367" s="228" t="s">
        <v>192</v>
      </c>
      <c r="B367" s="215" t="s">
        <v>17</v>
      </c>
      <c r="C367" s="212" t="s">
        <v>20</v>
      </c>
      <c r="D367" s="107" t="s">
        <v>4445</v>
      </c>
      <c r="E367" s="215"/>
      <c r="F367" s="211" t="s">
        <v>1270</v>
      </c>
      <c r="G367" s="323" t="s">
        <v>1271</v>
      </c>
      <c r="H367" s="323" t="s">
        <v>1272</v>
      </c>
      <c r="I367" s="211" t="s">
        <v>193</v>
      </c>
      <c r="J367" s="107" t="s">
        <v>1288</v>
      </c>
      <c r="K367" s="255" t="s">
        <v>1289</v>
      </c>
      <c r="L367" s="166">
        <v>0.05</v>
      </c>
      <c r="M367" s="211" t="s">
        <v>194</v>
      </c>
      <c r="N367" s="913">
        <v>1</v>
      </c>
      <c r="O367" s="215"/>
      <c r="P367" s="215"/>
      <c r="Q367" s="290" t="s">
        <v>1293</v>
      </c>
      <c r="R367" s="130">
        <v>43102</v>
      </c>
      <c r="S367" s="130">
        <v>43341</v>
      </c>
      <c r="T367" s="333" t="str">
        <f t="shared" si="19"/>
        <v>enero</v>
      </c>
      <c r="U367" s="335">
        <f t="shared" si="20"/>
        <v>239</v>
      </c>
      <c r="V367" s="334">
        <f t="shared" si="18"/>
        <v>244</v>
      </c>
      <c r="W367" s="163">
        <v>0</v>
      </c>
      <c r="X367" s="163">
        <v>0</v>
      </c>
      <c r="Y367" s="211" t="s">
        <v>1274</v>
      </c>
      <c r="Z367" s="164">
        <v>0</v>
      </c>
      <c r="AA367" s="132" t="s">
        <v>1281</v>
      </c>
      <c r="AB367" s="366" t="s">
        <v>1294</v>
      </c>
      <c r="AC367" s="260">
        <v>0.13</v>
      </c>
      <c r="AD367" s="272" t="s">
        <v>1295</v>
      </c>
      <c r="AE367" s="449">
        <v>0.26</v>
      </c>
      <c r="AF367" s="477" t="s">
        <v>2416</v>
      </c>
      <c r="AG367" s="118">
        <v>0.68</v>
      </c>
      <c r="AH367" s="955" t="s">
        <v>3666</v>
      </c>
      <c r="AI367" s="337">
        <f>IFERROR(VLOOKUP(CONCATENATE($T367,$V367),'Matriz de Decisión'!$M$4:$Y$81,2,0),0)</f>
        <v>8.4999999999999992E-2</v>
      </c>
      <c r="AJ367" s="272">
        <v>0.13</v>
      </c>
      <c r="AK367" s="272" t="s">
        <v>1295</v>
      </c>
      <c r="AL367" s="275">
        <v>0.26</v>
      </c>
      <c r="AM367" s="275">
        <v>0.26</v>
      </c>
      <c r="AN367" s="272" t="s">
        <v>2416</v>
      </c>
      <c r="AO367" s="346">
        <f>IFERROR(VLOOKUP(CONCATENATE($T367,$V367),'[1]Matriz de Decisión'!$M$4:$Y$81,4,0),0)</f>
        <v>0.255</v>
      </c>
      <c r="AP367" s="118">
        <v>0.35</v>
      </c>
      <c r="AQ367" s="516" t="s">
        <v>3687</v>
      </c>
    </row>
    <row r="368" spans="1:43" ht="82.5" customHeight="1" x14ac:dyDescent="0.25">
      <c r="A368" s="228" t="s">
        <v>192</v>
      </c>
      <c r="B368" s="215" t="s">
        <v>17</v>
      </c>
      <c r="C368" s="212" t="s">
        <v>20</v>
      </c>
      <c r="D368" s="294" t="s">
        <v>4445</v>
      </c>
      <c r="E368" s="215"/>
      <c r="F368" s="211" t="s">
        <v>196</v>
      </c>
      <c r="G368" s="323" t="s">
        <v>1271</v>
      </c>
      <c r="H368" s="323" t="s">
        <v>1272</v>
      </c>
      <c r="I368" s="211" t="s">
        <v>199</v>
      </c>
      <c r="J368" s="107" t="s">
        <v>1296</v>
      </c>
      <c r="K368" s="241" t="s">
        <v>4457</v>
      </c>
      <c r="L368" s="165">
        <v>0.1</v>
      </c>
      <c r="M368" s="211" t="s">
        <v>194</v>
      </c>
      <c r="N368" s="302">
        <v>6</v>
      </c>
      <c r="O368" s="215"/>
      <c r="P368" s="215"/>
      <c r="Q368" s="290" t="s">
        <v>1297</v>
      </c>
      <c r="R368" s="130">
        <v>43132</v>
      </c>
      <c r="S368" s="130">
        <v>43251</v>
      </c>
      <c r="T368" s="333" t="str">
        <f t="shared" si="19"/>
        <v>febrero</v>
      </c>
      <c r="U368" s="335">
        <f t="shared" si="20"/>
        <v>119</v>
      </c>
      <c r="V368" s="334">
        <f t="shared" si="18"/>
        <v>122</v>
      </c>
      <c r="W368" s="163">
        <v>0</v>
      </c>
      <c r="X368" s="163">
        <v>0</v>
      </c>
      <c r="Y368" s="211" t="s">
        <v>1274</v>
      </c>
      <c r="Z368" s="164">
        <v>0</v>
      </c>
      <c r="AA368" s="132" t="s">
        <v>1298</v>
      </c>
      <c r="AB368" s="140"/>
      <c r="AC368" s="273"/>
      <c r="AD368" s="273"/>
      <c r="AE368" s="449">
        <v>0.25</v>
      </c>
      <c r="AF368" s="478" t="s">
        <v>2417</v>
      </c>
      <c r="AG368" s="118">
        <v>0.4</v>
      </c>
      <c r="AH368" s="955" t="s">
        <v>3667</v>
      </c>
      <c r="AI368" s="337">
        <f>IFERROR(VLOOKUP(CONCATENATE($T368,$V368),'Matriz de Decisión'!$M$4:$Y$81,2,0),0)</f>
        <v>0</v>
      </c>
      <c r="AJ368" s="273"/>
      <c r="AK368" s="273"/>
      <c r="AL368" s="275">
        <v>0.25</v>
      </c>
      <c r="AM368" s="275">
        <v>0.25</v>
      </c>
      <c r="AN368" s="272" t="s">
        <v>2417</v>
      </c>
      <c r="AO368" s="346">
        <f>IFERROR(VLOOKUP(CONCATENATE($T368,$V368),'[1]Matriz de Decisión'!$M$4:$Y$81,4,0),0)</f>
        <v>0.4</v>
      </c>
      <c r="AP368" s="118">
        <v>0.4</v>
      </c>
      <c r="AQ368" s="516" t="s">
        <v>3667</v>
      </c>
    </row>
    <row r="369" spans="1:43" ht="82.5" customHeight="1" x14ac:dyDescent="0.25">
      <c r="A369" s="228" t="s">
        <v>192</v>
      </c>
      <c r="B369" s="215" t="s">
        <v>17</v>
      </c>
      <c r="C369" s="212" t="s">
        <v>20</v>
      </c>
      <c r="D369" s="294" t="s">
        <v>4445</v>
      </c>
      <c r="E369" s="215"/>
      <c r="F369" s="211" t="s">
        <v>196</v>
      </c>
      <c r="G369" s="323" t="s">
        <v>1271</v>
      </c>
      <c r="H369" s="323" t="s">
        <v>1272</v>
      </c>
      <c r="I369" s="211" t="s">
        <v>199</v>
      </c>
      <c r="J369" s="107" t="s">
        <v>1299</v>
      </c>
      <c r="K369" s="241" t="s">
        <v>4458</v>
      </c>
      <c r="L369" s="165">
        <v>0.1</v>
      </c>
      <c r="M369" s="211" t="s">
        <v>194</v>
      </c>
      <c r="N369" s="913">
        <v>1</v>
      </c>
      <c r="O369" s="112"/>
      <c r="P369" s="112"/>
      <c r="Q369" s="290" t="s">
        <v>1300</v>
      </c>
      <c r="R369" s="130">
        <v>43132</v>
      </c>
      <c r="S369" s="130">
        <v>43220</v>
      </c>
      <c r="T369" s="333" t="str">
        <f t="shared" si="19"/>
        <v>febrero</v>
      </c>
      <c r="U369" s="335">
        <f t="shared" si="20"/>
        <v>88</v>
      </c>
      <c r="V369" s="334">
        <f t="shared" si="18"/>
        <v>91</v>
      </c>
      <c r="W369" s="163">
        <v>0</v>
      </c>
      <c r="X369" s="163">
        <v>0</v>
      </c>
      <c r="Y369" s="211" t="s">
        <v>1274</v>
      </c>
      <c r="Z369" s="164"/>
      <c r="AA369" s="132"/>
      <c r="AB369" s="140"/>
      <c r="AC369" s="273"/>
      <c r="AD369" s="273"/>
      <c r="AE369" s="449">
        <v>0.33</v>
      </c>
      <c r="AF369" s="477" t="s">
        <v>2418</v>
      </c>
      <c r="AG369" s="443">
        <v>0.4</v>
      </c>
      <c r="AH369" s="955" t="s">
        <v>3668</v>
      </c>
      <c r="AI369" s="337">
        <f>IFERROR(VLOOKUP(CONCATENATE($T369,$V369),'Matriz de Decisión'!$M$4:$Y$81,2,0),0)</f>
        <v>0</v>
      </c>
      <c r="AJ369" s="273"/>
      <c r="AK369" s="273"/>
      <c r="AL369" s="275">
        <v>0.33</v>
      </c>
      <c r="AM369" s="275">
        <v>0.33</v>
      </c>
      <c r="AN369" s="272" t="s">
        <v>2418</v>
      </c>
      <c r="AO369" s="346">
        <f>IFERROR(VLOOKUP(CONCATENATE($T369,$V369),'[1]Matriz de Decisión'!$M$4:$Y$81,4,0),0)</f>
        <v>0.6</v>
      </c>
      <c r="AP369" s="443">
        <v>0.6</v>
      </c>
      <c r="AQ369" s="667" t="s">
        <v>3668</v>
      </c>
    </row>
    <row r="370" spans="1:43" ht="84" hidden="1" x14ac:dyDescent="0.25">
      <c r="A370" s="228" t="s">
        <v>192</v>
      </c>
      <c r="B370" s="215" t="s">
        <v>17</v>
      </c>
      <c r="C370" s="212" t="s">
        <v>20</v>
      </c>
      <c r="D370" s="294" t="s">
        <v>4445</v>
      </c>
      <c r="E370" s="215"/>
      <c r="F370" s="211" t="s">
        <v>196</v>
      </c>
      <c r="G370" s="323" t="s">
        <v>1271</v>
      </c>
      <c r="H370" s="323" t="s">
        <v>1272</v>
      </c>
      <c r="I370" s="211" t="s">
        <v>199</v>
      </c>
      <c r="J370" s="107" t="s">
        <v>1299</v>
      </c>
      <c r="K370" s="241" t="s">
        <v>4458</v>
      </c>
      <c r="L370" s="165">
        <v>0.1</v>
      </c>
      <c r="M370" s="211" t="s">
        <v>194</v>
      </c>
      <c r="N370" s="913">
        <v>1</v>
      </c>
      <c r="O370" s="112"/>
      <c r="P370" s="112"/>
      <c r="Q370" s="290" t="s">
        <v>1301</v>
      </c>
      <c r="R370" s="130">
        <v>43221</v>
      </c>
      <c r="S370" s="130">
        <v>43266</v>
      </c>
      <c r="T370" s="333" t="str">
        <f t="shared" si="19"/>
        <v>mayo</v>
      </c>
      <c r="U370" s="335">
        <f t="shared" si="20"/>
        <v>45</v>
      </c>
      <c r="V370" s="334">
        <f t="shared" si="18"/>
        <v>61</v>
      </c>
      <c r="W370" s="163">
        <v>0</v>
      </c>
      <c r="X370" s="163">
        <v>0</v>
      </c>
      <c r="Y370" s="211" t="s">
        <v>1274</v>
      </c>
      <c r="Z370" s="164"/>
      <c r="AA370" s="132"/>
      <c r="AB370" s="140"/>
      <c r="AC370" s="273"/>
      <c r="AD370" s="273"/>
      <c r="AE370" s="140"/>
      <c r="AF370" s="140"/>
      <c r="AG370" s="443">
        <v>0.6</v>
      </c>
      <c r="AH370" s="667" t="s">
        <v>3668</v>
      </c>
      <c r="AI370" s="327">
        <f>IFERROR(VLOOKUP(CONCATENATE($T370,$V370),'Matriz de Decisión'!$M$4:$Y$81,2,0),0)</f>
        <v>0</v>
      </c>
      <c r="AJ370" s="347"/>
      <c r="AK370" s="347"/>
      <c r="AL370" s="346">
        <f>IFERROR(VLOOKUP(CONCATENATE($T370,$V370),'[1]Matriz de Decisión'!$M$4:$Y$81,3,0),0)</f>
        <v>0</v>
      </c>
      <c r="AM370" s="347"/>
      <c r="AN370" s="347"/>
      <c r="AO370" s="346">
        <f>IFERROR(VLOOKUP(CONCATENATE($T370,$V370),'[1]Matriz de Decisión'!$M$4:$Y$81,4,0),0)</f>
        <v>0</v>
      </c>
      <c r="AP370" s="674">
        <v>0</v>
      </c>
      <c r="AQ370" s="667"/>
    </row>
    <row r="371" spans="1:43" ht="84" hidden="1" x14ac:dyDescent="0.25">
      <c r="A371" s="228" t="s">
        <v>192</v>
      </c>
      <c r="B371" s="215" t="s">
        <v>17</v>
      </c>
      <c r="C371" s="212" t="s">
        <v>20</v>
      </c>
      <c r="D371" s="294" t="s">
        <v>4445</v>
      </c>
      <c r="E371" s="215"/>
      <c r="F371" s="211" t="s">
        <v>196</v>
      </c>
      <c r="G371" s="323" t="s">
        <v>1271</v>
      </c>
      <c r="H371" s="323" t="s">
        <v>1272</v>
      </c>
      <c r="I371" s="211" t="s">
        <v>199</v>
      </c>
      <c r="J371" s="107" t="s">
        <v>1299</v>
      </c>
      <c r="K371" s="241" t="s">
        <v>4458</v>
      </c>
      <c r="L371" s="165">
        <v>0.1</v>
      </c>
      <c r="M371" s="211" t="s">
        <v>194</v>
      </c>
      <c r="N371" s="913">
        <v>1</v>
      </c>
      <c r="O371" s="112"/>
      <c r="P371" s="112"/>
      <c r="Q371" s="290" t="s">
        <v>1302</v>
      </c>
      <c r="R371" s="130">
        <v>43252</v>
      </c>
      <c r="S371" s="130">
        <v>43311</v>
      </c>
      <c r="T371" s="333" t="str">
        <f t="shared" si="19"/>
        <v>junio</v>
      </c>
      <c r="U371" s="335">
        <f t="shared" si="20"/>
        <v>59</v>
      </c>
      <c r="V371" s="334">
        <f t="shared" si="18"/>
        <v>61</v>
      </c>
      <c r="W371" s="163">
        <v>0</v>
      </c>
      <c r="X371" s="163">
        <v>0</v>
      </c>
      <c r="Y371" s="211" t="s">
        <v>1274</v>
      </c>
      <c r="Z371" s="164"/>
      <c r="AA371" s="132"/>
      <c r="AB371" s="140"/>
      <c r="AC371" s="273"/>
      <c r="AD371" s="273"/>
      <c r="AE371" s="140"/>
      <c r="AF371" s="140"/>
      <c r="AG371" s="443">
        <v>0.6</v>
      </c>
      <c r="AH371" s="667" t="s">
        <v>3668</v>
      </c>
      <c r="AI371" s="327">
        <f>IFERROR(VLOOKUP(CONCATENATE($T371,$V371),'Matriz de Decisión'!$M$4:$Y$81,2,0),0)</f>
        <v>0</v>
      </c>
      <c r="AJ371" s="347"/>
      <c r="AK371" s="347"/>
      <c r="AL371" s="346">
        <f>IFERROR(VLOOKUP(CONCATENATE($T371,$V371),'[1]Matriz de Decisión'!$M$4:$Y$81,3,0),0)</f>
        <v>0</v>
      </c>
      <c r="AM371" s="347"/>
      <c r="AN371" s="347"/>
      <c r="AO371" s="346">
        <f>IFERROR(VLOOKUP(CONCATENATE($T371,$V371),'[1]Matriz de Decisión'!$M$4:$Y$81,4,0),0)</f>
        <v>0</v>
      </c>
      <c r="AP371" s="674">
        <v>0</v>
      </c>
      <c r="AQ371" s="667"/>
    </row>
    <row r="372" spans="1:43" ht="82.5" customHeight="1" x14ac:dyDescent="0.25">
      <c r="A372" s="228" t="s">
        <v>192</v>
      </c>
      <c r="B372" s="215" t="s">
        <v>17</v>
      </c>
      <c r="C372" s="212" t="s">
        <v>20</v>
      </c>
      <c r="D372" s="294" t="s">
        <v>4445</v>
      </c>
      <c r="E372" s="215"/>
      <c r="F372" s="211" t="s">
        <v>196</v>
      </c>
      <c r="G372" s="323" t="s">
        <v>1271</v>
      </c>
      <c r="H372" s="323" t="s">
        <v>1272</v>
      </c>
      <c r="I372" s="211" t="s">
        <v>1303</v>
      </c>
      <c r="J372" s="107" t="s">
        <v>1304</v>
      </c>
      <c r="K372" s="241" t="s">
        <v>4459</v>
      </c>
      <c r="L372" s="165">
        <v>0.1</v>
      </c>
      <c r="M372" s="211" t="s">
        <v>194</v>
      </c>
      <c r="N372" s="913">
        <v>1</v>
      </c>
      <c r="O372" s="117" t="s">
        <v>193</v>
      </c>
      <c r="P372" s="183">
        <v>43153</v>
      </c>
      <c r="Q372" s="290" t="s">
        <v>1305</v>
      </c>
      <c r="R372" s="130">
        <v>43101</v>
      </c>
      <c r="S372" s="130">
        <v>43131</v>
      </c>
      <c r="T372" s="333" t="str">
        <f t="shared" si="19"/>
        <v>enero</v>
      </c>
      <c r="U372" s="335">
        <f t="shared" si="20"/>
        <v>30</v>
      </c>
      <c r="V372" s="334">
        <f t="shared" si="18"/>
        <v>30</v>
      </c>
      <c r="W372" s="163">
        <v>0</v>
      </c>
      <c r="X372" s="163">
        <v>0</v>
      </c>
      <c r="Y372" s="211" t="s">
        <v>1274</v>
      </c>
      <c r="Z372" s="164">
        <v>0</v>
      </c>
      <c r="AA372" s="132" t="s">
        <v>1306</v>
      </c>
      <c r="AB372" s="140"/>
      <c r="AC372" s="456"/>
      <c r="AD372" s="455"/>
      <c r="AE372" s="140"/>
      <c r="AF372" s="140"/>
      <c r="AG372" s="118">
        <v>0.8</v>
      </c>
      <c r="AH372" s="667" t="s">
        <v>3669</v>
      </c>
      <c r="AI372" s="327">
        <f>IFERROR(VLOOKUP(CONCATENATE($T372,$V372),'Matriz de Decisión'!$M$4:$Y$81,2,0),0)</f>
        <v>1</v>
      </c>
      <c r="AJ372" s="273"/>
      <c r="AK372" s="273"/>
      <c r="AL372" s="346">
        <f>IFERROR(VLOOKUP(CONCATENATE($T372,$V372),'[1]Matriz de Decisión'!$M$4:$Y$81,3,0),0)</f>
        <v>1</v>
      </c>
      <c r="AM372" s="347"/>
      <c r="AN372" s="457"/>
      <c r="AO372" s="346">
        <f>IFERROR(VLOOKUP(CONCATENATE($T372,$V372),'[1]Matriz de Decisión'!$M$4:$Y$81,4,0),0)</f>
        <v>1</v>
      </c>
      <c r="AP372" s="118">
        <v>1</v>
      </c>
      <c r="AQ372" s="516" t="s">
        <v>3688</v>
      </c>
    </row>
    <row r="373" spans="1:43" ht="82.5" customHeight="1" x14ac:dyDescent="0.25">
      <c r="A373" s="228" t="s">
        <v>192</v>
      </c>
      <c r="B373" s="228" t="s">
        <v>17</v>
      </c>
      <c r="C373" s="212" t="s">
        <v>20</v>
      </c>
      <c r="D373" s="294" t="s">
        <v>4445</v>
      </c>
      <c r="E373" s="228"/>
      <c r="F373" s="211" t="s">
        <v>196</v>
      </c>
      <c r="G373" s="323" t="s">
        <v>1271</v>
      </c>
      <c r="H373" s="323" t="s">
        <v>1272</v>
      </c>
      <c r="I373" s="106" t="s">
        <v>1303</v>
      </c>
      <c r="J373" s="107" t="s">
        <v>1304</v>
      </c>
      <c r="K373" s="241" t="s">
        <v>4459</v>
      </c>
      <c r="L373" s="165">
        <v>0.1</v>
      </c>
      <c r="M373" s="211" t="s">
        <v>194</v>
      </c>
      <c r="N373" s="913">
        <v>1</v>
      </c>
      <c r="O373" s="228"/>
      <c r="P373" s="228"/>
      <c r="Q373" s="290" t="s">
        <v>1307</v>
      </c>
      <c r="R373" s="130">
        <v>43132</v>
      </c>
      <c r="S373" s="130">
        <v>43190</v>
      </c>
      <c r="T373" s="333" t="str">
        <f t="shared" si="19"/>
        <v>febrero</v>
      </c>
      <c r="U373" s="335">
        <f t="shared" si="20"/>
        <v>58</v>
      </c>
      <c r="V373" s="334">
        <f t="shared" si="18"/>
        <v>61</v>
      </c>
      <c r="W373" s="163">
        <v>0</v>
      </c>
      <c r="X373" s="163">
        <v>0</v>
      </c>
      <c r="Y373" s="211" t="s">
        <v>1274</v>
      </c>
      <c r="Z373" s="164">
        <v>0</v>
      </c>
      <c r="AA373" s="132" t="s">
        <v>1306</v>
      </c>
      <c r="AB373" s="140"/>
      <c r="AC373" s="456"/>
      <c r="AD373" s="259"/>
      <c r="AE373" s="449">
        <v>0.5</v>
      </c>
      <c r="AF373" s="529" t="s">
        <v>2419</v>
      </c>
      <c r="AG373" s="118">
        <v>0.8</v>
      </c>
      <c r="AH373" s="955" t="s">
        <v>3669</v>
      </c>
      <c r="AI373" s="337">
        <f>IFERROR(VLOOKUP(CONCATENATE($T373,$V373),'Matriz de Decisión'!$M$4:$Y$81,2,0),0)</f>
        <v>0</v>
      </c>
      <c r="AJ373" s="273"/>
      <c r="AK373" s="273"/>
      <c r="AL373" s="275">
        <v>0.5</v>
      </c>
      <c r="AM373" s="275">
        <v>0.5</v>
      </c>
      <c r="AN373" s="272" t="s">
        <v>2419</v>
      </c>
      <c r="AO373" s="346">
        <f>IFERROR(VLOOKUP(CONCATENATE($T373,$V373),'[1]Matriz de Decisión'!$M$4:$Y$81,4,0),0)</f>
        <v>1</v>
      </c>
      <c r="AP373" s="118">
        <v>1</v>
      </c>
      <c r="AQ373" s="667" t="s">
        <v>3689</v>
      </c>
    </row>
    <row r="374" spans="1:43" ht="82.5" customHeight="1" x14ac:dyDescent="0.25">
      <c r="A374" s="228" t="s">
        <v>192</v>
      </c>
      <c r="B374" s="215" t="s">
        <v>17</v>
      </c>
      <c r="C374" s="212" t="s">
        <v>20</v>
      </c>
      <c r="D374" s="294" t="s">
        <v>4445</v>
      </c>
      <c r="E374" s="215"/>
      <c r="F374" s="211" t="s">
        <v>196</v>
      </c>
      <c r="G374" s="323" t="s">
        <v>1271</v>
      </c>
      <c r="H374" s="323" t="s">
        <v>1272</v>
      </c>
      <c r="I374" s="106" t="s">
        <v>1303</v>
      </c>
      <c r="J374" s="107" t="s">
        <v>1304</v>
      </c>
      <c r="K374" s="241" t="s">
        <v>4459</v>
      </c>
      <c r="L374" s="165">
        <v>0.1</v>
      </c>
      <c r="M374" s="211" t="s">
        <v>194</v>
      </c>
      <c r="N374" s="913">
        <v>1</v>
      </c>
      <c r="O374" s="215"/>
      <c r="P374" s="215"/>
      <c r="Q374" s="290" t="s">
        <v>1308</v>
      </c>
      <c r="R374" s="130">
        <v>43162</v>
      </c>
      <c r="S374" s="130">
        <v>43220</v>
      </c>
      <c r="T374" s="333" t="str">
        <f t="shared" si="19"/>
        <v>marzo</v>
      </c>
      <c r="U374" s="335">
        <f t="shared" si="20"/>
        <v>58</v>
      </c>
      <c r="V374" s="334">
        <f t="shared" si="18"/>
        <v>61</v>
      </c>
      <c r="W374" s="163">
        <v>0</v>
      </c>
      <c r="X374" s="163">
        <v>0</v>
      </c>
      <c r="Y374" s="211" t="s">
        <v>1274</v>
      </c>
      <c r="Z374" s="164">
        <v>0</v>
      </c>
      <c r="AA374" s="132" t="s">
        <v>1309</v>
      </c>
      <c r="AB374" s="140"/>
      <c r="AC374" s="273"/>
      <c r="AD374" s="455"/>
      <c r="AE374" s="140"/>
      <c r="AF374" s="140"/>
      <c r="AG374" s="118">
        <v>0.8</v>
      </c>
      <c r="AH374" s="667" t="s">
        <v>3669</v>
      </c>
      <c r="AI374" s="327">
        <f>IFERROR(VLOOKUP(CONCATENATE($T374,$V374),'Matriz de Decisión'!$M$4:$Y$81,2,0),0)</f>
        <v>0</v>
      </c>
      <c r="AJ374" s="347"/>
      <c r="AK374" s="347"/>
      <c r="AL374" s="346">
        <f>IFERROR(VLOOKUP(CONCATENATE($T374,$V374),'[1]Matriz de Decisión'!$M$4:$Y$81,3,0),0)</f>
        <v>0</v>
      </c>
      <c r="AM374" s="347"/>
      <c r="AN374" s="347"/>
      <c r="AO374" s="346">
        <f>IFERROR(VLOOKUP(CONCATENATE($T374,$V374),'[1]Matriz de Decisión'!$M$4:$Y$81,4,0),0)</f>
        <v>0.4</v>
      </c>
      <c r="AP374" s="674">
        <v>0.4</v>
      </c>
      <c r="AQ374" s="667" t="s">
        <v>3690</v>
      </c>
    </row>
    <row r="375" spans="1:43" ht="82.5" customHeight="1" x14ac:dyDescent="0.25">
      <c r="A375" s="228" t="s">
        <v>192</v>
      </c>
      <c r="B375" s="215" t="s">
        <v>17</v>
      </c>
      <c r="C375" s="212" t="s">
        <v>20</v>
      </c>
      <c r="D375" s="294" t="s">
        <v>4445</v>
      </c>
      <c r="E375" s="215"/>
      <c r="F375" s="211" t="s">
        <v>196</v>
      </c>
      <c r="G375" s="323" t="s">
        <v>1271</v>
      </c>
      <c r="H375" s="323" t="s">
        <v>1272</v>
      </c>
      <c r="I375" s="106" t="s">
        <v>199</v>
      </c>
      <c r="J375" s="107" t="s">
        <v>1310</v>
      </c>
      <c r="K375" s="108"/>
      <c r="L375" s="165">
        <v>0.1</v>
      </c>
      <c r="M375" s="211" t="s">
        <v>194</v>
      </c>
      <c r="N375" s="302">
        <v>2</v>
      </c>
      <c r="O375" s="113"/>
      <c r="P375" s="113"/>
      <c r="Q375" s="290" t="s">
        <v>1311</v>
      </c>
      <c r="R375" s="130">
        <v>43132</v>
      </c>
      <c r="S375" s="130">
        <v>43160</v>
      </c>
      <c r="T375" s="333" t="str">
        <f t="shared" si="19"/>
        <v>febrero</v>
      </c>
      <c r="U375" s="335">
        <f t="shared" si="20"/>
        <v>28</v>
      </c>
      <c r="V375" s="334">
        <f t="shared" si="18"/>
        <v>30</v>
      </c>
      <c r="W375" s="163">
        <v>0</v>
      </c>
      <c r="X375" s="163">
        <v>0</v>
      </c>
      <c r="Y375" s="211" t="s">
        <v>1274</v>
      </c>
      <c r="Z375" s="164">
        <v>0</v>
      </c>
      <c r="AA375" s="132" t="s">
        <v>1312</v>
      </c>
      <c r="AB375" s="140"/>
      <c r="AC375" s="273"/>
      <c r="AD375" s="273"/>
      <c r="AE375" s="449">
        <v>1</v>
      </c>
      <c r="AF375" s="530" t="s">
        <v>2420</v>
      </c>
      <c r="AG375" s="118">
        <v>0.3</v>
      </c>
      <c r="AH375" s="955" t="s">
        <v>3670</v>
      </c>
      <c r="AI375" s="337">
        <f>IFERROR(VLOOKUP(CONCATENATE($T375,$V375),'Matriz de Decisión'!$M$4:$Y$81,2,0),0)</f>
        <v>0</v>
      </c>
      <c r="AJ375" s="273"/>
      <c r="AK375" s="273"/>
      <c r="AL375" s="275">
        <f>IFERROR(VLOOKUP(CONCATENATE($T375,$V375),'[1]Matriz de Decisión'!$M$4:$Y$81,3,0),0)</f>
        <v>1</v>
      </c>
      <c r="AM375" s="275">
        <v>1</v>
      </c>
      <c r="AN375" s="272" t="s">
        <v>2420</v>
      </c>
      <c r="AO375" s="346">
        <f>IFERROR(VLOOKUP(CONCATENATE($T375,$V375),'[1]Matriz de Decisión'!$M$4:$Y$81,4,0),0)</f>
        <v>1</v>
      </c>
      <c r="AP375" s="118">
        <f>IFERROR(VLOOKUP(CONCATENATE($T375,$V375),'[1]Matriz de Decisión'!$M$4:$Y$81,4,0),0)</f>
        <v>1</v>
      </c>
      <c r="AQ375" s="516" t="s">
        <v>3691</v>
      </c>
    </row>
    <row r="376" spans="1:43" ht="82.5" customHeight="1" x14ac:dyDescent="0.25">
      <c r="A376" s="228" t="s">
        <v>192</v>
      </c>
      <c r="B376" s="215" t="s">
        <v>17</v>
      </c>
      <c r="C376" s="212" t="s">
        <v>20</v>
      </c>
      <c r="D376" s="294" t="s">
        <v>4445</v>
      </c>
      <c r="E376" s="215"/>
      <c r="F376" s="211" t="s">
        <v>196</v>
      </c>
      <c r="G376" s="323" t="s">
        <v>1271</v>
      </c>
      <c r="H376" s="323" t="s">
        <v>1272</v>
      </c>
      <c r="I376" s="106" t="s">
        <v>199</v>
      </c>
      <c r="J376" s="107" t="s">
        <v>1310</v>
      </c>
      <c r="K376" s="108"/>
      <c r="L376" s="165">
        <v>0.1</v>
      </c>
      <c r="M376" s="211" t="s">
        <v>194</v>
      </c>
      <c r="N376" s="302">
        <v>2</v>
      </c>
      <c r="O376" s="113"/>
      <c r="P376" s="113"/>
      <c r="Q376" s="290" t="s">
        <v>1313</v>
      </c>
      <c r="R376" s="130">
        <v>43160</v>
      </c>
      <c r="S376" s="130">
        <v>43191</v>
      </c>
      <c r="T376" s="333" t="str">
        <f t="shared" si="19"/>
        <v>marzo</v>
      </c>
      <c r="U376" s="335">
        <f t="shared" si="20"/>
        <v>31</v>
      </c>
      <c r="V376" s="334">
        <f t="shared" si="18"/>
        <v>61</v>
      </c>
      <c r="W376" s="163">
        <v>0</v>
      </c>
      <c r="X376" s="163">
        <v>0</v>
      </c>
      <c r="Y376" s="211" t="s">
        <v>1274</v>
      </c>
      <c r="Z376" s="164">
        <v>0</v>
      </c>
      <c r="AA376" s="132" t="s">
        <v>1312</v>
      </c>
      <c r="AB376" s="140"/>
      <c r="AC376" s="273"/>
      <c r="AD376" s="273"/>
      <c r="AE376" s="140"/>
      <c r="AF376" s="140"/>
      <c r="AG376" s="118">
        <v>0.3</v>
      </c>
      <c r="AH376" s="516" t="s">
        <v>3670</v>
      </c>
      <c r="AI376" s="327">
        <f>IFERROR(VLOOKUP(CONCATENATE($T376,$V376),'Matriz de Decisión'!$M$4:$Y$81,2,0),0)</f>
        <v>0</v>
      </c>
      <c r="AJ376" s="347"/>
      <c r="AK376" s="347"/>
      <c r="AL376" s="346">
        <f>IFERROR(VLOOKUP(CONCATENATE($T376,$V376),'[1]Matriz de Decisión'!$M$4:$Y$81,3,0),0)</f>
        <v>0</v>
      </c>
      <c r="AM376" s="347"/>
      <c r="AN376" s="347"/>
      <c r="AO376" s="346">
        <f>IFERROR(VLOOKUP(CONCATENATE($T376,$V376),'[1]Matriz de Decisión'!$M$4:$Y$81,4,0),0)</f>
        <v>0.4</v>
      </c>
      <c r="AP376" s="443">
        <v>0.5</v>
      </c>
      <c r="AQ376" s="516" t="s">
        <v>3692</v>
      </c>
    </row>
    <row r="377" spans="1:43" ht="120" hidden="1" x14ac:dyDescent="0.25">
      <c r="A377" s="228" t="s">
        <v>192</v>
      </c>
      <c r="B377" s="215" t="s">
        <v>17</v>
      </c>
      <c r="C377" s="212" t="s">
        <v>20</v>
      </c>
      <c r="D377" s="294" t="s">
        <v>4445</v>
      </c>
      <c r="E377" s="215"/>
      <c r="F377" s="211" t="s">
        <v>196</v>
      </c>
      <c r="G377" s="323" t="s">
        <v>1271</v>
      </c>
      <c r="H377" s="323" t="s">
        <v>1272</v>
      </c>
      <c r="I377" s="106" t="s">
        <v>199</v>
      </c>
      <c r="J377" s="107" t="s">
        <v>1310</v>
      </c>
      <c r="K377" s="108"/>
      <c r="L377" s="165">
        <v>0.1</v>
      </c>
      <c r="M377" s="211" t="s">
        <v>194</v>
      </c>
      <c r="N377" s="302">
        <v>2</v>
      </c>
      <c r="O377" s="215"/>
      <c r="P377" s="215"/>
      <c r="Q377" s="290" t="s">
        <v>1314</v>
      </c>
      <c r="R377" s="130">
        <v>43191</v>
      </c>
      <c r="S377" s="130">
        <v>43222</v>
      </c>
      <c r="T377" s="333" t="str">
        <f t="shared" si="19"/>
        <v>abril</v>
      </c>
      <c r="U377" s="335">
        <f t="shared" si="20"/>
        <v>31</v>
      </c>
      <c r="V377" s="334">
        <f t="shared" si="18"/>
        <v>61</v>
      </c>
      <c r="W377" s="163">
        <v>0</v>
      </c>
      <c r="X377" s="163">
        <v>0</v>
      </c>
      <c r="Y377" s="211" t="s">
        <v>1274</v>
      </c>
      <c r="Z377" s="164">
        <v>0</v>
      </c>
      <c r="AA377" s="132" t="s">
        <v>1312</v>
      </c>
      <c r="AB377" s="140"/>
      <c r="AC377" s="273"/>
      <c r="AD377" s="273"/>
      <c r="AE377" s="140"/>
      <c r="AF377" s="140"/>
      <c r="AG377" s="118">
        <v>0.3</v>
      </c>
      <c r="AH377" s="516" t="s">
        <v>3670</v>
      </c>
      <c r="AI377" s="327">
        <f>IFERROR(VLOOKUP(CONCATENATE($T377,$V377),'Matriz de Decisión'!$M$4:$Y$81,2,0),0)</f>
        <v>0</v>
      </c>
      <c r="AJ377" s="347"/>
      <c r="AK377" s="347"/>
      <c r="AL377" s="346">
        <f>IFERROR(VLOOKUP(CONCATENATE($T377,$V377),'[1]Matriz de Decisión'!$M$4:$Y$81,3,0),0)</f>
        <v>0</v>
      </c>
      <c r="AM377" s="347"/>
      <c r="AN377" s="347"/>
      <c r="AO377" s="346">
        <f>IFERROR(VLOOKUP(CONCATENATE($T377,$V377),'[1]Matriz de Decisión'!$M$4:$Y$81,4,0),0)</f>
        <v>0</v>
      </c>
      <c r="AP377" s="674">
        <v>0</v>
      </c>
      <c r="AQ377" s="667"/>
    </row>
    <row r="378" spans="1:43" ht="120" hidden="1" x14ac:dyDescent="0.25">
      <c r="A378" s="228" t="s">
        <v>192</v>
      </c>
      <c r="B378" s="215" t="s">
        <v>17</v>
      </c>
      <c r="C378" s="212" t="s">
        <v>20</v>
      </c>
      <c r="D378" s="294" t="s">
        <v>4445</v>
      </c>
      <c r="E378" s="215"/>
      <c r="F378" s="211" t="s">
        <v>196</v>
      </c>
      <c r="G378" s="323" t="s">
        <v>1271</v>
      </c>
      <c r="H378" s="323" t="s">
        <v>1272</v>
      </c>
      <c r="I378" s="106" t="s">
        <v>199</v>
      </c>
      <c r="J378" s="107" t="s">
        <v>1310</v>
      </c>
      <c r="K378" s="114"/>
      <c r="L378" s="165">
        <v>0.1</v>
      </c>
      <c r="M378" s="211" t="s">
        <v>194</v>
      </c>
      <c r="N378" s="302">
        <v>2</v>
      </c>
      <c r="O378" s="215"/>
      <c r="P378" s="215"/>
      <c r="Q378" s="290" t="s">
        <v>1315</v>
      </c>
      <c r="R378" s="130">
        <v>43222</v>
      </c>
      <c r="S378" s="130">
        <v>43344</v>
      </c>
      <c r="T378" s="333" t="str">
        <f t="shared" si="19"/>
        <v>mayo</v>
      </c>
      <c r="U378" s="335">
        <f t="shared" si="20"/>
        <v>122</v>
      </c>
      <c r="V378" s="334">
        <f t="shared" si="18"/>
        <v>122</v>
      </c>
      <c r="W378" s="163">
        <v>0</v>
      </c>
      <c r="X378" s="131">
        <v>100000000</v>
      </c>
      <c r="Y378" s="211" t="s">
        <v>1274</v>
      </c>
      <c r="Z378" s="164">
        <v>0</v>
      </c>
      <c r="AA378" s="132" t="s">
        <v>1312</v>
      </c>
      <c r="AB378" s="140"/>
      <c r="AC378" s="273"/>
      <c r="AD378" s="273"/>
      <c r="AE378" s="140"/>
      <c r="AF378" s="140"/>
      <c r="AG378" s="118">
        <v>0.3</v>
      </c>
      <c r="AH378" s="516" t="s">
        <v>3670</v>
      </c>
      <c r="AI378" s="327">
        <f>IFERROR(VLOOKUP(CONCATENATE($T378,$V378),'Matriz de Decisión'!$M$4:$Y$81,2,0),0)</f>
        <v>0</v>
      </c>
      <c r="AJ378" s="347"/>
      <c r="AK378" s="347"/>
      <c r="AL378" s="346">
        <f>IFERROR(VLOOKUP(CONCATENATE($T378,$V378),'[1]Matriz de Decisión'!$M$4:$Y$81,3,0),0)</f>
        <v>0</v>
      </c>
      <c r="AM378" s="347"/>
      <c r="AN378" s="347"/>
      <c r="AO378" s="346">
        <f>IFERROR(VLOOKUP(CONCATENATE($T378,$V378),'[1]Matriz de Decisión'!$M$4:$Y$81,4,0),0)</f>
        <v>0</v>
      </c>
      <c r="AP378" s="118">
        <v>0</v>
      </c>
      <c r="AQ378" s="516"/>
    </row>
    <row r="379" spans="1:43" ht="120" hidden="1" x14ac:dyDescent="0.25">
      <c r="A379" s="228" t="s">
        <v>192</v>
      </c>
      <c r="B379" s="215" t="s">
        <v>17</v>
      </c>
      <c r="C379" s="212" t="s">
        <v>20</v>
      </c>
      <c r="D379" s="294" t="s">
        <v>4445</v>
      </c>
      <c r="E379" s="215"/>
      <c r="F379" s="211" t="s">
        <v>196</v>
      </c>
      <c r="G379" s="323" t="s">
        <v>1271</v>
      </c>
      <c r="H379" s="323" t="s">
        <v>1272</v>
      </c>
      <c r="I379" s="106" t="s">
        <v>199</v>
      </c>
      <c r="J379" s="107" t="s">
        <v>1310</v>
      </c>
      <c r="K379" s="114"/>
      <c r="L379" s="165">
        <v>0.1</v>
      </c>
      <c r="M379" s="211" t="s">
        <v>194</v>
      </c>
      <c r="N379" s="302">
        <v>2</v>
      </c>
      <c r="O379" s="228" t="s">
        <v>193</v>
      </c>
      <c r="P379" s="183">
        <v>43153</v>
      </c>
      <c r="Q379" s="290" t="s">
        <v>1316</v>
      </c>
      <c r="R379" s="130">
        <v>43344</v>
      </c>
      <c r="S379" s="130">
        <v>43388</v>
      </c>
      <c r="T379" s="333" t="str">
        <f t="shared" si="19"/>
        <v>septiembre</v>
      </c>
      <c r="U379" s="335">
        <f t="shared" si="20"/>
        <v>44</v>
      </c>
      <c r="V379" s="334">
        <f t="shared" si="18"/>
        <v>61</v>
      </c>
      <c r="W379" s="163">
        <v>0</v>
      </c>
      <c r="X379" s="163">
        <v>0</v>
      </c>
      <c r="Y379" s="211" t="s">
        <v>1274</v>
      </c>
      <c r="Z379" s="164">
        <v>0</v>
      </c>
      <c r="AA379" s="132" t="s">
        <v>1312</v>
      </c>
      <c r="AB379" s="140"/>
      <c r="AC379" s="273"/>
      <c r="AD379" s="273"/>
      <c r="AE379" s="140"/>
      <c r="AF379" s="140"/>
      <c r="AG379" s="118">
        <v>0.3</v>
      </c>
      <c r="AH379" s="516" t="s">
        <v>3670</v>
      </c>
      <c r="AI379" s="327">
        <f>IFERROR(VLOOKUP(CONCATENATE($T379,$V379),'Matriz de Decisión'!$M$4:$Y$81,2,0),0)</f>
        <v>0</v>
      </c>
      <c r="AJ379" s="347"/>
      <c r="AK379" s="347"/>
      <c r="AL379" s="346">
        <f>IFERROR(VLOOKUP(CONCATENATE($T379,$V379),'[1]Matriz de Decisión'!$M$4:$Y$81,3,0),0)</f>
        <v>0</v>
      </c>
      <c r="AM379" s="347"/>
      <c r="AN379" s="347"/>
      <c r="AO379" s="346">
        <f>IFERROR(VLOOKUP(CONCATENATE($T379,$V379),'[1]Matriz de Decisión'!$M$4:$Y$81,4,0),0)</f>
        <v>0</v>
      </c>
      <c r="AP379" s="674">
        <v>0</v>
      </c>
      <c r="AQ379" s="667"/>
    </row>
    <row r="380" spans="1:43" ht="82.5" customHeight="1" x14ac:dyDescent="0.25">
      <c r="A380" s="228" t="s">
        <v>192</v>
      </c>
      <c r="B380" s="215" t="s">
        <v>17</v>
      </c>
      <c r="C380" s="212" t="s">
        <v>20</v>
      </c>
      <c r="D380" s="294" t="s">
        <v>4445</v>
      </c>
      <c r="E380" s="215"/>
      <c r="F380" s="211" t="s">
        <v>196</v>
      </c>
      <c r="G380" s="323" t="s">
        <v>1271</v>
      </c>
      <c r="H380" s="323" t="s">
        <v>1272</v>
      </c>
      <c r="I380" s="106" t="s">
        <v>199</v>
      </c>
      <c r="J380" s="107" t="s">
        <v>1317</v>
      </c>
      <c r="K380" s="114"/>
      <c r="L380" s="165">
        <v>0.1</v>
      </c>
      <c r="M380" s="211" t="s">
        <v>194</v>
      </c>
      <c r="N380" s="913">
        <v>1</v>
      </c>
      <c r="O380" s="133"/>
      <c r="P380" s="133"/>
      <c r="Q380" s="290" t="s">
        <v>1318</v>
      </c>
      <c r="R380" s="130">
        <v>43132</v>
      </c>
      <c r="S380" s="130">
        <v>43449</v>
      </c>
      <c r="T380" s="333" t="str">
        <f t="shared" si="19"/>
        <v>febrero</v>
      </c>
      <c r="U380" s="335">
        <f t="shared" si="20"/>
        <v>317</v>
      </c>
      <c r="V380" s="334">
        <f t="shared" si="18"/>
        <v>333</v>
      </c>
      <c r="W380" s="163">
        <v>0</v>
      </c>
      <c r="X380" s="131">
        <v>476772992.62857097</v>
      </c>
      <c r="Y380" s="211" t="s">
        <v>1274</v>
      </c>
      <c r="Z380" s="164">
        <v>0</v>
      </c>
      <c r="AA380" s="132"/>
      <c r="AB380" s="140"/>
      <c r="AC380" s="273"/>
      <c r="AD380" s="273"/>
      <c r="AE380" s="449">
        <v>0.09</v>
      </c>
      <c r="AF380" s="477" t="s">
        <v>2421</v>
      </c>
      <c r="AG380" s="118">
        <v>0.2</v>
      </c>
      <c r="AH380" s="955" t="s">
        <v>3671</v>
      </c>
      <c r="AI380" s="337">
        <f>IFERROR(VLOOKUP(CONCATENATE($T380,$V380),'Matriz de Decisión'!$M$4:$Y$81,2,0),0)</f>
        <v>0</v>
      </c>
      <c r="AJ380" s="273"/>
      <c r="AK380" s="273"/>
      <c r="AL380" s="275">
        <v>0.09</v>
      </c>
      <c r="AM380" s="953">
        <v>0.09</v>
      </c>
      <c r="AN380" s="948" t="s">
        <v>2421</v>
      </c>
      <c r="AO380" s="346">
        <f>IFERROR(VLOOKUP(CONCATENATE($T380,$V380),'[1]Matriz de Decisión'!$M$4:$Y$81,4,0),0)</f>
        <v>0.12181818181818183</v>
      </c>
      <c r="AP380" s="118">
        <v>0.12181818181818183</v>
      </c>
      <c r="AQ380" s="516" t="s">
        <v>3693</v>
      </c>
    </row>
    <row r="381" spans="1:43" ht="82.5" customHeight="1" x14ac:dyDescent="0.25">
      <c r="A381" s="228" t="s">
        <v>192</v>
      </c>
      <c r="B381" s="105" t="s">
        <v>17</v>
      </c>
      <c r="C381" s="212" t="s">
        <v>20</v>
      </c>
      <c r="D381" s="294" t="s">
        <v>4445</v>
      </c>
      <c r="E381" s="105"/>
      <c r="F381" s="211" t="s">
        <v>196</v>
      </c>
      <c r="G381" s="323" t="s">
        <v>1271</v>
      </c>
      <c r="H381" s="323" t="s">
        <v>1272</v>
      </c>
      <c r="I381" s="106" t="s">
        <v>199</v>
      </c>
      <c r="J381" s="107" t="s">
        <v>1317</v>
      </c>
      <c r="K381" s="114"/>
      <c r="L381" s="165">
        <v>0.1</v>
      </c>
      <c r="M381" s="211" t="s">
        <v>194</v>
      </c>
      <c r="N381" s="913">
        <v>1</v>
      </c>
      <c r="O381" s="117"/>
      <c r="P381" s="117"/>
      <c r="Q381" s="290" t="s">
        <v>1319</v>
      </c>
      <c r="R381" s="130">
        <v>43132</v>
      </c>
      <c r="S381" s="130">
        <v>43449</v>
      </c>
      <c r="T381" s="333" t="str">
        <f t="shared" si="19"/>
        <v>febrero</v>
      </c>
      <c r="U381" s="335">
        <f t="shared" si="20"/>
        <v>317</v>
      </c>
      <c r="V381" s="334">
        <f t="shared" si="18"/>
        <v>333</v>
      </c>
      <c r="W381" s="163">
        <v>0</v>
      </c>
      <c r="X381" s="163">
        <v>0</v>
      </c>
      <c r="Y381" s="211" t="s">
        <v>1274</v>
      </c>
      <c r="Z381" s="164">
        <v>0</v>
      </c>
      <c r="AA381" s="132"/>
      <c r="AB381" s="140"/>
      <c r="AC381" s="273"/>
      <c r="AD381" s="273"/>
      <c r="AE381" s="449">
        <v>0.09</v>
      </c>
      <c r="AF381" s="477" t="s">
        <v>2422</v>
      </c>
      <c r="AG381" s="118">
        <v>0.2</v>
      </c>
      <c r="AH381" s="955" t="s">
        <v>3671</v>
      </c>
      <c r="AI381" s="337">
        <f>IFERROR(VLOOKUP(CONCATENATE($T381,$V381),'Matriz de Decisión'!$M$4:$Y$81,2,0),0)</f>
        <v>0</v>
      </c>
      <c r="AJ381" s="273"/>
      <c r="AK381" s="273"/>
      <c r="AL381" s="275">
        <f>IFERROR(VLOOKUP(CONCATENATE($T381,$V381),'[1]Matriz de Decisión'!$M$4:$Y$81,3,0),0)</f>
        <v>6.0909090909090913E-2</v>
      </c>
      <c r="AM381" s="953">
        <v>0.09</v>
      </c>
      <c r="AN381" s="948" t="s">
        <v>2422</v>
      </c>
      <c r="AO381" s="346">
        <f>IFERROR(VLOOKUP(CONCATENATE($T381,$V381),'[1]Matriz de Decisión'!$M$4:$Y$81,4,0),0)</f>
        <v>0.12181818181818183</v>
      </c>
      <c r="AP381" s="118">
        <v>0.12181818181818183</v>
      </c>
      <c r="AQ381" s="365" t="s">
        <v>3694</v>
      </c>
    </row>
    <row r="382" spans="1:43" ht="82.5" customHeight="1" x14ac:dyDescent="0.25">
      <c r="A382" s="228" t="s">
        <v>192</v>
      </c>
      <c r="B382" s="105" t="s">
        <v>17</v>
      </c>
      <c r="C382" s="212" t="s">
        <v>20</v>
      </c>
      <c r="D382" s="294" t="s">
        <v>4445</v>
      </c>
      <c r="E382" s="105"/>
      <c r="F382" s="211" t="s">
        <v>196</v>
      </c>
      <c r="G382" s="323" t="s">
        <v>1271</v>
      </c>
      <c r="H382" s="323" t="s">
        <v>1272</v>
      </c>
      <c r="I382" s="106" t="s">
        <v>199</v>
      </c>
      <c r="J382" s="107" t="s">
        <v>1317</v>
      </c>
      <c r="K382" s="114"/>
      <c r="L382" s="165">
        <v>0.1</v>
      </c>
      <c r="M382" s="211" t="s">
        <v>194</v>
      </c>
      <c r="N382" s="913">
        <v>1</v>
      </c>
      <c r="O382" s="117"/>
      <c r="P382" s="117"/>
      <c r="Q382" s="290" t="s">
        <v>1320</v>
      </c>
      <c r="R382" s="130">
        <v>43132</v>
      </c>
      <c r="S382" s="130">
        <v>43449</v>
      </c>
      <c r="T382" s="333" t="str">
        <f t="shared" si="19"/>
        <v>febrero</v>
      </c>
      <c r="U382" s="335">
        <f t="shared" si="20"/>
        <v>317</v>
      </c>
      <c r="V382" s="334">
        <f t="shared" si="18"/>
        <v>333</v>
      </c>
      <c r="W382" s="163">
        <v>0</v>
      </c>
      <c r="X382" s="163">
        <v>0</v>
      </c>
      <c r="Y382" s="211" t="s">
        <v>1274</v>
      </c>
      <c r="Z382" s="164">
        <v>0</v>
      </c>
      <c r="AA382" s="132"/>
      <c r="AB382" s="140"/>
      <c r="AC382" s="273"/>
      <c r="AD382" s="273"/>
      <c r="AE382" s="449">
        <v>0.09</v>
      </c>
      <c r="AF382" s="477" t="s">
        <v>2423</v>
      </c>
      <c r="AG382" s="118">
        <v>0.2</v>
      </c>
      <c r="AH382" s="955" t="s">
        <v>3671</v>
      </c>
      <c r="AI382" s="337">
        <f>IFERROR(VLOOKUP(CONCATENATE($T382,$V382),'Matriz de Decisión'!$M$4:$Y$81,2,0),0)</f>
        <v>0</v>
      </c>
      <c r="AJ382" s="273"/>
      <c r="AK382" s="273"/>
      <c r="AL382" s="275">
        <f>IFERROR(VLOOKUP(CONCATENATE($T382,$V382),'[1]Matriz de Decisión'!$M$4:$Y$81,3,0),0)</f>
        <v>6.0909090909090913E-2</v>
      </c>
      <c r="AM382" s="953">
        <v>0.09</v>
      </c>
      <c r="AN382" s="948" t="s">
        <v>2423</v>
      </c>
      <c r="AO382" s="346">
        <f>IFERROR(VLOOKUP(CONCATENATE($T382,$V382),'[1]Matriz de Decisión'!$M$4:$Y$81,4,0),0)</f>
        <v>0.12181818181818183</v>
      </c>
      <c r="AP382" s="118">
        <v>0.12181818181818183</v>
      </c>
      <c r="AQ382" s="365" t="s">
        <v>3695</v>
      </c>
    </row>
    <row r="383" spans="1:43" ht="84" hidden="1" x14ac:dyDescent="0.25">
      <c r="A383" s="228" t="s">
        <v>192</v>
      </c>
      <c r="B383" s="105" t="s">
        <v>17</v>
      </c>
      <c r="C383" s="212" t="s">
        <v>20</v>
      </c>
      <c r="D383" s="294" t="s">
        <v>4445</v>
      </c>
      <c r="E383" s="105"/>
      <c r="F383" s="211" t="s">
        <v>196</v>
      </c>
      <c r="G383" s="323" t="s">
        <v>1271</v>
      </c>
      <c r="H383" s="323" t="s">
        <v>1272</v>
      </c>
      <c r="I383" s="211" t="s">
        <v>199</v>
      </c>
      <c r="J383" s="107" t="s">
        <v>1321</v>
      </c>
      <c r="K383" s="114"/>
      <c r="L383" s="166">
        <v>0.1</v>
      </c>
      <c r="M383" s="211" t="s">
        <v>194</v>
      </c>
      <c r="N383" s="913">
        <v>1</v>
      </c>
      <c r="O383" s="117"/>
      <c r="P383" s="117"/>
      <c r="Q383" s="290" t="s">
        <v>1322</v>
      </c>
      <c r="R383" s="130">
        <v>43191</v>
      </c>
      <c r="S383" s="130">
        <v>43374</v>
      </c>
      <c r="T383" s="333" t="str">
        <f t="shared" si="19"/>
        <v>abril</v>
      </c>
      <c r="U383" s="335">
        <f t="shared" si="20"/>
        <v>183</v>
      </c>
      <c r="V383" s="334">
        <f t="shared" si="18"/>
        <v>183</v>
      </c>
      <c r="W383" s="163">
        <v>0</v>
      </c>
      <c r="X383" s="131">
        <v>30000000</v>
      </c>
      <c r="Y383" s="211" t="s">
        <v>1274</v>
      </c>
      <c r="Z383" s="164">
        <v>0</v>
      </c>
      <c r="AA383" s="132"/>
      <c r="AB383" s="140"/>
      <c r="AC383" s="273"/>
      <c r="AD383" s="273"/>
      <c r="AE383" s="140"/>
      <c r="AF383" s="140"/>
      <c r="AG383" s="118">
        <v>0.25</v>
      </c>
      <c r="AH383" s="667" t="s">
        <v>3672</v>
      </c>
      <c r="AI383" s="327">
        <f>IFERROR(VLOOKUP(CONCATENATE($T383,$V383),'Matriz de Decisión'!$M$4:$Y$81,2,0),0)</f>
        <v>0</v>
      </c>
      <c r="AJ383" s="347"/>
      <c r="AK383" s="347"/>
      <c r="AL383" s="346">
        <f>IFERROR(VLOOKUP(CONCATENATE($T383,$V383),'[1]Matriz de Decisión'!$M$4:$Y$81,3,0),0)</f>
        <v>0</v>
      </c>
      <c r="AM383" s="347"/>
      <c r="AN383" s="347"/>
      <c r="AO383" s="346">
        <f>IFERROR(VLOOKUP(CONCATENATE($T383,$V383),'[1]Matriz de Decisión'!$M$4:$Y$81,4,0),0)</f>
        <v>0</v>
      </c>
      <c r="AP383" s="118">
        <v>0.1</v>
      </c>
      <c r="AQ383" s="365" t="s">
        <v>3696</v>
      </c>
    </row>
    <row r="384" spans="1:43" ht="82.5" customHeight="1" x14ac:dyDescent="0.25">
      <c r="A384" s="228" t="s">
        <v>192</v>
      </c>
      <c r="B384" s="105" t="s">
        <v>17</v>
      </c>
      <c r="C384" s="212" t="s">
        <v>20</v>
      </c>
      <c r="D384" s="294" t="s">
        <v>4445</v>
      </c>
      <c r="E384" s="105"/>
      <c r="F384" s="211" t="s">
        <v>196</v>
      </c>
      <c r="G384" s="323" t="s">
        <v>1271</v>
      </c>
      <c r="H384" s="323" t="s">
        <v>1272</v>
      </c>
      <c r="I384" s="211" t="s">
        <v>199</v>
      </c>
      <c r="J384" s="107" t="s">
        <v>1321</v>
      </c>
      <c r="K384" s="114"/>
      <c r="L384" s="166">
        <v>0.1</v>
      </c>
      <c r="M384" s="211" t="s">
        <v>194</v>
      </c>
      <c r="N384" s="913">
        <v>1</v>
      </c>
      <c r="O384" s="117"/>
      <c r="P384" s="117"/>
      <c r="Q384" s="290" t="s">
        <v>1323</v>
      </c>
      <c r="R384" s="130">
        <v>43132</v>
      </c>
      <c r="S384" s="130">
        <v>43405</v>
      </c>
      <c r="T384" s="333" t="str">
        <f t="shared" si="19"/>
        <v>febrero</v>
      </c>
      <c r="U384" s="335">
        <f t="shared" si="20"/>
        <v>273</v>
      </c>
      <c r="V384" s="334">
        <f t="shared" si="18"/>
        <v>274</v>
      </c>
      <c r="W384" s="163">
        <v>26000000</v>
      </c>
      <c r="X384" s="163">
        <v>0</v>
      </c>
      <c r="Y384" s="211" t="s">
        <v>1274</v>
      </c>
      <c r="Z384" s="164">
        <v>0</v>
      </c>
      <c r="AA384" s="132"/>
      <c r="AB384" s="140"/>
      <c r="AC384" s="273"/>
      <c r="AD384" s="273"/>
      <c r="AE384" s="449">
        <v>0.18</v>
      </c>
      <c r="AF384" s="365" t="s">
        <v>2424</v>
      </c>
      <c r="AG384" s="118">
        <v>0.25</v>
      </c>
      <c r="AH384" s="955" t="s">
        <v>3672</v>
      </c>
      <c r="AI384" s="337">
        <f>IFERROR(VLOOKUP(CONCATENATE($T384,$V384),'Matriz de Decisión'!$M$4:$Y$81,2,0),0)</f>
        <v>0</v>
      </c>
      <c r="AJ384" s="273"/>
      <c r="AK384" s="273"/>
      <c r="AL384" s="275">
        <v>0.18</v>
      </c>
      <c r="AM384" s="953">
        <v>0.18</v>
      </c>
      <c r="AN384" s="948" t="s">
        <v>2424</v>
      </c>
      <c r="AO384" s="346">
        <f>IFERROR(VLOOKUP(CONCATENATE($T384,$V384),'[1]Matriz de Decisión'!$M$4:$Y$81,4,0),0)</f>
        <v>0.16222222222222221</v>
      </c>
      <c r="AP384" s="118">
        <f>IFERROR(VLOOKUP(CONCATENATE($T384,$V384),'[1]Matriz de Decisión'!$M$4:$Y$81,4,0),0)</f>
        <v>0.16222222222222221</v>
      </c>
      <c r="AQ384" s="365" t="s">
        <v>3697</v>
      </c>
    </row>
    <row r="385" spans="1:43" ht="82.5" customHeight="1" x14ac:dyDescent="0.25">
      <c r="A385" s="228" t="s">
        <v>192</v>
      </c>
      <c r="B385" s="105" t="s">
        <v>17</v>
      </c>
      <c r="C385" s="212" t="s">
        <v>20</v>
      </c>
      <c r="D385" s="294" t="s">
        <v>4445</v>
      </c>
      <c r="E385" s="105"/>
      <c r="F385" s="211" t="s">
        <v>196</v>
      </c>
      <c r="G385" s="323" t="s">
        <v>1271</v>
      </c>
      <c r="H385" s="323" t="s">
        <v>1272</v>
      </c>
      <c r="I385" s="211" t="s">
        <v>199</v>
      </c>
      <c r="J385" s="107" t="s">
        <v>1321</v>
      </c>
      <c r="K385" s="114"/>
      <c r="L385" s="166">
        <v>0.1</v>
      </c>
      <c r="M385" s="211" t="s">
        <v>194</v>
      </c>
      <c r="N385" s="913">
        <v>1</v>
      </c>
      <c r="O385" s="117"/>
      <c r="P385" s="117"/>
      <c r="Q385" s="290" t="s">
        <v>1324</v>
      </c>
      <c r="R385" s="130">
        <v>43132</v>
      </c>
      <c r="S385" s="130">
        <v>43405</v>
      </c>
      <c r="T385" s="333" t="str">
        <f t="shared" si="19"/>
        <v>febrero</v>
      </c>
      <c r="U385" s="335">
        <f t="shared" si="20"/>
        <v>273</v>
      </c>
      <c r="V385" s="334">
        <f t="shared" si="18"/>
        <v>274</v>
      </c>
      <c r="W385" s="163">
        <v>20000000</v>
      </c>
      <c r="X385" s="163">
        <v>0</v>
      </c>
      <c r="Y385" s="211" t="s">
        <v>1274</v>
      </c>
      <c r="Z385" s="164">
        <v>0</v>
      </c>
      <c r="AA385" s="132"/>
      <c r="AB385" s="140"/>
      <c r="AC385" s="273"/>
      <c r="AD385" s="273"/>
      <c r="AE385" s="449">
        <v>0.18</v>
      </c>
      <c r="AF385" s="365" t="s">
        <v>2425</v>
      </c>
      <c r="AG385" s="118">
        <v>0.25</v>
      </c>
      <c r="AH385" s="955" t="s">
        <v>3672</v>
      </c>
      <c r="AI385" s="337">
        <f>IFERROR(VLOOKUP(CONCATENATE($T385,$V385),'Matriz de Decisión'!$M$4:$Y$81,2,0),0)</f>
        <v>0</v>
      </c>
      <c r="AJ385" s="273"/>
      <c r="AK385" s="273"/>
      <c r="AL385" s="275">
        <f>IFERROR(VLOOKUP(CONCATENATE($T385,$V385),'[1]Matriz de Decisión'!$M$4:$Y$81,3,0),0)</f>
        <v>8.1111111111111106E-2</v>
      </c>
      <c r="AM385" s="953">
        <v>0.18</v>
      </c>
      <c r="AN385" s="948" t="s">
        <v>2425</v>
      </c>
      <c r="AO385" s="346">
        <f>IFERROR(VLOOKUP(CONCATENATE($T385,$V385),'[1]Matriz de Decisión'!$M$4:$Y$81,4,0),0)</f>
        <v>0.16222222222222221</v>
      </c>
      <c r="AP385" s="118">
        <f>IFERROR(VLOOKUP(CONCATENATE($T385,$V385),'[1]Matriz de Decisión'!$M$4:$Y$81,4,0),0)</f>
        <v>0.16222222222222221</v>
      </c>
      <c r="AQ385" s="365" t="s">
        <v>3698</v>
      </c>
    </row>
    <row r="386" spans="1:43" ht="82.5" customHeight="1" x14ac:dyDescent="0.25">
      <c r="A386" s="228" t="s">
        <v>192</v>
      </c>
      <c r="B386" s="105" t="s">
        <v>17</v>
      </c>
      <c r="C386" s="212" t="s">
        <v>20</v>
      </c>
      <c r="D386" s="294" t="s">
        <v>4445</v>
      </c>
      <c r="E386" s="105"/>
      <c r="F386" s="211" t="s">
        <v>196</v>
      </c>
      <c r="G386" s="323" t="s">
        <v>1271</v>
      </c>
      <c r="H386" s="323" t="s">
        <v>1272</v>
      </c>
      <c r="I386" s="211" t="s">
        <v>199</v>
      </c>
      <c r="J386" s="107" t="s">
        <v>1325</v>
      </c>
      <c r="K386" s="256" t="s">
        <v>1326</v>
      </c>
      <c r="L386" s="166">
        <v>0.05</v>
      </c>
      <c r="M386" s="211" t="s">
        <v>194</v>
      </c>
      <c r="N386" s="913">
        <v>1</v>
      </c>
      <c r="O386" s="117"/>
      <c r="P386" s="117"/>
      <c r="Q386" s="290" t="s">
        <v>1327</v>
      </c>
      <c r="R386" s="130">
        <v>43101</v>
      </c>
      <c r="S386" s="130">
        <v>43312</v>
      </c>
      <c r="T386" s="333" t="str">
        <f t="shared" si="19"/>
        <v>enero</v>
      </c>
      <c r="U386" s="335">
        <f t="shared" si="20"/>
        <v>211</v>
      </c>
      <c r="V386" s="334">
        <f t="shared" si="18"/>
        <v>213</v>
      </c>
      <c r="W386" s="163">
        <v>0</v>
      </c>
      <c r="X386" s="163">
        <v>0</v>
      </c>
      <c r="Y386" s="211" t="s">
        <v>1274</v>
      </c>
      <c r="Z386" s="164">
        <v>0</v>
      </c>
      <c r="AA386" s="132" t="s">
        <v>1275</v>
      </c>
      <c r="AB386" s="257" t="s">
        <v>1328</v>
      </c>
      <c r="AC386" s="273"/>
      <c r="AD386" s="272" t="s">
        <v>1329</v>
      </c>
      <c r="AE386" s="449">
        <v>0.28000000000000003</v>
      </c>
      <c r="AF386" s="365" t="s">
        <v>2426</v>
      </c>
      <c r="AG386" s="118">
        <v>0.34857142857142853</v>
      </c>
      <c r="AH386" s="272" t="s">
        <v>3673</v>
      </c>
      <c r="AI386" s="337">
        <f>IFERROR(VLOOKUP(CONCATENATE($T386,$V386),'Matriz de Decisión'!$M$4:$Y$81,2,0),0)</f>
        <v>0.10285714285714284</v>
      </c>
      <c r="AJ386" s="273"/>
      <c r="AK386" s="272" t="s">
        <v>1329</v>
      </c>
      <c r="AL386" s="275">
        <v>0.28000000000000003</v>
      </c>
      <c r="AM386" s="953">
        <v>0.28000000000000003</v>
      </c>
      <c r="AN386" s="954" t="s">
        <v>2426</v>
      </c>
      <c r="AO386" s="346">
        <f>IFERROR(VLOOKUP(CONCATENATE($T386,$V386),'[1]Matriz de Decisión'!$M$4:$Y$81,4,0),0)</f>
        <v>0.34857142857142853</v>
      </c>
      <c r="AP386" s="118">
        <v>0.34857142857142853</v>
      </c>
      <c r="AQ386" s="365" t="s">
        <v>3673</v>
      </c>
    </row>
    <row r="387" spans="1:43" ht="82.5" customHeight="1" x14ac:dyDescent="0.25">
      <c r="A387" s="228" t="s">
        <v>192</v>
      </c>
      <c r="B387" s="105" t="s">
        <v>17</v>
      </c>
      <c r="C387" s="212" t="s">
        <v>20</v>
      </c>
      <c r="D387" s="294" t="s">
        <v>4445</v>
      </c>
      <c r="E387" s="105"/>
      <c r="F387" s="211" t="s">
        <v>196</v>
      </c>
      <c r="G387" s="323" t="s">
        <v>1271</v>
      </c>
      <c r="H387" s="323" t="s">
        <v>1272</v>
      </c>
      <c r="I387" s="211" t="s">
        <v>199</v>
      </c>
      <c r="J387" s="107" t="s">
        <v>1330</v>
      </c>
      <c r="K387" s="257" t="s">
        <v>1331</v>
      </c>
      <c r="L387" s="166">
        <v>0.05</v>
      </c>
      <c r="M387" s="211" t="s">
        <v>194</v>
      </c>
      <c r="N387" s="913">
        <v>1</v>
      </c>
      <c r="O387" s="117"/>
      <c r="P387" s="117"/>
      <c r="Q387" s="290" t="s">
        <v>1332</v>
      </c>
      <c r="R387" s="130">
        <v>43101</v>
      </c>
      <c r="S387" s="130">
        <v>43342</v>
      </c>
      <c r="T387" s="333" t="str">
        <f t="shared" si="19"/>
        <v>enero</v>
      </c>
      <c r="U387" s="335">
        <f t="shared" si="20"/>
        <v>241</v>
      </c>
      <c r="V387" s="334">
        <f t="shared" si="18"/>
        <v>244</v>
      </c>
      <c r="W387" s="163">
        <v>0</v>
      </c>
      <c r="X387" s="163">
        <v>0</v>
      </c>
      <c r="Y387" s="211" t="s">
        <v>1274</v>
      </c>
      <c r="Z387" s="164">
        <v>0</v>
      </c>
      <c r="AA387" s="132" t="s">
        <v>1275</v>
      </c>
      <c r="AB387" s="140"/>
      <c r="AC387" s="273"/>
      <c r="AD387" s="272" t="s">
        <v>1333</v>
      </c>
      <c r="AE387" s="449"/>
      <c r="AF387" s="477" t="s">
        <v>2427</v>
      </c>
      <c r="AG387" s="674">
        <v>0.3</v>
      </c>
      <c r="AH387" s="955" t="s">
        <v>3674</v>
      </c>
      <c r="AI387" s="337">
        <f>IFERROR(VLOOKUP(CONCATENATE($T387,$V387),'Matriz de Decisión'!$M$4:$Y$81,2,0),0)</f>
        <v>8.4999999999999992E-2</v>
      </c>
      <c r="AJ387" s="273"/>
      <c r="AK387" s="272" t="s">
        <v>1333</v>
      </c>
      <c r="AL387" s="275">
        <f>IFERROR(VLOOKUP(CONCATENATE($T387,$V387),'[1]Matriz de Decisión'!$M$4:$Y$81,3,0),0)</f>
        <v>0.16999999999999998</v>
      </c>
      <c r="AM387" s="273"/>
      <c r="AN387" s="954" t="s">
        <v>2427</v>
      </c>
      <c r="AO387" s="346">
        <f>IFERROR(VLOOKUP(CONCATENATE($T387,$V387),'[1]Matriz de Decisión'!$M$4:$Y$81,4,0),0)</f>
        <v>0.255</v>
      </c>
      <c r="AP387" s="118">
        <v>0.255</v>
      </c>
      <c r="AQ387" s="365" t="s">
        <v>3699</v>
      </c>
    </row>
    <row r="388" spans="1:43" ht="82.5" customHeight="1" x14ac:dyDescent="0.25">
      <c r="A388" s="228" t="s">
        <v>192</v>
      </c>
      <c r="B388" s="105" t="s">
        <v>17</v>
      </c>
      <c r="C388" s="212" t="s">
        <v>20</v>
      </c>
      <c r="D388" s="294" t="s">
        <v>4445</v>
      </c>
      <c r="E388" s="105"/>
      <c r="F388" s="106" t="s">
        <v>196</v>
      </c>
      <c r="G388" s="323" t="s">
        <v>1271</v>
      </c>
      <c r="H388" s="323" t="s">
        <v>1272</v>
      </c>
      <c r="I388" s="106" t="s">
        <v>199</v>
      </c>
      <c r="J388" s="107" t="s">
        <v>1330</v>
      </c>
      <c r="K388" s="257" t="s">
        <v>1328</v>
      </c>
      <c r="L388" s="166">
        <v>0.05</v>
      </c>
      <c r="M388" s="211" t="s">
        <v>194</v>
      </c>
      <c r="N388" s="913">
        <v>1</v>
      </c>
      <c r="O388" s="117"/>
      <c r="P388" s="117"/>
      <c r="Q388" s="290" t="s">
        <v>1334</v>
      </c>
      <c r="R388" s="130">
        <v>43101</v>
      </c>
      <c r="S388" s="130">
        <v>43342</v>
      </c>
      <c r="T388" s="333" t="str">
        <f t="shared" si="19"/>
        <v>enero</v>
      </c>
      <c r="U388" s="335">
        <f t="shared" si="20"/>
        <v>241</v>
      </c>
      <c r="V388" s="334">
        <f t="shared" si="18"/>
        <v>244</v>
      </c>
      <c r="W388" s="163">
        <v>0</v>
      </c>
      <c r="X388" s="163">
        <v>0</v>
      </c>
      <c r="Y388" s="290" t="s">
        <v>1274</v>
      </c>
      <c r="Z388" s="132">
        <v>0</v>
      </c>
      <c r="AA388" s="132" t="s">
        <v>1275</v>
      </c>
      <c r="AB388" s="140"/>
      <c r="AC388" s="273"/>
      <c r="AD388" s="272" t="s">
        <v>1333</v>
      </c>
      <c r="AE388" s="273"/>
      <c r="AF388" s="948" t="s">
        <v>2428</v>
      </c>
      <c r="AG388" s="674">
        <v>0.3</v>
      </c>
      <c r="AH388" s="955" t="s">
        <v>3674</v>
      </c>
      <c r="AI388" s="337">
        <f>IFERROR(VLOOKUP(CONCATENATE($T388,$V388),'Matriz de Decisión'!$M$4:$Y$81,2,0),0)</f>
        <v>8.4999999999999992E-2</v>
      </c>
      <c r="AJ388" s="273"/>
      <c r="AK388" s="272" t="s">
        <v>1333</v>
      </c>
      <c r="AL388" s="275">
        <f>IFERROR(VLOOKUP(CONCATENATE($T388,$V388),'[1]Matriz de Decisión'!$M$4:$Y$81,3,0),0)</f>
        <v>0.16999999999999998</v>
      </c>
      <c r="AM388" s="273"/>
      <c r="AN388" s="954" t="s">
        <v>2428</v>
      </c>
      <c r="AO388" s="346">
        <f>IFERROR(VLOOKUP(CONCATENATE($T388,$V388),'[1]Matriz de Decisión'!$M$4:$Y$81,4,0),0)</f>
        <v>0.255</v>
      </c>
      <c r="AP388" s="118">
        <v>0.255</v>
      </c>
      <c r="AQ388" s="365" t="s">
        <v>2428</v>
      </c>
    </row>
    <row r="389" spans="1:43" ht="82.5" customHeight="1" x14ac:dyDescent="0.25">
      <c r="A389" s="228" t="s">
        <v>192</v>
      </c>
      <c r="B389" s="105" t="s">
        <v>17</v>
      </c>
      <c r="C389" s="212" t="s">
        <v>20</v>
      </c>
      <c r="D389" s="294" t="s">
        <v>4445</v>
      </c>
      <c r="E389" s="105"/>
      <c r="F389" s="106" t="s">
        <v>196</v>
      </c>
      <c r="G389" s="323" t="s">
        <v>1271</v>
      </c>
      <c r="H389" s="323" t="s">
        <v>1272</v>
      </c>
      <c r="I389" s="106" t="s">
        <v>199</v>
      </c>
      <c r="J389" s="107" t="s">
        <v>1330</v>
      </c>
      <c r="K389" s="257" t="s">
        <v>1328</v>
      </c>
      <c r="L389" s="166">
        <v>0.05</v>
      </c>
      <c r="M389" s="211" t="s">
        <v>194</v>
      </c>
      <c r="N389" s="913">
        <v>1</v>
      </c>
      <c r="O389" s="228"/>
      <c r="P389" s="228"/>
      <c r="Q389" s="290" t="s">
        <v>1335</v>
      </c>
      <c r="R389" s="130">
        <v>43101</v>
      </c>
      <c r="S389" s="130">
        <v>43342</v>
      </c>
      <c r="T389" s="333" t="str">
        <f t="shared" si="19"/>
        <v>enero</v>
      </c>
      <c r="U389" s="335">
        <f t="shared" si="20"/>
        <v>241</v>
      </c>
      <c r="V389" s="334">
        <f t="shared" si="18"/>
        <v>244</v>
      </c>
      <c r="W389" s="163">
        <v>0</v>
      </c>
      <c r="X389" s="163">
        <v>0</v>
      </c>
      <c r="Y389" s="211" t="s">
        <v>1274</v>
      </c>
      <c r="Z389" s="164">
        <v>0</v>
      </c>
      <c r="AA389" s="132" t="s">
        <v>1275</v>
      </c>
      <c r="AB389" s="140"/>
      <c r="AC389" s="273"/>
      <c r="AD389" s="272" t="s">
        <v>1333</v>
      </c>
      <c r="AE389" s="273"/>
      <c r="AF389" s="948" t="s">
        <v>2428</v>
      </c>
      <c r="AG389" s="674">
        <v>0.3</v>
      </c>
      <c r="AH389" s="955" t="s">
        <v>3674</v>
      </c>
      <c r="AI389" s="337">
        <f>IFERROR(VLOOKUP(CONCATENATE($T389,$V389),'Matriz de Decisión'!$M$4:$Y$81,2,0),0)</f>
        <v>8.4999999999999992E-2</v>
      </c>
      <c r="AJ389" s="273"/>
      <c r="AK389" s="272" t="s">
        <v>1333</v>
      </c>
      <c r="AL389" s="275">
        <f>IFERROR(VLOOKUP(CONCATENATE($T389,$V389),'[1]Matriz de Decisión'!$M$4:$Y$81,3,0),0)</f>
        <v>0.16999999999999998</v>
      </c>
      <c r="AM389" s="273"/>
      <c r="AN389" s="954" t="s">
        <v>2428</v>
      </c>
      <c r="AO389" s="346">
        <f>IFERROR(VLOOKUP(CONCATENATE($T389,$V389),'[1]Matriz de Decisión'!$M$4:$Y$81,4,0),0)</f>
        <v>0.255</v>
      </c>
      <c r="AP389" s="118">
        <v>0.255</v>
      </c>
      <c r="AQ389" s="365" t="s">
        <v>2428</v>
      </c>
    </row>
    <row r="390" spans="1:43" ht="82.5" customHeight="1" x14ac:dyDescent="0.25">
      <c r="A390" s="228" t="s">
        <v>192</v>
      </c>
      <c r="B390" s="105" t="s">
        <v>17</v>
      </c>
      <c r="C390" s="212" t="s">
        <v>20</v>
      </c>
      <c r="D390" s="294" t="s">
        <v>4445</v>
      </c>
      <c r="E390" s="105"/>
      <c r="F390" s="106" t="s">
        <v>196</v>
      </c>
      <c r="G390" s="323" t="s">
        <v>1271</v>
      </c>
      <c r="H390" s="323" t="s">
        <v>1272</v>
      </c>
      <c r="I390" s="106" t="s">
        <v>199</v>
      </c>
      <c r="J390" s="107" t="s">
        <v>1336</v>
      </c>
      <c r="K390" s="256" t="s">
        <v>1337</v>
      </c>
      <c r="L390" s="166">
        <v>0.1</v>
      </c>
      <c r="M390" s="211" t="s">
        <v>194</v>
      </c>
      <c r="N390" s="913">
        <v>1</v>
      </c>
      <c r="O390" s="117"/>
      <c r="P390" s="117"/>
      <c r="Q390" s="290" t="s">
        <v>1338</v>
      </c>
      <c r="R390" s="130">
        <v>43101</v>
      </c>
      <c r="S390" s="130">
        <v>43281</v>
      </c>
      <c r="T390" s="333" t="str">
        <f t="shared" si="19"/>
        <v>enero</v>
      </c>
      <c r="U390" s="335">
        <f t="shared" si="20"/>
        <v>180</v>
      </c>
      <c r="V390" s="334">
        <f t="shared" si="18"/>
        <v>183</v>
      </c>
      <c r="W390" s="163"/>
      <c r="X390" s="131"/>
      <c r="Y390" s="211"/>
      <c r="Z390" s="164"/>
      <c r="AA390" s="132"/>
      <c r="AB390" s="258" t="s">
        <v>1339</v>
      </c>
      <c r="AC390" s="260">
        <v>0.8</v>
      </c>
      <c r="AD390" s="259" t="s">
        <v>1340</v>
      </c>
      <c r="AE390" s="449">
        <v>0.33333333333333337</v>
      </c>
      <c r="AF390" s="477" t="s">
        <v>2429</v>
      </c>
      <c r="AG390" s="118">
        <v>0.4</v>
      </c>
      <c r="AH390" s="955" t="s">
        <v>3675</v>
      </c>
      <c r="AI390" s="337">
        <f>IFERROR(VLOOKUP(CONCATENATE($T390,$V390),'Matriz de Decisión'!$M$4:$Y$81,2,0),0)</f>
        <v>0.11666666666666665</v>
      </c>
      <c r="AJ390" s="260">
        <v>0.8</v>
      </c>
      <c r="AK390" s="259" t="s">
        <v>1340</v>
      </c>
      <c r="AL390" s="275">
        <v>0.33</v>
      </c>
      <c r="AM390" s="953">
        <v>0.33333333333333337</v>
      </c>
      <c r="AN390" s="954" t="s">
        <v>2429</v>
      </c>
      <c r="AO390" s="346">
        <f>IFERROR(VLOOKUP(CONCATENATE($T390,$V390),'[1]Matriz de Decisión'!$M$4:$Y$81,4,0),0)</f>
        <v>0.35</v>
      </c>
      <c r="AP390" s="118">
        <v>0.35</v>
      </c>
      <c r="AQ390" s="516" t="s">
        <v>3700</v>
      </c>
    </row>
    <row r="391" spans="1:43" ht="82.5" customHeight="1" x14ac:dyDescent="0.25">
      <c r="A391" s="228" t="s">
        <v>192</v>
      </c>
      <c r="B391" s="105" t="s">
        <v>17</v>
      </c>
      <c r="C391" s="212" t="s">
        <v>20</v>
      </c>
      <c r="D391" s="294" t="s">
        <v>4445</v>
      </c>
      <c r="E391" s="215"/>
      <c r="F391" s="106" t="s">
        <v>196</v>
      </c>
      <c r="G391" s="323" t="s">
        <v>1271</v>
      </c>
      <c r="H391" s="323" t="s">
        <v>1272</v>
      </c>
      <c r="I391" s="106" t="s">
        <v>199</v>
      </c>
      <c r="J391" s="107" t="s">
        <v>1336</v>
      </c>
      <c r="K391" s="256" t="s">
        <v>1341</v>
      </c>
      <c r="L391" s="166">
        <v>0.1</v>
      </c>
      <c r="M391" s="211" t="s">
        <v>194</v>
      </c>
      <c r="N391" s="913">
        <v>1</v>
      </c>
      <c r="O391" s="119"/>
      <c r="P391" s="119"/>
      <c r="Q391" s="290" t="s">
        <v>1342</v>
      </c>
      <c r="R391" s="130">
        <v>43101</v>
      </c>
      <c r="S391" s="130">
        <v>43281</v>
      </c>
      <c r="T391" s="333" t="str">
        <f t="shared" si="19"/>
        <v>enero</v>
      </c>
      <c r="U391" s="335">
        <f t="shared" si="20"/>
        <v>180</v>
      </c>
      <c r="V391" s="334">
        <f t="shared" si="18"/>
        <v>183</v>
      </c>
      <c r="W391" s="163">
        <v>0</v>
      </c>
      <c r="X391" s="131">
        <v>80000000</v>
      </c>
      <c r="Y391" s="211"/>
      <c r="Z391" s="164">
        <v>20000000</v>
      </c>
      <c r="AA391" s="132"/>
      <c r="AB391" s="258" t="s">
        <v>1343</v>
      </c>
      <c r="AC391" s="260">
        <v>0.1</v>
      </c>
      <c r="AD391" s="259" t="s">
        <v>1344</v>
      </c>
      <c r="AE391" s="449">
        <v>0.33333333333333337</v>
      </c>
      <c r="AF391" s="477" t="s">
        <v>2430</v>
      </c>
      <c r="AG391" s="118">
        <v>0.4</v>
      </c>
      <c r="AH391" s="955" t="s">
        <v>3675</v>
      </c>
      <c r="AI391" s="337">
        <f>IFERROR(VLOOKUP(CONCATENATE($T391,$V391),'Matriz de Decisión'!$M$4:$Y$81,2,0),0)</f>
        <v>0.11666666666666665</v>
      </c>
      <c r="AJ391" s="260">
        <v>0.1</v>
      </c>
      <c r="AK391" s="259" t="s">
        <v>1344</v>
      </c>
      <c r="AL391" s="275">
        <v>0.33</v>
      </c>
      <c r="AM391" s="953">
        <v>0.33333333333333337</v>
      </c>
      <c r="AN391" s="954" t="s">
        <v>2430</v>
      </c>
      <c r="AO391" s="346">
        <f>IFERROR(VLOOKUP(CONCATENATE($T391,$V391),'[1]Matriz de Decisión'!$M$4:$Y$81,4,0),0)</f>
        <v>0.35</v>
      </c>
      <c r="AP391" s="118">
        <v>0.35</v>
      </c>
      <c r="AQ391" s="516" t="s">
        <v>3701</v>
      </c>
    </row>
    <row r="392" spans="1:43" ht="82.5" customHeight="1" x14ac:dyDescent="0.25">
      <c r="A392" s="228" t="s">
        <v>192</v>
      </c>
      <c r="B392" s="105" t="s">
        <v>17</v>
      </c>
      <c r="C392" s="212" t="s">
        <v>20</v>
      </c>
      <c r="D392" s="294" t="s">
        <v>4445</v>
      </c>
      <c r="E392" s="215"/>
      <c r="F392" s="106" t="s">
        <v>196</v>
      </c>
      <c r="G392" s="323" t="s">
        <v>1271</v>
      </c>
      <c r="H392" s="323" t="s">
        <v>1272</v>
      </c>
      <c r="I392" s="211" t="s">
        <v>199</v>
      </c>
      <c r="J392" s="107" t="s">
        <v>1345</v>
      </c>
      <c r="K392" s="256" t="s">
        <v>1346</v>
      </c>
      <c r="L392" s="166">
        <v>0.1</v>
      </c>
      <c r="M392" s="211" t="s">
        <v>194</v>
      </c>
      <c r="N392" s="913">
        <v>1</v>
      </c>
      <c r="O392" s="120"/>
      <c r="P392" s="120"/>
      <c r="Q392" s="290" t="s">
        <v>1347</v>
      </c>
      <c r="R392" s="130">
        <v>43115</v>
      </c>
      <c r="S392" s="130">
        <v>43159</v>
      </c>
      <c r="T392" s="333" t="str">
        <f t="shared" si="19"/>
        <v>enero</v>
      </c>
      <c r="U392" s="335">
        <f t="shared" si="20"/>
        <v>44</v>
      </c>
      <c r="V392" s="334">
        <f t="shared" ref="V392:V455" si="22">IF($U392&lt;=30,30,IF(AND($U392&gt;30,$U392&lt;=61),61,IF(AND($U392&gt;61,$U392&lt;=91),91,IF(AND($U392&gt;91,$U392&lt;=122),122,IF(AND($U392&gt;122,$U392&lt;=152),152,IF(AND($U392&gt;152,$U392&lt;=183),183,IF(AND($U392&gt;183,$U392&lt;=213),213,IF(AND($U392&gt;213,$U392&lt;=244),244,IF(AND($U392&gt;244,$U392&lt;=274),274,IF(AND($U392&gt;274,$U392&lt;=305),305,IF(AND($U392&gt;305,$U392&lt;=333),333,IF(AND($U392&gt;333,$U392&lt;=365),365,"Verificar Fechas"))))))))))))</f>
        <v>61</v>
      </c>
      <c r="W392" s="163">
        <v>0</v>
      </c>
      <c r="X392" s="163">
        <v>0</v>
      </c>
      <c r="Y392" s="211" t="s">
        <v>1274</v>
      </c>
      <c r="Z392" s="164">
        <v>0</v>
      </c>
      <c r="AA392" s="136"/>
      <c r="AB392" s="257" t="s">
        <v>1348</v>
      </c>
      <c r="AC392" s="261">
        <v>0.4</v>
      </c>
      <c r="AD392" s="257" t="s">
        <v>1349</v>
      </c>
      <c r="AE392" s="273"/>
      <c r="AF392" s="949" t="s">
        <v>2431</v>
      </c>
      <c r="AG392" s="678">
        <v>0.45</v>
      </c>
      <c r="AH392" s="668" t="s">
        <v>3676</v>
      </c>
      <c r="AI392" s="327">
        <f>IFERROR(VLOOKUP(CONCATENATE($T392,$V392),'Matriz de Decisión'!$M$4:$Y$81,2,0),0)</f>
        <v>0.4</v>
      </c>
      <c r="AJ392" s="346">
        <v>0.4</v>
      </c>
      <c r="AK392" s="257" t="s">
        <v>1349</v>
      </c>
      <c r="AL392" s="346">
        <f>IFERROR(VLOOKUP(CONCATENATE($T392,$V392),'[1]Matriz de Decisión'!$M$4:$Y$81,3,0),0)</f>
        <v>1</v>
      </c>
      <c r="AM392" s="273"/>
      <c r="AN392" s="452" t="s">
        <v>2431</v>
      </c>
      <c r="AO392" s="346">
        <f>IFERROR(VLOOKUP(CONCATENATE($T392,$V392),'[1]Matriz de Decisión'!$M$4:$Y$81,4,0),0)</f>
        <v>1</v>
      </c>
      <c r="AP392" s="419">
        <v>0.6</v>
      </c>
      <c r="AQ392" s="515" t="s">
        <v>3702</v>
      </c>
    </row>
    <row r="393" spans="1:43" ht="82.5" customHeight="1" x14ac:dyDescent="0.25">
      <c r="A393" s="228" t="s">
        <v>192</v>
      </c>
      <c r="B393" s="105" t="s">
        <v>17</v>
      </c>
      <c r="C393" s="212" t="s">
        <v>20</v>
      </c>
      <c r="D393" s="294" t="s">
        <v>4445</v>
      </c>
      <c r="E393" s="215"/>
      <c r="F393" s="106" t="s">
        <v>196</v>
      </c>
      <c r="G393" s="323" t="s">
        <v>1271</v>
      </c>
      <c r="H393" s="323" t="s">
        <v>1272</v>
      </c>
      <c r="I393" s="211" t="s">
        <v>199</v>
      </c>
      <c r="J393" s="107" t="s">
        <v>1345</v>
      </c>
      <c r="K393" s="114"/>
      <c r="L393" s="166">
        <v>0.1</v>
      </c>
      <c r="M393" s="211" t="s">
        <v>194</v>
      </c>
      <c r="N393" s="913">
        <v>1</v>
      </c>
      <c r="O393" s="112"/>
      <c r="P393" s="112"/>
      <c r="Q393" s="290" t="s">
        <v>1350</v>
      </c>
      <c r="R393" s="130">
        <v>43160</v>
      </c>
      <c r="S393" s="130">
        <v>43220</v>
      </c>
      <c r="T393" s="333" t="str">
        <f t="shared" ref="T393:T456" si="23">TEXT(R393,"mmmm")</f>
        <v>marzo</v>
      </c>
      <c r="U393" s="335">
        <f t="shared" ref="U393:U456" si="24">+S393-R393</f>
        <v>60</v>
      </c>
      <c r="V393" s="334">
        <f t="shared" si="22"/>
        <v>61</v>
      </c>
      <c r="W393" s="163">
        <v>0</v>
      </c>
      <c r="X393" s="163">
        <v>0</v>
      </c>
      <c r="Y393" s="211" t="s">
        <v>1274</v>
      </c>
      <c r="Z393" s="164">
        <v>0</v>
      </c>
      <c r="AA393" s="136"/>
      <c r="AB393" s="140"/>
      <c r="AC393" s="261"/>
      <c r="AD393" s="273"/>
      <c r="AE393" s="273"/>
      <c r="AF393" s="273"/>
      <c r="AG393" s="678">
        <v>0.45</v>
      </c>
      <c r="AH393" s="668" t="s">
        <v>3676</v>
      </c>
      <c r="AI393" s="327">
        <f>IFERROR(VLOOKUP(CONCATENATE($T393,$V393),'Matriz de Decisión'!$M$4:$Y$81,2,0),0)</f>
        <v>0</v>
      </c>
      <c r="AJ393" s="346"/>
      <c r="AK393" s="347"/>
      <c r="AL393" s="346">
        <f>IFERROR(VLOOKUP(CONCATENATE($T393,$V393),'[1]Matriz de Decisión'!$M$4:$Y$81,3,0),0)</f>
        <v>0</v>
      </c>
      <c r="AM393" s="347"/>
      <c r="AN393" s="347"/>
      <c r="AO393" s="346">
        <f>IFERROR(VLOOKUP(CONCATENATE($T393,$V393),'[1]Matriz de Decisión'!$M$4:$Y$81,4,0),0)</f>
        <v>0.4</v>
      </c>
      <c r="AP393" s="675">
        <v>0.3</v>
      </c>
      <c r="AQ393" s="515" t="s">
        <v>3703</v>
      </c>
    </row>
    <row r="394" spans="1:43" ht="82.5" customHeight="1" x14ac:dyDescent="0.25">
      <c r="A394" s="228" t="s">
        <v>192</v>
      </c>
      <c r="B394" s="105" t="s">
        <v>17</v>
      </c>
      <c r="C394" s="212" t="s">
        <v>20</v>
      </c>
      <c r="D394" s="294" t="s">
        <v>4445</v>
      </c>
      <c r="E394" s="215"/>
      <c r="F394" s="106" t="s">
        <v>196</v>
      </c>
      <c r="G394" s="323" t="s">
        <v>1271</v>
      </c>
      <c r="H394" s="323" t="s">
        <v>1272</v>
      </c>
      <c r="I394" s="211" t="s">
        <v>199</v>
      </c>
      <c r="J394" s="107" t="s">
        <v>1351</v>
      </c>
      <c r="K394" s="256" t="s">
        <v>1352</v>
      </c>
      <c r="L394" s="166">
        <v>0.3</v>
      </c>
      <c r="M394" s="211" t="s">
        <v>194</v>
      </c>
      <c r="N394" s="913">
        <v>1</v>
      </c>
      <c r="O394" s="945"/>
      <c r="P394" s="945"/>
      <c r="Q394" s="290" t="s">
        <v>1353</v>
      </c>
      <c r="R394" s="130">
        <v>43101</v>
      </c>
      <c r="S394" s="130">
        <v>43312</v>
      </c>
      <c r="T394" s="333" t="str">
        <f t="shared" si="23"/>
        <v>enero</v>
      </c>
      <c r="U394" s="335">
        <f t="shared" si="24"/>
        <v>211</v>
      </c>
      <c r="V394" s="334">
        <f t="shared" si="22"/>
        <v>213</v>
      </c>
      <c r="W394" s="163">
        <v>0</v>
      </c>
      <c r="X394" s="163">
        <v>0</v>
      </c>
      <c r="Y394" s="211" t="s">
        <v>1274</v>
      </c>
      <c r="Z394" s="164">
        <v>0</v>
      </c>
      <c r="AA394" s="136"/>
      <c r="AB394" s="257" t="s">
        <v>1354</v>
      </c>
      <c r="AC394" s="261">
        <v>0.14000000000000001</v>
      </c>
      <c r="AD394" s="257" t="s">
        <v>1355</v>
      </c>
      <c r="AE394" s="449">
        <f>IFERROR(VLOOKUP(CONCATENATE($T394,$V394),'[2]Matriz de Decisión'!$M$4:$Y$81,3,0),0)</f>
        <v>0.20571428571428568</v>
      </c>
      <c r="AF394" s="452" t="s">
        <v>2432</v>
      </c>
      <c r="AG394" s="676">
        <v>0.35</v>
      </c>
      <c r="AH394" s="669" t="s">
        <v>3677</v>
      </c>
      <c r="AI394" s="337">
        <f>IFERROR(VLOOKUP(CONCATENATE($T394,$V394),'Matriz de Decisión'!$M$4:$Y$81,2,0),0)</f>
        <v>0.10285714285714284</v>
      </c>
      <c r="AJ394" s="261">
        <v>0.14000000000000001</v>
      </c>
      <c r="AK394" s="257" t="s">
        <v>1355</v>
      </c>
      <c r="AL394" s="275">
        <f>IFERROR(VLOOKUP(CONCATENATE($T394,$V394),'[1]Matriz de Decisión'!$M$4:$Y$81,3,0),0)</f>
        <v>0.20571428571428568</v>
      </c>
      <c r="AM394" s="953">
        <f>IFERROR(VLOOKUP(CONCATENATE($T394,$V394),#REF!,3,0),0)</f>
        <v>0</v>
      </c>
      <c r="AN394" s="957" t="s">
        <v>2432</v>
      </c>
      <c r="AO394" s="346">
        <f>IFERROR(VLOOKUP(CONCATENATE($T394,$V394),'[1]Matriz de Decisión'!$M$4:$Y$81,4,0),0)</f>
        <v>0.34857142857142853</v>
      </c>
      <c r="AP394" s="676">
        <v>0.35</v>
      </c>
      <c r="AQ394" s="669" t="s">
        <v>3677</v>
      </c>
    </row>
    <row r="395" spans="1:43" ht="96" hidden="1" x14ac:dyDescent="0.25">
      <c r="A395" s="228" t="s">
        <v>192</v>
      </c>
      <c r="B395" s="105" t="s">
        <v>17</v>
      </c>
      <c r="C395" s="212" t="s">
        <v>20</v>
      </c>
      <c r="D395" s="294" t="s">
        <v>4445</v>
      </c>
      <c r="E395" s="215"/>
      <c r="F395" s="106" t="s">
        <v>196</v>
      </c>
      <c r="G395" s="323" t="s">
        <v>1271</v>
      </c>
      <c r="H395" s="323" t="s">
        <v>1272</v>
      </c>
      <c r="I395" s="211" t="s">
        <v>199</v>
      </c>
      <c r="J395" s="107" t="s">
        <v>1351</v>
      </c>
      <c r="K395" s="114"/>
      <c r="L395" s="166">
        <v>0.3</v>
      </c>
      <c r="M395" s="211" t="s">
        <v>194</v>
      </c>
      <c r="N395" s="913">
        <v>1</v>
      </c>
      <c r="O395" s="118"/>
      <c r="P395" s="118"/>
      <c r="Q395" s="290" t="s">
        <v>1350</v>
      </c>
      <c r="R395" s="130">
        <v>43313</v>
      </c>
      <c r="S395" s="130">
        <v>43465</v>
      </c>
      <c r="T395" s="333" t="str">
        <f t="shared" si="23"/>
        <v>agosto</v>
      </c>
      <c r="U395" s="335">
        <f t="shared" si="24"/>
        <v>152</v>
      </c>
      <c r="V395" s="334">
        <f t="shared" si="22"/>
        <v>152</v>
      </c>
      <c r="W395" s="163">
        <v>0</v>
      </c>
      <c r="X395" s="167">
        <v>60000000</v>
      </c>
      <c r="Y395" s="290" t="s">
        <v>1274</v>
      </c>
      <c r="Z395" s="164">
        <v>0</v>
      </c>
      <c r="AA395" s="136"/>
      <c r="AB395" s="140"/>
      <c r="AC395" s="275"/>
      <c r="AD395" s="273"/>
      <c r="AE395" s="273"/>
      <c r="AF395" s="273"/>
      <c r="AG395" s="676">
        <v>0.35</v>
      </c>
      <c r="AH395" s="669" t="s">
        <v>3677</v>
      </c>
      <c r="AI395" s="327">
        <f>IFERROR(VLOOKUP(CONCATENATE($T395,$V395),'Matriz de Decisión'!$M$4:$Y$81,2,0),0)</f>
        <v>0</v>
      </c>
      <c r="AJ395" s="346"/>
      <c r="AK395" s="347"/>
      <c r="AL395" s="346">
        <f>IFERROR(VLOOKUP(CONCATENATE($T395,$V395),'[1]Matriz de Decisión'!$M$4:$Y$81,3,0),0)</f>
        <v>0</v>
      </c>
      <c r="AM395" s="347"/>
      <c r="AN395" s="347"/>
      <c r="AO395" s="346">
        <f>IFERROR(VLOOKUP(CONCATENATE($T395,$V395),'[1]Matriz de Decisión'!$M$4:$Y$81,4,0),0)</f>
        <v>0</v>
      </c>
      <c r="AP395" s="677">
        <v>0</v>
      </c>
      <c r="AQ395" s="516"/>
    </row>
    <row r="396" spans="1:43" ht="82.5" customHeight="1" x14ac:dyDescent="0.25">
      <c r="A396" s="228" t="s">
        <v>192</v>
      </c>
      <c r="B396" s="105" t="s">
        <v>17</v>
      </c>
      <c r="C396" s="212" t="s">
        <v>20</v>
      </c>
      <c r="D396" s="294" t="s">
        <v>4445</v>
      </c>
      <c r="E396" s="215"/>
      <c r="F396" s="106" t="s">
        <v>196</v>
      </c>
      <c r="G396" s="323" t="s">
        <v>1271</v>
      </c>
      <c r="H396" s="323" t="s">
        <v>1272</v>
      </c>
      <c r="I396" s="211" t="s">
        <v>199</v>
      </c>
      <c r="J396" s="107" t="s">
        <v>1356</v>
      </c>
      <c r="K396" s="256" t="s">
        <v>1357</v>
      </c>
      <c r="L396" s="166">
        <v>0.35</v>
      </c>
      <c r="M396" s="211" t="s">
        <v>194</v>
      </c>
      <c r="N396" s="302">
        <v>205</v>
      </c>
      <c r="O396" s="945"/>
      <c r="P396" s="945"/>
      <c r="Q396" s="290" t="s">
        <v>1358</v>
      </c>
      <c r="R396" s="130">
        <v>43101</v>
      </c>
      <c r="S396" s="130">
        <v>43465</v>
      </c>
      <c r="T396" s="333" t="str">
        <f t="shared" si="23"/>
        <v>enero</v>
      </c>
      <c r="U396" s="335">
        <f t="shared" si="24"/>
        <v>364</v>
      </c>
      <c r="V396" s="334">
        <f t="shared" si="22"/>
        <v>365</v>
      </c>
      <c r="W396" s="163">
        <v>0</v>
      </c>
      <c r="X396" s="167">
        <v>1278276500</v>
      </c>
      <c r="Y396" s="290" t="s">
        <v>1274</v>
      </c>
      <c r="Z396" s="164">
        <v>0</v>
      </c>
      <c r="AA396" s="136"/>
      <c r="AB396" s="257" t="s">
        <v>1359</v>
      </c>
      <c r="AC396" s="261">
        <v>0.08</v>
      </c>
      <c r="AD396" s="257" t="s">
        <v>1360</v>
      </c>
      <c r="AE396" s="449">
        <f>IFERROR(VLOOKUP(CONCATENATE($T396,$V396),'[2]Matriz de Decisión'!$M$4:$Y$81,3,0),0)</f>
        <v>0.10666666666666666</v>
      </c>
      <c r="AF396" s="452" t="s">
        <v>2433</v>
      </c>
      <c r="AG396" s="118">
        <v>0.16</v>
      </c>
      <c r="AH396" s="955" t="s">
        <v>3678</v>
      </c>
      <c r="AI396" s="337">
        <f>IFERROR(VLOOKUP(CONCATENATE($T396,$V396),'Matriz de Decisión'!$M$4:$Y$81,2,0),0)</f>
        <v>5.333333333333333E-2</v>
      </c>
      <c r="AJ396" s="261">
        <v>0.08</v>
      </c>
      <c r="AK396" s="257" t="s">
        <v>1360</v>
      </c>
      <c r="AL396" s="275">
        <f>IFERROR(VLOOKUP(CONCATENATE($T396,$V396),'[1]Matriz de Decisión'!$M$4:$Y$81,3,0),0)</f>
        <v>0.10666666666666666</v>
      </c>
      <c r="AM396" s="953">
        <f>IFERROR(VLOOKUP(CONCATENATE($T396,$V396),#REF!,3,0),0)</f>
        <v>0</v>
      </c>
      <c r="AN396" s="957" t="s">
        <v>2433</v>
      </c>
      <c r="AO396" s="346">
        <f>IFERROR(VLOOKUP(CONCATENATE($T396,$V396),'[1]Matriz de Decisión'!$M$4:$Y$81,4,0),0)</f>
        <v>0.15999999999999998</v>
      </c>
      <c r="AP396" s="419">
        <v>0.16</v>
      </c>
      <c r="AQ396" s="670" t="s">
        <v>3704</v>
      </c>
    </row>
    <row r="397" spans="1:43" ht="82.5" customHeight="1" x14ac:dyDescent="0.25">
      <c r="A397" s="228" t="s">
        <v>192</v>
      </c>
      <c r="B397" s="105" t="s">
        <v>17</v>
      </c>
      <c r="C397" s="212" t="s">
        <v>20</v>
      </c>
      <c r="D397" s="294" t="s">
        <v>4445</v>
      </c>
      <c r="E397" s="215"/>
      <c r="F397" s="106" t="s">
        <v>196</v>
      </c>
      <c r="G397" s="323" t="s">
        <v>1271</v>
      </c>
      <c r="H397" s="323" t="s">
        <v>1272</v>
      </c>
      <c r="I397" s="211" t="s">
        <v>199</v>
      </c>
      <c r="J397" s="107" t="s">
        <v>1356</v>
      </c>
      <c r="K397" s="256" t="s">
        <v>1357</v>
      </c>
      <c r="L397" s="166">
        <v>0.35</v>
      </c>
      <c r="M397" s="211" t="s">
        <v>194</v>
      </c>
      <c r="N397" s="302">
        <v>205</v>
      </c>
      <c r="O397" s="945"/>
      <c r="P397" s="945"/>
      <c r="Q397" s="290" t="s">
        <v>1361</v>
      </c>
      <c r="R397" s="130">
        <v>43101</v>
      </c>
      <c r="S397" s="130">
        <v>43465</v>
      </c>
      <c r="T397" s="333" t="str">
        <f t="shared" si="23"/>
        <v>enero</v>
      </c>
      <c r="U397" s="335">
        <f t="shared" si="24"/>
        <v>364</v>
      </c>
      <c r="V397" s="334">
        <f t="shared" si="22"/>
        <v>365</v>
      </c>
      <c r="W397" s="163">
        <v>0</v>
      </c>
      <c r="X397" s="163">
        <v>0</v>
      </c>
      <c r="Y397" s="290" t="s">
        <v>1274</v>
      </c>
      <c r="Z397" s="164">
        <v>0</v>
      </c>
      <c r="AA397" s="136"/>
      <c r="AB397" s="257" t="s">
        <v>1362</v>
      </c>
      <c r="AC397" s="261">
        <v>0.08</v>
      </c>
      <c r="AD397" s="257" t="s">
        <v>1363</v>
      </c>
      <c r="AE397" s="449">
        <f>IFERROR(VLOOKUP(CONCATENATE($T397,$V397),'[2]Matriz de Decisión'!$M$4:$Y$81,3,0),0)</f>
        <v>0.10666666666666666</v>
      </c>
      <c r="AF397" s="452" t="s">
        <v>2434</v>
      </c>
      <c r="AG397" s="118">
        <v>0.16</v>
      </c>
      <c r="AH397" s="955" t="s">
        <v>3678</v>
      </c>
      <c r="AI397" s="337">
        <f>IFERROR(VLOOKUP(CONCATENATE($T397,$V397),'Matriz de Decisión'!$M$4:$Y$81,2,0),0)</f>
        <v>5.333333333333333E-2</v>
      </c>
      <c r="AJ397" s="261">
        <v>0.08</v>
      </c>
      <c r="AK397" s="257" t="s">
        <v>1363</v>
      </c>
      <c r="AL397" s="275">
        <f>IFERROR(VLOOKUP(CONCATENATE($T397,$V397),'[1]Matriz de Decisión'!$M$4:$Y$81,3,0),0)</f>
        <v>0.10666666666666666</v>
      </c>
      <c r="AM397" s="953">
        <f>IFERROR(VLOOKUP(CONCATENATE($T397,$V397),#REF!,3,0),0)</f>
        <v>0</v>
      </c>
      <c r="AN397" s="957" t="s">
        <v>2434</v>
      </c>
      <c r="AO397" s="346">
        <f>IFERROR(VLOOKUP(CONCATENATE($T397,$V397),'[1]Matriz de Decisión'!$M$4:$Y$81,4,0),0)</f>
        <v>0.15999999999999998</v>
      </c>
      <c r="AP397" s="419">
        <v>0.16</v>
      </c>
      <c r="AQ397" s="670" t="s">
        <v>3705</v>
      </c>
    </row>
    <row r="398" spans="1:43" ht="82.5" customHeight="1" x14ac:dyDescent="0.25">
      <c r="A398" s="228" t="s">
        <v>192</v>
      </c>
      <c r="B398" s="105" t="s">
        <v>17</v>
      </c>
      <c r="C398" s="212" t="s">
        <v>20</v>
      </c>
      <c r="D398" s="294" t="s">
        <v>4445</v>
      </c>
      <c r="E398" s="215"/>
      <c r="F398" s="106" t="s">
        <v>196</v>
      </c>
      <c r="G398" s="323" t="s">
        <v>1271</v>
      </c>
      <c r="H398" s="323" t="s">
        <v>1272</v>
      </c>
      <c r="I398" s="211" t="s">
        <v>199</v>
      </c>
      <c r="J398" s="107" t="s">
        <v>1356</v>
      </c>
      <c r="K398" s="256" t="s">
        <v>1357</v>
      </c>
      <c r="L398" s="166">
        <v>0.35</v>
      </c>
      <c r="M398" s="211" t="s">
        <v>194</v>
      </c>
      <c r="N398" s="302">
        <v>205</v>
      </c>
      <c r="O398" s="945"/>
      <c r="P398" s="945"/>
      <c r="Q398" s="290" t="s">
        <v>1364</v>
      </c>
      <c r="R398" s="130">
        <v>43101</v>
      </c>
      <c r="S398" s="130">
        <v>43465</v>
      </c>
      <c r="T398" s="333" t="str">
        <f t="shared" si="23"/>
        <v>enero</v>
      </c>
      <c r="U398" s="335">
        <f t="shared" si="24"/>
        <v>364</v>
      </c>
      <c r="V398" s="334">
        <f t="shared" si="22"/>
        <v>365</v>
      </c>
      <c r="W398" s="163">
        <v>0</v>
      </c>
      <c r="X398" s="163">
        <v>0</v>
      </c>
      <c r="Y398" s="211" t="s">
        <v>1274</v>
      </c>
      <c r="Z398" s="164">
        <v>0</v>
      </c>
      <c r="AA398" s="136"/>
      <c r="AB398" s="257" t="s">
        <v>1365</v>
      </c>
      <c r="AC398" s="261">
        <v>0.08</v>
      </c>
      <c r="AD398" s="257" t="s">
        <v>1366</v>
      </c>
      <c r="AE398" s="449">
        <f>IFERROR(VLOOKUP(CONCATENATE($T398,$V398),'[2]Matriz de Decisión'!$M$4:$Y$81,3,0),0)</f>
        <v>0.10666666666666666</v>
      </c>
      <c r="AF398" s="452" t="s">
        <v>2435</v>
      </c>
      <c r="AG398" s="118">
        <v>0.16</v>
      </c>
      <c r="AH398" s="955" t="s">
        <v>3678</v>
      </c>
      <c r="AI398" s="337">
        <f>IFERROR(VLOOKUP(CONCATENATE($T398,$V398),'Matriz de Decisión'!$M$4:$Y$81,2,0),0)</f>
        <v>5.333333333333333E-2</v>
      </c>
      <c r="AJ398" s="261">
        <v>0.08</v>
      </c>
      <c r="AK398" s="257" t="s">
        <v>1366</v>
      </c>
      <c r="AL398" s="275">
        <f>IFERROR(VLOOKUP(CONCATENATE($T398,$V398),'[1]Matriz de Decisión'!$M$4:$Y$81,3,0),0)</f>
        <v>0.10666666666666666</v>
      </c>
      <c r="AM398" s="953">
        <f>IFERROR(VLOOKUP(CONCATENATE($T398,$V398),#REF!,3,0),0)</f>
        <v>0</v>
      </c>
      <c r="AN398" s="949" t="s">
        <v>2435</v>
      </c>
      <c r="AO398" s="346">
        <f>IFERROR(VLOOKUP(CONCATENATE($T398,$V398),'[1]Matriz de Decisión'!$M$4:$Y$81,4,0),0)</f>
        <v>0.15999999999999998</v>
      </c>
      <c r="AP398" s="419">
        <v>0.16</v>
      </c>
      <c r="AQ398" s="671" t="s">
        <v>3706</v>
      </c>
    </row>
    <row r="399" spans="1:43" ht="82.5" customHeight="1" x14ac:dyDescent="0.25">
      <c r="A399" s="228" t="s">
        <v>192</v>
      </c>
      <c r="B399" s="105" t="s">
        <v>17</v>
      </c>
      <c r="C399" s="212" t="s">
        <v>20</v>
      </c>
      <c r="D399" s="294" t="s">
        <v>4445</v>
      </c>
      <c r="E399" s="215"/>
      <c r="F399" s="106" t="s">
        <v>196</v>
      </c>
      <c r="G399" s="323" t="s">
        <v>1271</v>
      </c>
      <c r="H399" s="323" t="s">
        <v>1272</v>
      </c>
      <c r="I399" s="211" t="s">
        <v>199</v>
      </c>
      <c r="J399" s="107" t="s">
        <v>1367</v>
      </c>
      <c r="K399" s="256" t="s">
        <v>1368</v>
      </c>
      <c r="L399" s="166">
        <v>0.15</v>
      </c>
      <c r="M399" s="211" t="s">
        <v>194</v>
      </c>
      <c r="N399" s="913">
        <v>1</v>
      </c>
      <c r="O399" s="118"/>
      <c r="P399" s="118"/>
      <c r="Q399" s="290" t="s">
        <v>1369</v>
      </c>
      <c r="R399" s="130">
        <v>43110</v>
      </c>
      <c r="S399" s="130">
        <v>43146</v>
      </c>
      <c r="T399" s="333" t="str">
        <f t="shared" si="23"/>
        <v>enero</v>
      </c>
      <c r="U399" s="335">
        <f t="shared" si="24"/>
        <v>36</v>
      </c>
      <c r="V399" s="334">
        <f t="shared" si="22"/>
        <v>61</v>
      </c>
      <c r="W399" s="163">
        <v>0</v>
      </c>
      <c r="X399" s="163">
        <v>0</v>
      </c>
      <c r="Y399" s="211" t="s">
        <v>1274</v>
      </c>
      <c r="Z399" s="164">
        <v>0</v>
      </c>
      <c r="AA399" s="136"/>
      <c r="AB399" s="257" t="s">
        <v>1370</v>
      </c>
      <c r="AC399" s="261">
        <v>0.4</v>
      </c>
      <c r="AD399" s="257" t="s">
        <v>1371</v>
      </c>
      <c r="AE399" s="449">
        <v>0.3</v>
      </c>
      <c r="AF399" s="531" t="s">
        <v>2436</v>
      </c>
      <c r="AG399" s="118">
        <v>0.4</v>
      </c>
      <c r="AH399" s="515" t="s">
        <v>3679</v>
      </c>
      <c r="AI399" s="327">
        <f>IFERROR(VLOOKUP(CONCATENATE($T399,$V399),'Matriz de Decisión'!$M$4:$Y$81,2,0),0)</f>
        <v>0.4</v>
      </c>
      <c r="AJ399" s="261">
        <v>0.4</v>
      </c>
      <c r="AK399" s="257" t="s">
        <v>1371</v>
      </c>
      <c r="AL399" s="346">
        <f>IFERROR(VLOOKUP(CONCATENATE($T399,$V399),'[1]Matriz de Decisión'!$M$4:$Y$81,3,0),0)</f>
        <v>1</v>
      </c>
      <c r="AM399" s="449">
        <v>0.3</v>
      </c>
      <c r="AN399" s="957" t="s">
        <v>2436</v>
      </c>
      <c r="AO399" s="346">
        <f>IFERROR(VLOOKUP(CONCATENATE($T399,$V399),'[1]Matriz de Decisión'!$M$4:$Y$81,4,0),0)</f>
        <v>1</v>
      </c>
      <c r="AP399" s="419">
        <v>0.4</v>
      </c>
      <c r="AQ399" s="515" t="s">
        <v>3707</v>
      </c>
    </row>
    <row r="400" spans="1:43" ht="82.5" customHeight="1" x14ac:dyDescent="0.25">
      <c r="A400" s="228" t="s">
        <v>192</v>
      </c>
      <c r="B400" s="105" t="s">
        <v>17</v>
      </c>
      <c r="C400" s="212" t="s">
        <v>20</v>
      </c>
      <c r="D400" s="294" t="s">
        <v>4445</v>
      </c>
      <c r="E400" s="215"/>
      <c r="F400" s="106" t="s">
        <v>196</v>
      </c>
      <c r="G400" s="323" t="s">
        <v>1271</v>
      </c>
      <c r="H400" s="323" t="s">
        <v>1272</v>
      </c>
      <c r="I400" s="211" t="s">
        <v>199</v>
      </c>
      <c r="J400" s="107" t="s">
        <v>1367</v>
      </c>
      <c r="K400" s="114"/>
      <c r="L400" s="166">
        <v>0.15</v>
      </c>
      <c r="M400" s="211" t="s">
        <v>194</v>
      </c>
      <c r="N400" s="913">
        <v>1</v>
      </c>
      <c r="O400" s="945"/>
      <c r="P400" s="945"/>
      <c r="Q400" s="290" t="s">
        <v>1372</v>
      </c>
      <c r="R400" s="130">
        <v>43146</v>
      </c>
      <c r="S400" s="130">
        <v>43174</v>
      </c>
      <c r="T400" s="333" t="str">
        <f t="shared" si="23"/>
        <v>febrero</v>
      </c>
      <c r="U400" s="335">
        <f t="shared" si="24"/>
        <v>28</v>
      </c>
      <c r="V400" s="334">
        <f t="shared" si="22"/>
        <v>30</v>
      </c>
      <c r="W400" s="163">
        <v>0</v>
      </c>
      <c r="X400" s="163">
        <v>0</v>
      </c>
      <c r="Y400" s="290" t="s">
        <v>1274</v>
      </c>
      <c r="Z400" s="164">
        <v>0</v>
      </c>
      <c r="AA400" s="136"/>
      <c r="AB400" s="140"/>
      <c r="AC400" s="273"/>
      <c r="AD400" s="273"/>
      <c r="AE400" s="449">
        <v>0</v>
      </c>
      <c r="AF400" s="452" t="s">
        <v>2437</v>
      </c>
      <c r="AG400" s="118">
        <v>0.4</v>
      </c>
      <c r="AH400" s="518" t="s">
        <v>3679</v>
      </c>
      <c r="AI400" s="337">
        <f>IFERROR(VLOOKUP(CONCATENATE($T400,$V400),'Matriz de Decisión'!$M$4:$Y$81,2,0),0)</f>
        <v>0</v>
      </c>
      <c r="AJ400" s="273"/>
      <c r="AK400" s="273"/>
      <c r="AL400" s="275">
        <f>IFERROR(VLOOKUP(CONCATENATE($T400,$V400),'[1]Matriz de Decisión'!$M$4:$Y$81,3,0),0)</f>
        <v>1</v>
      </c>
      <c r="AM400" s="953">
        <v>0</v>
      </c>
      <c r="AN400" s="957" t="s">
        <v>2437</v>
      </c>
      <c r="AO400" s="346">
        <f>IFERROR(VLOOKUP(CONCATENATE($T400,$V400),'[1]Matriz de Decisión'!$M$4:$Y$81,4,0),0)</f>
        <v>1</v>
      </c>
      <c r="AP400" s="419">
        <v>0.2</v>
      </c>
      <c r="AQ400" s="672" t="s">
        <v>3708</v>
      </c>
    </row>
    <row r="401" spans="1:43" ht="82.5" customHeight="1" x14ac:dyDescent="0.25">
      <c r="A401" s="228" t="s">
        <v>192</v>
      </c>
      <c r="B401" s="105" t="s">
        <v>17</v>
      </c>
      <c r="C401" s="212" t="s">
        <v>20</v>
      </c>
      <c r="D401" s="294" t="s">
        <v>4445</v>
      </c>
      <c r="E401" s="215"/>
      <c r="F401" s="106" t="s">
        <v>196</v>
      </c>
      <c r="G401" s="323" t="s">
        <v>1271</v>
      </c>
      <c r="H401" s="323" t="s">
        <v>1272</v>
      </c>
      <c r="I401" s="211" t="s">
        <v>199</v>
      </c>
      <c r="J401" s="107" t="s">
        <v>1367</v>
      </c>
      <c r="K401" s="114"/>
      <c r="L401" s="166">
        <v>0.15</v>
      </c>
      <c r="M401" s="211" t="s">
        <v>194</v>
      </c>
      <c r="N401" s="913">
        <v>1</v>
      </c>
      <c r="O401" s="945"/>
      <c r="P401" s="945"/>
      <c r="Q401" s="290" t="s">
        <v>1373</v>
      </c>
      <c r="R401" s="130">
        <v>43174</v>
      </c>
      <c r="S401" s="130">
        <v>43251</v>
      </c>
      <c r="T401" s="333" t="str">
        <f t="shared" si="23"/>
        <v>marzo</v>
      </c>
      <c r="U401" s="335">
        <f t="shared" si="24"/>
        <v>77</v>
      </c>
      <c r="V401" s="334">
        <f t="shared" si="22"/>
        <v>91</v>
      </c>
      <c r="W401" s="163">
        <v>0</v>
      </c>
      <c r="X401" s="163">
        <v>0</v>
      </c>
      <c r="Y401" s="290" t="s">
        <v>1274</v>
      </c>
      <c r="Z401" s="164">
        <v>0</v>
      </c>
      <c r="AA401" s="136"/>
      <c r="AB401" s="140"/>
      <c r="AC401" s="273"/>
      <c r="AD401" s="273"/>
      <c r="AE401" s="273"/>
      <c r="AF401" s="273"/>
      <c r="AG401" s="118">
        <v>0.4</v>
      </c>
      <c r="AH401" s="515" t="s">
        <v>3679</v>
      </c>
      <c r="AI401" s="327">
        <f>IFERROR(VLOOKUP(CONCATENATE($T401,$V401),'Matriz de Decisión'!$M$4:$Y$81,2,0),0)</f>
        <v>0</v>
      </c>
      <c r="AJ401" s="347"/>
      <c r="AK401" s="347"/>
      <c r="AL401" s="346">
        <f>IFERROR(VLOOKUP(CONCATENATE($T401,$V401),'[1]Matriz de Decisión'!$M$4:$Y$81,3,0),0)</f>
        <v>0</v>
      </c>
      <c r="AM401" s="347"/>
      <c r="AN401" s="347"/>
      <c r="AO401" s="346">
        <f>IFERROR(VLOOKUP(CONCATENATE($T401,$V401),'[1]Matriz de Decisión'!$M$4:$Y$81,4,0),0)</f>
        <v>0.25</v>
      </c>
      <c r="AP401" s="419">
        <v>0</v>
      </c>
      <c r="AQ401" s="672" t="s">
        <v>2437</v>
      </c>
    </row>
    <row r="402" spans="1:43" ht="84" hidden="1" x14ac:dyDescent="0.25">
      <c r="A402" s="228" t="s">
        <v>192</v>
      </c>
      <c r="B402" s="105" t="s">
        <v>17</v>
      </c>
      <c r="C402" s="212" t="s">
        <v>20</v>
      </c>
      <c r="D402" s="294" t="s">
        <v>4445</v>
      </c>
      <c r="E402" s="215"/>
      <c r="F402" s="106" t="s">
        <v>196</v>
      </c>
      <c r="G402" s="323" t="s">
        <v>1271</v>
      </c>
      <c r="H402" s="323" t="s">
        <v>1272</v>
      </c>
      <c r="I402" s="211" t="s">
        <v>199</v>
      </c>
      <c r="J402" s="107" t="s">
        <v>1367</v>
      </c>
      <c r="K402" s="114"/>
      <c r="L402" s="166">
        <v>0.15</v>
      </c>
      <c r="M402" s="211" t="s">
        <v>194</v>
      </c>
      <c r="N402" s="913">
        <v>1</v>
      </c>
      <c r="O402" s="118"/>
      <c r="P402" s="118"/>
      <c r="Q402" s="290" t="s">
        <v>1374</v>
      </c>
      <c r="R402" s="130">
        <v>43252</v>
      </c>
      <c r="S402" s="130">
        <v>43296</v>
      </c>
      <c r="T402" s="333" t="str">
        <f t="shared" si="23"/>
        <v>junio</v>
      </c>
      <c r="U402" s="335">
        <f t="shared" si="24"/>
        <v>44</v>
      </c>
      <c r="V402" s="334">
        <f t="shared" si="22"/>
        <v>61</v>
      </c>
      <c r="W402" s="163">
        <v>0</v>
      </c>
      <c r="X402" s="163">
        <v>0</v>
      </c>
      <c r="Y402" s="290" t="s">
        <v>1274</v>
      </c>
      <c r="Z402" s="164">
        <v>0</v>
      </c>
      <c r="AA402" s="136"/>
      <c r="AB402" s="140"/>
      <c r="AC402" s="273"/>
      <c r="AD402" s="273"/>
      <c r="AE402" s="273"/>
      <c r="AF402" s="273"/>
      <c r="AG402" s="118">
        <v>0.4</v>
      </c>
      <c r="AH402" s="515" t="s">
        <v>3679</v>
      </c>
      <c r="AI402" s="327">
        <f>IFERROR(VLOOKUP(CONCATENATE($T402,$V402),'Matriz de Decisión'!$M$4:$Y$81,2,0),0)</f>
        <v>0</v>
      </c>
      <c r="AJ402" s="347"/>
      <c r="AK402" s="347"/>
      <c r="AL402" s="346">
        <f>IFERROR(VLOOKUP(CONCATENATE($T402,$V402),'[1]Matriz de Decisión'!$M$4:$Y$81,3,0),0)</f>
        <v>0</v>
      </c>
      <c r="AM402" s="347"/>
      <c r="AN402" s="347"/>
      <c r="AO402" s="346">
        <f>IFERROR(VLOOKUP(CONCATENATE($T402,$V402),'[1]Matriz de Decisión'!$M$4:$Y$81,4,0),0)</f>
        <v>0</v>
      </c>
      <c r="AP402" s="118">
        <v>0</v>
      </c>
      <c r="AQ402" s="673"/>
    </row>
    <row r="403" spans="1:43" ht="82.5" customHeight="1" x14ac:dyDescent="0.25">
      <c r="A403" s="228" t="s">
        <v>192</v>
      </c>
      <c r="B403" s="105" t="s">
        <v>1375</v>
      </c>
      <c r="C403" s="212" t="s">
        <v>20</v>
      </c>
      <c r="D403" s="107" t="s">
        <v>4445</v>
      </c>
      <c r="E403" s="215"/>
      <c r="F403" s="106" t="s">
        <v>1376</v>
      </c>
      <c r="G403" s="323" t="s">
        <v>1271</v>
      </c>
      <c r="H403" s="323" t="s">
        <v>1272</v>
      </c>
      <c r="I403" s="211" t="s">
        <v>193</v>
      </c>
      <c r="J403" s="107" t="s">
        <v>1377</v>
      </c>
      <c r="K403" s="114"/>
      <c r="L403" s="166" t="s">
        <v>1084</v>
      </c>
      <c r="M403" s="211" t="s">
        <v>194</v>
      </c>
      <c r="N403" s="914">
        <v>1</v>
      </c>
      <c r="O403" s="168"/>
      <c r="P403" s="168"/>
      <c r="Q403" s="290" t="s">
        <v>1378</v>
      </c>
      <c r="R403" s="130">
        <v>43101</v>
      </c>
      <c r="S403" s="130">
        <v>43312</v>
      </c>
      <c r="T403" s="333" t="str">
        <f t="shared" si="23"/>
        <v>enero</v>
      </c>
      <c r="U403" s="335">
        <f t="shared" si="24"/>
        <v>211</v>
      </c>
      <c r="V403" s="334">
        <f t="shared" si="22"/>
        <v>213</v>
      </c>
      <c r="W403" s="163"/>
      <c r="X403" s="167">
        <v>3090000000</v>
      </c>
      <c r="Y403" s="290"/>
      <c r="Z403" s="164"/>
      <c r="AA403" s="136"/>
      <c r="AB403" s="140"/>
      <c r="AC403" s="273"/>
      <c r="AD403" s="273"/>
      <c r="AE403" s="449">
        <v>0.28000000000000003</v>
      </c>
      <c r="AF403" s="477" t="s">
        <v>2438</v>
      </c>
      <c r="AG403" s="118">
        <v>0.35</v>
      </c>
      <c r="AH403" s="253" t="s">
        <v>3680</v>
      </c>
      <c r="AI403" s="337">
        <f>IFERROR(VLOOKUP(CONCATENATE($T403,$V403),'Matriz de Decisión'!$M$4:$Y$81,2,0),0)</f>
        <v>0.10285714285714284</v>
      </c>
      <c r="AJ403" s="273"/>
      <c r="AK403" s="613" t="s">
        <v>1379</v>
      </c>
      <c r="AL403" s="275">
        <f>IFERROR(VLOOKUP(CONCATENATE($T403,$V403),'[1]Matriz de Decisión'!$M$4:$Y$81,3,0),0)</f>
        <v>0.20571428571428568</v>
      </c>
      <c r="AM403" s="953">
        <v>0.28000000000000003</v>
      </c>
      <c r="AN403" s="949" t="s">
        <v>2438</v>
      </c>
      <c r="AO403" s="346">
        <f>IFERROR(VLOOKUP(CONCATENATE($T403,$V403),'[1]Matriz de Decisión'!$M$4:$Y$81,4,0),0)</f>
        <v>0.34857142857142853</v>
      </c>
      <c r="AP403" s="118">
        <v>0.35</v>
      </c>
      <c r="AQ403" s="217" t="s">
        <v>3709</v>
      </c>
    </row>
    <row r="404" spans="1:43" ht="82.5" customHeight="1" x14ac:dyDescent="0.25">
      <c r="A404" s="228" t="s">
        <v>192</v>
      </c>
      <c r="B404" s="105" t="s">
        <v>1375</v>
      </c>
      <c r="C404" s="212" t="s">
        <v>20</v>
      </c>
      <c r="D404" s="107" t="s">
        <v>4445</v>
      </c>
      <c r="E404" s="215"/>
      <c r="F404" s="106" t="s">
        <v>1376</v>
      </c>
      <c r="G404" s="323" t="s">
        <v>1271</v>
      </c>
      <c r="H404" s="323" t="s">
        <v>1272</v>
      </c>
      <c r="I404" s="211" t="s">
        <v>193</v>
      </c>
      <c r="J404" s="107" t="s">
        <v>1377</v>
      </c>
      <c r="K404" s="114"/>
      <c r="L404" s="166" t="s">
        <v>1084</v>
      </c>
      <c r="M404" s="211" t="s">
        <v>194</v>
      </c>
      <c r="N404" s="914">
        <v>1</v>
      </c>
      <c r="O404" s="118"/>
      <c r="P404" s="118"/>
      <c r="Q404" s="290" t="s">
        <v>1380</v>
      </c>
      <c r="R404" s="130">
        <v>43147</v>
      </c>
      <c r="S404" s="130">
        <v>43342</v>
      </c>
      <c r="T404" s="333" t="str">
        <f t="shared" si="23"/>
        <v>febrero</v>
      </c>
      <c r="U404" s="335">
        <f t="shared" si="24"/>
        <v>195</v>
      </c>
      <c r="V404" s="334">
        <f t="shared" si="22"/>
        <v>213</v>
      </c>
      <c r="W404" s="163"/>
      <c r="X404" s="167"/>
      <c r="Y404" s="290"/>
      <c r="Z404" s="164"/>
      <c r="AA404" s="136"/>
      <c r="AB404" s="140"/>
      <c r="AC404" s="273"/>
      <c r="AD404" s="273"/>
      <c r="AE404" s="449">
        <v>0</v>
      </c>
      <c r="AF404" s="477" t="s">
        <v>2439</v>
      </c>
      <c r="AG404" s="118">
        <v>0.35</v>
      </c>
      <c r="AH404" s="161" t="s">
        <v>3680</v>
      </c>
      <c r="AI404" s="327">
        <f>IFERROR(VLOOKUP(CONCATENATE($T404,$V404),'Matriz de Decisión'!$M$4:$Y$81,2,0),0)</f>
        <v>0</v>
      </c>
      <c r="AJ404" s="347"/>
      <c r="AK404" s="347"/>
      <c r="AL404" s="346">
        <f>IFERROR(VLOOKUP(CONCATENATE($T404,$V404),'[1]Matriz de Decisión'!$M$4:$Y$81,3,0),0)</f>
        <v>0.10285714285714284</v>
      </c>
      <c r="AM404" s="953">
        <v>0</v>
      </c>
      <c r="AN404" s="954" t="s">
        <v>4470</v>
      </c>
      <c r="AO404" s="275">
        <f>IFERROR(VLOOKUP(CONCATENATE($T404,$V404),'[1]Matriz de Decisión'!$M$4:$Y$81,4,0),0)</f>
        <v>0.20571428571428568</v>
      </c>
      <c r="AP404" s="165">
        <v>0</v>
      </c>
      <c r="AQ404" s="955" t="s">
        <v>3711</v>
      </c>
    </row>
    <row r="405" spans="1:43" ht="82.5" customHeight="1" x14ac:dyDescent="0.25">
      <c r="A405" s="228" t="s">
        <v>192</v>
      </c>
      <c r="B405" s="105" t="s">
        <v>1375</v>
      </c>
      <c r="C405" s="212" t="s">
        <v>20</v>
      </c>
      <c r="D405" s="294" t="s">
        <v>4445</v>
      </c>
      <c r="E405" s="215"/>
      <c r="F405" s="106" t="s">
        <v>196</v>
      </c>
      <c r="G405" s="323" t="s">
        <v>1271</v>
      </c>
      <c r="H405" s="323" t="s">
        <v>1272</v>
      </c>
      <c r="I405" s="211" t="s">
        <v>199</v>
      </c>
      <c r="J405" s="107" t="s">
        <v>1381</v>
      </c>
      <c r="K405" s="114"/>
      <c r="L405" s="166"/>
      <c r="M405" s="211" t="s">
        <v>194</v>
      </c>
      <c r="N405" s="302">
        <v>10</v>
      </c>
      <c r="O405" s="118"/>
      <c r="P405" s="118"/>
      <c r="Q405" s="107" t="s">
        <v>1382</v>
      </c>
      <c r="R405" s="130">
        <v>43143</v>
      </c>
      <c r="S405" s="130">
        <v>43157</v>
      </c>
      <c r="T405" s="333" t="str">
        <f t="shared" si="23"/>
        <v>febrero</v>
      </c>
      <c r="U405" s="335">
        <f t="shared" si="24"/>
        <v>14</v>
      </c>
      <c r="V405" s="334">
        <f t="shared" si="22"/>
        <v>30</v>
      </c>
      <c r="W405" s="163"/>
      <c r="X405" s="167"/>
      <c r="Y405" s="290"/>
      <c r="Z405" s="164"/>
      <c r="AA405" s="136"/>
      <c r="AB405" s="140"/>
      <c r="AC405" s="273"/>
      <c r="AD405" s="273"/>
      <c r="AE405" s="449">
        <v>1</v>
      </c>
      <c r="AF405" s="532" t="s">
        <v>2440</v>
      </c>
      <c r="AG405" s="443">
        <v>0.3</v>
      </c>
      <c r="AH405" s="955" t="s">
        <v>3681</v>
      </c>
      <c r="AI405" s="337">
        <f>IFERROR(VLOOKUP(CONCATENATE($T405,$V405),'Matriz de Decisión'!$M$4:$Y$81,2,0),0)</f>
        <v>0</v>
      </c>
      <c r="AJ405" s="273"/>
      <c r="AK405" s="273"/>
      <c r="AL405" s="275">
        <v>1</v>
      </c>
      <c r="AM405" s="953">
        <v>1</v>
      </c>
      <c r="AN405" s="958" t="s">
        <v>2440</v>
      </c>
      <c r="AO405" s="346"/>
      <c r="AP405" s="118">
        <v>1</v>
      </c>
      <c r="AQ405" s="516" t="s">
        <v>3686</v>
      </c>
    </row>
    <row r="406" spans="1:43" ht="82.5" customHeight="1" x14ac:dyDescent="0.25">
      <c r="A406" s="228" t="s">
        <v>192</v>
      </c>
      <c r="B406" s="105" t="s">
        <v>1375</v>
      </c>
      <c r="C406" s="212" t="s">
        <v>20</v>
      </c>
      <c r="D406" s="294" t="s">
        <v>4445</v>
      </c>
      <c r="E406" s="215"/>
      <c r="F406" s="106" t="s">
        <v>196</v>
      </c>
      <c r="G406" s="323" t="s">
        <v>1271</v>
      </c>
      <c r="H406" s="323" t="s">
        <v>1272</v>
      </c>
      <c r="I406" s="211" t="s">
        <v>199</v>
      </c>
      <c r="J406" s="107" t="s">
        <v>1381</v>
      </c>
      <c r="K406" s="114"/>
      <c r="L406" s="166"/>
      <c r="M406" s="211" t="s">
        <v>194</v>
      </c>
      <c r="N406" s="302">
        <v>10</v>
      </c>
      <c r="O406" s="118"/>
      <c r="P406" s="118"/>
      <c r="Q406" s="290" t="s">
        <v>1383</v>
      </c>
      <c r="R406" s="130">
        <v>43157</v>
      </c>
      <c r="S406" s="130">
        <v>43273</v>
      </c>
      <c r="T406" s="333" t="str">
        <f t="shared" si="23"/>
        <v>febrero</v>
      </c>
      <c r="U406" s="335">
        <f t="shared" si="24"/>
        <v>116</v>
      </c>
      <c r="V406" s="334">
        <f t="shared" si="22"/>
        <v>122</v>
      </c>
      <c r="W406" s="163"/>
      <c r="X406" s="167"/>
      <c r="Y406" s="290"/>
      <c r="Z406" s="164"/>
      <c r="AA406" s="136"/>
      <c r="AB406" s="140"/>
      <c r="AC406" s="273"/>
      <c r="AD406" s="273"/>
      <c r="AE406" s="533">
        <v>0.1</v>
      </c>
      <c r="AF406" s="532" t="s">
        <v>2441</v>
      </c>
      <c r="AG406" s="443">
        <v>0.3</v>
      </c>
      <c r="AH406" s="955" t="s">
        <v>3681</v>
      </c>
      <c r="AI406" s="337">
        <f>IFERROR(VLOOKUP(CONCATENATE($T406,$V406),'Matriz de Decisión'!$M$4:$Y$81,2,0),0)</f>
        <v>0</v>
      </c>
      <c r="AJ406" s="273"/>
      <c r="AK406" s="273"/>
      <c r="AL406" s="275">
        <v>0.2</v>
      </c>
      <c r="AM406" s="959">
        <v>0.1</v>
      </c>
      <c r="AN406" s="958" t="s">
        <v>2441</v>
      </c>
      <c r="AO406" s="346"/>
      <c r="AP406" s="443">
        <v>0.15</v>
      </c>
      <c r="AQ406" s="516" t="s">
        <v>3710</v>
      </c>
    </row>
    <row r="407" spans="1:43" ht="180" hidden="1" x14ac:dyDescent="0.25">
      <c r="A407" s="228" t="s">
        <v>192</v>
      </c>
      <c r="B407" s="105" t="s">
        <v>1375</v>
      </c>
      <c r="C407" s="212" t="s">
        <v>20</v>
      </c>
      <c r="D407" s="294" t="s">
        <v>4445</v>
      </c>
      <c r="E407" s="215"/>
      <c r="F407" s="106" t="s">
        <v>196</v>
      </c>
      <c r="G407" s="323" t="s">
        <v>1271</v>
      </c>
      <c r="H407" s="323" t="s">
        <v>1272</v>
      </c>
      <c r="I407" s="211" t="s">
        <v>199</v>
      </c>
      <c r="J407" s="107" t="s">
        <v>1381</v>
      </c>
      <c r="K407" s="114"/>
      <c r="L407" s="166"/>
      <c r="M407" s="211" t="s">
        <v>194</v>
      </c>
      <c r="N407" s="302">
        <v>10</v>
      </c>
      <c r="O407" s="118"/>
      <c r="P407" s="118"/>
      <c r="Q407" s="290" t="s">
        <v>1384</v>
      </c>
      <c r="R407" s="130">
        <v>43200</v>
      </c>
      <c r="S407" s="130">
        <v>43250</v>
      </c>
      <c r="T407" s="333" t="str">
        <f t="shared" si="23"/>
        <v>abril</v>
      </c>
      <c r="U407" s="335">
        <f t="shared" si="24"/>
        <v>50</v>
      </c>
      <c r="V407" s="334">
        <f t="shared" si="22"/>
        <v>61</v>
      </c>
      <c r="W407" s="163"/>
      <c r="X407" s="167"/>
      <c r="Y407" s="290"/>
      <c r="Z407" s="164"/>
      <c r="AA407" s="136"/>
      <c r="AB407" s="140"/>
      <c r="AC407" s="273"/>
      <c r="AD407" s="273"/>
      <c r="AE407" s="273"/>
      <c r="AF407" s="273"/>
      <c r="AG407" s="443">
        <v>0.3</v>
      </c>
      <c r="AH407" s="516" t="s">
        <v>3681</v>
      </c>
      <c r="AI407" s="327">
        <f>IFERROR(VLOOKUP(CONCATENATE($T407,$V407),'Matriz de Decisión'!$M$4:$Y$81,2,0),0)</f>
        <v>0</v>
      </c>
      <c r="AJ407" s="347"/>
      <c r="AK407" s="347"/>
      <c r="AL407" s="346"/>
      <c r="AM407" s="453">
        <v>0.1</v>
      </c>
      <c r="AN407" s="454" t="s">
        <v>2442</v>
      </c>
      <c r="AO407" s="346"/>
      <c r="AP407" s="118">
        <v>0</v>
      </c>
      <c r="AQ407" s="516"/>
    </row>
    <row r="408" spans="1:43" ht="135" hidden="1" x14ac:dyDescent="0.25">
      <c r="A408" s="228" t="s">
        <v>192</v>
      </c>
      <c r="B408" s="105" t="s">
        <v>1375</v>
      </c>
      <c r="C408" s="212" t="s">
        <v>20</v>
      </c>
      <c r="D408" s="294" t="s">
        <v>4445</v>
      </c>
      <c r="E408" s="215"/>
      <c r="F408" s="106" t="s">
        <v>196</v>
      </c>
      <c r="G408" s="323" t="s">
        <v>1271</v>
      </c>
      <c r="H408" s="323" t="s">
        <v>1272</v>
      </c>
      <c r="I408" s="211" t="s">
        <v>199</v>
      </c>
      <c r="J408" s="107" t="s">
        <v>1381</v>
      </c>
      <c r="K408" s="114"/>
      <c r="L408" s="166"/>
      <c r="M408" s="211" t="s">
        <v>194</v>
      </c>
      <c r="N408" s="302">
        <v>10</v>
      </c>
      <c r="O408" s="118"/>
      <c r="P408" s="118"/>
      <c r="Q408" s="290" t="s">
        <v>1385</v>
      </c>
      <c r="R408" s="130">
        <v>43273</v>
      </c>
      <c r="S408" s="130">
        <v>43373</v>
      </c>
      <c r="T408" s="333" t="str">
        <f t="shared" si="23"/>
        <v>junio</v>
      </c>
      <c r="U408" s="335">
        <f t="shared" si="24"/>
        <v>100</v>
      </c>
      <c r="V408" s="334">
        <f t="shared" si="22"/>
        <v>122</v>
      </c>
      <c r="W408" s="163"/>
      <c r="X408" s="167"/>
      <c r="Y408" s="290"/>
      <c r="Z408" s="164"/>
      <c r="AA408" s="136"/>
      <c r="AB408" s="140"/>
      <c r="AC408" s="273"/>
      <c r="AD408" s="273"/>
      <c r="AE408" s="273"/>
      <c r="AF408" s="273"/>
      <c r="AG408" s="443">
        <v>0.3</v>
      </c>
      <c r="AH408" s="516" t="s">
        <v>3681</v>
      </c>
      <c r="AI408" s="327">
        <f>IFERROR(VLOOKUP(CONCATENATE($T408,$V408),'Matriz de Decisión'!$M$4:$Y$81,2,0),0)</f>
        <v>0</v>
      </c>
      <c r="AJ408" s="347"/>
      <c r="AK408" s="347"/>
      <c r="AL408" s="346"/>
      <c r="AM408" s="453">
        <v>0.1</v>
      </c>
      <c r="AN408" s="454" t="s">
        <v>2443</v>
      </c>
      <c r="AO408" s="346"/>
      <c r="AP408" s="118">
        <v>0</v>
      </c>
      <c r="AQ408" s="516"/>
    </row>
    <row r="409" spans="1:43" ht="82.5" customHeight="1" x14ac:dyDescent="0.25">
      <c r="A409" s="228" t="s">
        <v>192</v>
      </c>
      <c r="B409" s="105" t="s">
        <v>17</v>
      </c>
      <c r="C409" s="212" t="s">
        <v>20</v>
      </c>
      <c r="D409" s="107" t="s">
        <v>4445</v>
      </c>
      <c r="E409" s="215"/>
      <c r="F409" s="106" t="s">
        <v>1386</v>
      </c>
      <c r="G409" s="323" t="s">
        <v>1387</v>
      </c>
      <c r="H409" s="323" t="s">
        <v>1388</v>
      </c>
      <c r="I409" s="106" t="s">
        <v>199</v>
      </c>
      <c r="J409" s="107" t="s">
        <v>1389</v>
      </c>
      <c r="K409" s="114"/>
      <c r="L409" s="166">
        <v>0.1</v>
      </c>
      <c r="M409" s="211" t="s">
        <v>194</v>
      </c>
      <c r="N409" s="913">
        <v>1</v>
      </c>
      <c r="O409" s="118"/>
      <c r="P409" s="118"/>
      <c r="Q409" s="290" t="s">
        <v>1390</v>
      </c>
      <c r="R409" s="130">
        <v>43101</v>
      </c>
      <c r="S409" s="130">
        <v>43463</v>
      </c>
      <c r="T409" s="333" t="str">
        <f t="shared" si="23"/>
        <v>enero</v>
      </c>
      <c r="U409" s="335">
        <f t="shared" si="24"/>
        <v>362</v>
      </c>
      <c r="V409" s="334">
        <f t="shared" si="22"/>
        <v>365</v>
      </c>
      <c r="W409" s="163"/>
      <c r="X409" s="131"/>
      <c r="Y409" s="211"/>
      <c r="Z409" s="164"/>
      <c r="AA409" s="136"/>
      <c r="AB409" s="141" t="s">
        <v>2455</v>
      </c>
      <c r="AC409" s="262">
        <f>11/100</f>
        <v>0.11</v>
      </c>
      <c r="AD409" s="135" t="s">
        <v>1391</v>
      </c>
      <c r="AE409" s="382" t="s">
        <v>3541</v>
      </c>
      <c r="AF409" s="161" t="s">
        <v>2454</v>
      </c>
      <c r="AG409" s="796">
        <v>1</v>
      </c>
      <c r="AH409" s="795" t="s">
        <v>4354</v>
      </c>
      <c r="AI409" s="327">
        <f>IFERROR(VLOOKUP(CONCATENATE($T409,$V409),'Matriz de Decisión'!$M$4:$Y$81,2,0),0)</f>
        <v>5.333333333333333E-2</v>
      </c>
      <c r="AJ409" s="346">
        <v>0.05</v>
      </c>
      <c r="AK409" s="135" t="s">
        <v>1391</v>
      </c>
      <c r="AL409" s="346">
        <f>IFERROR(VLOOKUP(CONCATENATE($T409,$V409),'[1]Matriz de Decisión'!$M$4:$Y$81,3,0),0)</f>
        <v>0.10666666666666666</v>
      </c>
      <c r="AM409" s="346">
        <v>0.11</v>
      </c>
      <c r="AN409" s="161" t="s">
        <v>2454</v>
      </c>
      <c r="AO409" s="346">
        <f>IFERROR(VLOOKUP(CONCATENATE($T409,$V409),'[1]Matriz de Decisión'!$M$4:$Y$81,4,0),0)</f>
        <v>0.15999999999999998</v>
      </c>
      <c r="AP409" s="860">
        <v>16</v>
      </c>
      <c r="AQ409" s="858" t="s">
        <v>4354</v>
      </c>
    </row>
    <row r="410" spans="1:43" ht="82.5" customHeight="1" x14ac:dyDescent="0.25">
      <c r="A410" s="228" t="s">
        <v>192</v>
      </c>
      <c r="B410" s="105" t="s">
        <v>17</v>
      </c>
      <c r="C410" s="212" t="s">
        <v>20</v>
      </c>
      <c r="D410" s="107" t="s">
        <v>4445</v>
      </c>
      <c r="E410" s="215"/>
      <c r="F410" s="106" t="s">
        <v>1386</v>
      </c>
      <c r="G410" s="323" t="s">
        <v>1387</v>
      </c>
      <c r="H410" s="323" t="s">
        <v>1388</v>
      </c>
      <c r="I410" s="106" t="s">
        <v>199</v>
      </c>
      <c r="J410" s="107" t="s">
        <v>1392</v>
      </c>
      <c r="K410" s="114"/>
      <c r="L410" s="166">
        <v>0.3</v>
      </c>
      <c r="M410" s="211" t="s">
        <v>194</v>
      </c>
      <c r="N410" s="302">
        <v>4</v>
      </c>
      <c r="O410" s="118"/>
      <c r="P410" s="118"/>
      <c r="Q410" s="290" t="s">
        <v>1393</v>
      </c>
      <c r="R410" s="130">
        <v>43101</v>
      </c>
      <c r="S410" s="130">
        <v>43146</v>
      </c>
      <c r="T410" s="333" t="str">
        <f t="shared" si="23"/>
        <v>enero</v>
      </c>
      <c r="U410" s="335">
        <f t="shared" si="24"/>
        <v>45</v>
      </c>
      <c r="V410" s="334">
        <f t="shared" si="22"/>
        <v>61</v>
      </c>
      <c r="W410" s="163"/>
      <c r="X410" s="131"/>
      <c r="Y410" s="211"/>
      <c r="Z410" s="164"/>
      <c r="AA410" s="136"/>
      <c r="AB410" s="161" t="s">
        <v>2456</v>
      </c>
      <c r="AC410" s="216">
        <v>0.5</v>
      </c>
      <c r="AD410" s="135" t="s">
        <v>1394</v>
      </c>
      <c r="AE410" s="614">
        <v>1</v>
      </c>
      <c r="AF410" s="161" t="s">
        <v>2450</v>
      </c>
      <c r="AG410" s="796">
        <v>0.5</v>
      </c>
      <c r="AH410" s="795" t="s">
        <v>4355</v>
      </c>
      <c r="AI410" s="327">
        <f>IFERROR(VLOOKUP(CONCATENATE($T410,$V410),'Matriz de Decisión'!$M$4:$Y$81,2,0),0)</f>
        <v>0.4</v>
      </c>
      <c r="AJ410" s="346">
        <v>0.4</v>
      </c>
      <c r="AK410" s="135" t="s">
        <v>1394</v>
      </c>
      <c r="AL410" s="346">
        <f>IFERROR(VLOOKUP(CONCATENATE($T410,$V410),'[1]Matriz de Decisión'!$M$4:$Y$81,3,0),0)</f>
        <v>1</v>
      </c>
      <c r="AM410" s="346">
        <v>1</v>
      </c>
      <c r="AN410" s="161" t="s">
        <v>2450</v>
      </c>
      <c r="AO410" s="346">
        <f>IFERROR(VLOOKUP(CONCATENATE($T410,$V410),'[1]Matriz de Decisión'!$M$4:$Y$81,4,0),0)</f>
        <v>1</v>
      </c>
      <c r="AP410" s="861">
        <v>1</v>
      </c>
      <c r="AQ410" s="858" t="s">
        <v>4355</v>
      </c>
    </row>
    <row r="411" spans="1:43" ht="82.5" customHeight="1" x14ac:dyDescent="0.25">
      <c r="A411" s="228" t="s">
        <v>192</v>
      </c>
      <c r="B411" s="105" t="s">
        <v>17</v>
      </c>
      <c r="C411" s="212" t="s">
        <v>20</v>
      </c>
      <c r="D411" s="107" t="s">
        <v>4445</v>
      </c>
      <c r="E411" s="228"/>
      <c r="F411" s="106" t="s">
        <v>1386</v>
      </c>
      <c r="G411" s="323" t="s">
        <v>1387</v>
      </c>
      <c r="H411" s="323" t="s">
        <v>1388</v>
      </c>
      <c r="I411" s="106" t="s">
        <v>199</v>
      </c>
      <c r="J411" s="107" t="s">
        <v>1392</v>
      </c>
      <c r="K411" s="114"/>
      <c r="L411" s="166"/>
      <c r="M411" s="211" t="s">
        <v>194</v>
      </c>
      <c r="N411" s="302">
        <v>4</v>
      </c>
      <c r="O411" s="123"/>
      <c r="P411" s="123"/>
      <c r="Q411" s="290" t="s">
        <v>1395</v>
      </c>
      <c r="R411" s="130">
        <v>43101</v>
      </c>
      <c r="S411" s="130">
        <v>43146</v>
      </c>
      <c r="T411" s="333" t="str">
        <f t="shared" si="23"/>
        <v>enero</v>
      </c>
      <c r="U411" s="335">
        <f t="shared" si="24"/>
        <v>45</v>
      </c>
      <c r="V411" s="334">
        <f t="shared" si="22"/>
        <v>61</v>
      </c>
      <c r="W411" s="163"/>
      <c r="X411" s="163"/>
      <c r="Y411" s="290"/>
      <c r="Z411" s="164"/>
      <c r="AA411" s="136"/>
      <c r="AB411" s="161" t="s">
        <v>2456</v>
      </c>
      <c r="AC411" s="216">
        <v>0.5</v>
      </c>
      <c r="AD411" s="135" t="s">
        <v>1396</v>
      </c>
      <c r="AE411" s="614">
        <v>1</v>
      </c>
      <c r="AF411" s="161" t="s">
        <v>2451</v>
      </c>
      <c r="AG411" s="796">
        <v>0.5</v>
      </c>
      <c r="AH411" s="795" t="s">
        <v>4356</v>
      </c>
      <c r="AI411" s="327">
        <f>IFERROR(VLOOKUP(CONCATENATE($T411,$V411),'Matriz de Decisión'!$M$4:$Y$81,2,0),0)</f>
        <v>0.4</v>
      </c>
      <c r="AJ411" s="346">
        <v>0.4</v>
      </c>
      <c r="AK411" s="135" t="s">
        <v>1396</v>
      </c>
      <c r="AL411" s="346">
        <f>IFERROR(VLOOKUP(CONCATENATE($T411,$V411),'[1]Matriz de Decisión'!$M$4:$Y$81,3,0),0)</f>
        <v>1</v>
      </c>
      <c r="AM411" s="346">
        <v>1</v>
      </c>
      <c r="AN411" s="161" t="s">
        <v>2451</v>
      </c>
      <c r="AO411" s="346">
        <f>IFERROR(VLOOKUP(CONCATENATE($T411,$V411),'[1]Matriz de Decisión'!$M$4:$Y$81,4,0),0)</f>
        <v>1</v>
      </c>
      <c r="AP411" s="861">
        <v>1</v>
      </c>
      <c r="AQ411" s="858" t="s">
        <v>4356</v>
      </c>
    </row>
    <row r="412" spans="1:43" ht="82.5" customHeight="1" x14ac:dyDescent="0.25">
      <c r="A412" s="228" t="s">
        <v>192</v>
      </c>
      <c r="B412" s="105" t="s">
        <v>17</v>
      </c>
      <c r="C412" s="212" t="s">
        <v>20</v>
      </c>
      <c r="D412" s="107" t="s">
        <v>4445</v>
      </c>
      <c r="E412" s="228"/>
      <c r="F412" s="106" t="s">
        <v>1386</v>
      </c>
      <c r="G412" s="323" t="s">
        <v>1387</v>
      </c>
      <c r="H412" s="323" t="s">
        <v>1388</v>
      </c>
      <c r="I412" s="106" t="s">
        <v>199</v>
      </c>
      <c r="J412" s="107" t="s">
        <v>1392</v>
      </c>
      <c r="K412" s="114"/>
      <c r="L412" s="166"/>
      <c r="M412" s="211" t="s">
        <v>194</v>
      </c>
      <c r="N412" s="302">
        <v>4</v>
      </c>
      <c r="O412" s="201" t="s">
        <v>193</v>
      </c>
      <c r="P412" s="772">
        <v>43146</v>
      </c>
      <c r="Q412" s="290" t="s">
        <v>1397</v>
      </c>
      <c r="R412" s="130">
        <v>43101</v>
      </c>
      <c r="S412" s="130">
        <v>43157</v>
      </c>
      <c r="T412" s="333" t="str">
        <f t="shared" si="23"/>
        <v>enero</v>
      </c>
      <c r="U412" s="335">
        <f t="shared" si="24"/>
        <v>56</v>
      </c>
      <c r="V412" s="334">
        <f t="shared" si="22"/>
        <v>61</v>
      </c>
      <c r="W412" s="163"/>
      <c r="X412" s="163"/>
      <c r="Y412" s="290"/>
      <c r="Z412" s="164"/>
      <c r="AA412" s="136"/>
      <c r="AB412" s="161" t="s">
        <v>2456</v>
      </c>
      <c r="AC412" s="273"/>
      <c r="AD412" s="273"/>
      <c r="AE412" s="614">
        <v>1</v>
      </c>
      <c r="AF412" s="161" t="s">
        <v>2452</v>
      </c>
      <c r="AG412" s="796">
        <v>0.5</v>
      </c>
      <c r="AH412" s="797" t="s">
        <v>4357</v>
      </c>
      <c r="AI412" s="327">
        <f>IFERROR(VLOOKUP(CONCATENATE($T412,$V412),'Matriz de Decisión'!$M$4:$Y$81,2,0),0)</f>
        <v>0.4</v>
      </c>
      <c r="AJ412" s="347"/>
      <c r="AK412" s="347"/>
      <c r="AL412" s="346">
        <f>IFERROR(VLOOKUP(CONCATENATE($T412,$V412),'[1]Matriz de Decisión'!$M$4:$Y$81,3,0),0)</f>
        <v>1</v>
      </c>
      <c r="AM412" s="346">
        <v>1</v>
      </c>
      <c r="AN412" s="161" t="s">
        <v>2452</v>
      </c>
      <c r="AO412" s="346">
        <f>IFERROR(VLOOKUP(CONCATENATE($T412,$V412),'[1]Matriz de Decisión'!$M$4:$Y$81,4,0),0)</f>
        <v>1</v>
      </c>
      <c r="AP412" s="862">
        <v>1</v>
      </c>
      <c r="AQ412" s="859" t="s">
        <v>4357</v>
      </c>
    </row>
    <row r="413" spans="1:43" ht="82.5" customHeight="1" x14ac:dyDescent="0.25">
      <c r="A413" s="228" t="s">
        <v>192</v>
      </c>
      <c r="B413" s="105" t="s">
        <v>17</v>
      </c>
      <c r="C413" s="212" t="s">
        <v>20</v>
      </c>
      <c r="D413" s="107" t="s">
        <v>4445</v>
      </c>
      <c r="E413" s="228"/>
      <c r="F413" s="106" t="s">
        <v>1386</v>
      </c>
      <c r="G413" s="323" t="s">
        <v>1387</v>
      </c>
      <c r="H413" s="323" t="s">
        <v>1388</v>
      </c>
      <c r="I413" s="106" t="s">
        <v>199</v>
      </c>
      <c r="J413" s="107" t="s">
        <v>1392</v>
      </c>
      <c r="K413" s="114"/>
      <c r="L413" s="166"/>
      <c r="M413" s="211" t="s">
        <v>194</v>
      </c>
      <c r="N413" s="302">
        <v>4</v>
      </c>
      <c r="O413" s="116"/>
      <c r="P413" s="116"/>
      <c r="Q413" s="290" t="s">
        <v>1398</v>
      </c>
      <c r="R413" s="130">
        <v>43190</v>
      </c>
      <c r="S413" s="130">
        <v>43235</v>
      </c>
      <c r="T413" s="333" t="str">
        <f t="shared" si="23"/>
        <v>marzo</v>
      </c>
      <c r="U413" s="335">
        <f t="shared" si="24"/>
        <v>45</v>
      </c>
      <c r="V413" s="334">
        <f t="shared" si="22"/>
        <v>61</v>
      </c>
      <c r="W413" s="163"/>
      <c r="X413" s="163"/>
      <c r="Y413" s="290"/>
      <c r="Z413" s="164"/>
      <c r="AA413" s="136"/>
      <c r="AB413" s="140"/>
      <c r="AC413" s="273"/>
      <c r="AD413" s="273"/>
      <c r="AE413" s="140"/>
      <c r="AF413" s="140"/>
      <c r="AG413" s="370">
        <v>0.5</v>
      </c>
      <c r="AH413" s="797" t="s">
        <v>4358</v>
      </c>
      <c r="AI413" s="327">
        <f>IFERROR(VLOOKUP(CONCATENATE($T413,$V413),'Matriz de Decisión'!$M$4:$Y$81,2,0),0)</f>
        <v>0</v>
      </c>
      <c r="AJ413" s="347"/>
      <c r="AK413" s="347"/>
      <c r="AL413" s="346">
        <f>IFERROR(VLOOKUP(CONCATENATE($T413,$V413),'[1]Matriz de Decisión'!$M$4:$Y$81,3,0),0)</f>
        <v>0</v>
      </c>
      <c r="AM413" s="347"/>
      <c r="AN413" s="347"/>
      <c r="AO413" s="346">
        <f>IFERROR(VLOOKUP(CONCATENATE($T413,$V413),'[1]Matriz de Decisión'!$M$4:$Y$81,4,0),0)</f>
        <v>0.4</v>
      </c>
      <c r="AP413" s="862">
        <v>0.4</v>
      </c>
      <c r="AQ413" s="859" t="s">
        <v>4358</v>
      </c>
    </row>
    <row r="414" spans="1:43" ht="84" hidden="1" x14ac:dyDescent="0.25">
      <c r="A414" s="228" t="s">
        <v>192</v>
      </c>
      <c r="B414" s="105" t="s">
        <v>17</v>
      </c>
      <c r="C414" s="212" t="s">
        <v>20</v>
      </c>
      <c r="D414" s="107" t="s">
        <v>4445</v>
      </c>
      <c r="E414" s="228"/>
      <c r="F414" s="106" t="s">
        <v>1386</v>
      </c>
      <c r="G414" s="323" t="s">
        <v>1387</v>
      </c>
      <c r="H414" s="323" t="s">
        <v>1388</v>
      </c>
      <c r="I414" s="106" t="s">
        <v>199</v>
      </c>
      <c r="J414" s="107" t="s">
        <v>1392</v>
      </c>
      <c r="K414" s="114"/>
      <c r="L414" s="166"/>
      <c r="M414" s="211" t="s">
        <v>194</v>
      </c>
      <c r="N414" s="302">
        <v>4</v>
      </c>
      <c r="O414" s="201" t="s">
        <v>193</v>
      </c>
      <c r="P414" s="772">
        <v>43146</v>
      </c>
      <c r="Q414" s="290" t="s">
        <v>1399</v>
      </c>
      <c r="R414" s="130">
        <v>43237</v>
      </c>
      <c r="S414" s="130">
        <v>43237</v>
      </c>
      <c r="T414" s="333" t="str">
        <f t="shared" si="23"/>
        <v>mayo</v>
      </c>
      <c r="U414" s="335">
        <f t="shared" si="24"/>
        <v>0</v>
      </c>
      <c r="V414" s="334">
        <f t="shared" si="22"/>
        <v>30</v>
      </c>
      <c r="W414" s="163"/>
      <c r="X414" s="163"/>
      <c r="Y414" s="290"/>
      <c r="Z414" s="164"/>
      <c r="AA414" s="136"/>
      <c r="AB414" s="140"/>
      <c r="AC414" s="273"/>
      <c r="AD414" s="273"/>
      <c r="AE414" s="140"/>
      <c r="AF414" s="140"/>
      <c r="AG414" s="140"/>
      <c r="AH414" s="140"/>
      <c r="AI414" s="327">
        <f>IFERROR(VLOOKUP(CONCATENATE($T414,$V414),'Matriz de Decisión'!$M$4:$Y$81,2,0),0)</f>
        <v>0</v>
      </c>
      <c r="AJ414" s="347"/>
      <c r="AK414" s="347"/>
      <c r="AL414" s="346">
        <f>IFERROR(VLOOKUP(CONCATENATE($T414,$V414),'[1]Matriz de Decisión'!$M$4:$Y$81,3,0),0)</f>
        <v>0</v>
      </c>
      <c r="AM414" s="347"/>
      <c r="AN414" s="347"/>
      <c r="AO414" s="346">
        <f>IFERROR(VLOOKUP(CONCATENATE($T414,$V414),'[1]Matriz de Decisión'!$M$4:$Y$81,4,0),0)</f>
        <v>0</v>
      </c>
      <c r="AP414" s="347"/>
      <c r="AQ414" s="347"/>
    </row>
    <row r="415" spans="1:43" ht="82.5" customHeight="1" x14ac:dyDescent="0.25">
      <c r="A415" s="228" t="s">
        <v>192</v>
      </c>
      <c r="B415" s="105" t="s">
        <v>17</v>
      </c>
      <c r="C415" s="212" t="s">
        <v>20</v>
      </c>
      <c r="D415" s="107" t="s">
        <v>4445</v>
      </c>
      <c r="E415" s="228"/>
      <c r="F415" s="106" t="s">
        <v>1386</v>
      </c>
      <c r="G415" s="323" t="s">
        <v>1387</v>
      </c>
      <c r="H415" s="323" t="s">
        <v>1388</v>
      </c>
      <c r="I415" s="106" t="s">
        <v>199</v>
      </c>
      <c r="J415" s="107" t="s">
        <v>1392</v>
      </c>
      <c r="K415" s="114"/>
      <c r="L415" s="166"/>
      <c r="M415" s="211" t="s">
        <v>194</v>
      </c>
      <c r="N415" s="302">
        <v>4</v>
      </c>
      <c r="O415" s="201" t="s">
        <v>193</v>
      </c>
      <c r="P415" s="772">
        <v>43146</v>
      </c>
      <c r="Q415" s="290" t="s">
        <v>1400</v>
      </c>
      <c r="R415" s="130">
        <v>43101</v>
      </c>
      <c r="S415" s="130">
        <v>43311</v>
      </c>
      <c r="T415" s="333" t="str">
        <f t="shared" si="23"/>
        <v>enero</v>
      </c>
      <c r="U415" s="335">
        <f t="shared" si="24"/>
        <v>210</v>
      </c>
      <c r="V415" s="334">
        <f t="shared" si="22"/>
        <v>213</v>
      </c>
      <c r="W415" s="163"/>
      <c r="X415" s="131"/>
      <c r="Y415" s="211"/>
      <c r="Z415" s="164"/>
      <c r="AA415" s="212"/>
      <c r="AB415" s="161" t="s">
        <v>2457</v>
      </c>
      <c r="AC415" s="273"/>
      <c r="AD415" s="273"/>
      <c r="AE415" s="614">
        <v>1</v>
      </c>
      <c r="AF415" s="161" t="s">
        <v>2453</v>
      </c>
      <c r="AG415" s="799">
        <v>0.5</v>
      </c>
      <c r="AH415" s="798" t="s">
        <v>4359</v>
      </c>
      <c r="AI415" s="327">
        <f>IFERROR(VLOOKUP(CONCATENATE($T415,$V415),'Matriz de Decisión'!$M$4:$Y$81,2,0),0)</f>
        <v>0.10285714285714284</v>
      </c>
      <c r="AJ415" s="347"/>
      <c r="AK415" s="347"/>
      <c r="AL415" s="346">
        <f>IFERROR(VLOOKUP(CONCATENATE($T415,$V415),'[1]Matriz de Decisión'!$M$4:$Y$81,3,0),0)</f>
        <v>0.20571428571428568</v>
      </c>
      <c r="AM415" s="346">
        <v>0.21</v>
      </c>
      <c r="AN415" s="161" t="s">
        <v>2453</v>
      </c>
      <c r="AO415" s="346">
        <f>IFERROR(VLOOKUP(CONCATENATE($T415,$V415),'[1]Matriz de Decisión'!$M$4:$Y$81,4,0),0)</f>
        <v>0.34857142857142853</v>
      </c>
      <c r="AP415" s="864">
        <v>0.35</v>
      </c>
      <c r="AQ415" s="863" t="s">
        <v>4359</v>
      </c>
    </row>
    <row r="416" spans="1:43" ht="84" hidden="1" x14ac:dyDescent="0.25">
      <c r="A416" s="228" t="s">
        <v>192</v>
      </c>
      <c r="B416" s="105" t="s">
        <v>17</v>
      </c>
      <c r="C416" s="212" t="s">
        <v>20</v>
      </c>
      <c r="D416" s="107" t="s">
        <v>4445</v>
      </c>
      <c r="E416" s="228"/>
      <c r="F416" s="106" t="s">
        <v>1386</v>
      </c>
      <c r="G416" s="323" t="s">
        <v>1387</v>
      </c>
      <c r="H416" s="323" t="s">
        <v>1388</v>
      </c>
      <c r="I416" s="106" t="s">
        <v>199</v>
      </c>
      <c r="J416" s="107" t="s">
        <v>1401</v>
      </c>
      <c r="K416" s="114"/>
      <c r="L416" s="166">
        <v>0.15</v>
      </c>
      <c r="M416" s="211" t="s">
        <v>194</v>
      </c>
      <c r="N416" s="913">
        <v>1</v>
      </c>
      <c r="O416" s="228"/>
      <c r="P416" s="228"/>
      <c r="Q416" s="290" t="s">
        <v>1402</v>
      </c>
      <c r="R416" s="130">
        <v>43220</v>
      </c>
      <c r="S416" s="130">
        <v>43465</v>
      </c>
      <c r="T416" s="333" t="str">
        <f t="shared" si="23"/>
        <v>abril</v>
      </c>
      <c r="U416" s="335">
        <f t="shared" si="24"/>
        <v>245</v>
      </c>
      <c r="V416" s="334">
        <f t="shared" si="22"/>
        <v>274</v>
      </c>
      <c r="W416" s="163"/>
      <c r="X416" s="131"/>
      <c r="Y416" s="211"/>
      <c r="Z416" s="164"/>
      <c r="AA416" s="212"/>
      <c r="AB416" s="140"/>
      <c r="AC416" s="273"/>
      <c r="AD416" s="273"/>
      <c r="AE416" s="140"/>
      <c r="AF416" s="140"/>
      <c r="AG416" s="140"/>
      <c r="AH416" s="140"/>
      <c r="AI416" s="327">
        <f>IFERROR(VLOOKUP(CONCATENATE($T416,$V416),'Matriz de Decisión'!$M$4:$Y$81,2,0),0)</f>
        <v>0</v>
      </c>
      <c r="AJ416" s="347"/>
      <c r="AK416" s="347"/>
      <c r="AL416" s="346">
        <f>IFERROR(VLOOKUP(CONCATENATE($T416,$V416),'[1]Matriz de Decisión'!$M$4:$Y$81,3,0),0)</f>
        <v>0</v>
      </c>
      <c r="AM416" s="347"/>
      <c r="AN416" s="347"/>
      <c r="AO416" s="346">
        <f>IFERROR(VLOOKUP(CONCATENATE($T416,$V416),'[1]Matriz de Decisión'!$M$4:$Y$81,4,0),0)</f>
        <v>0</v>
      </c>
      <c r="AP416" s="347"/>
      <c r="AQ416" s="347"/>
    </row>
    <row r="417" spans="1:43" ht="82.5" customHeight="1" x14ac:dyDescent="0.25">
      <c r="A417" s="228" t="s">
        <v>192</v>
      </c>
      <c r="B417" s="105" t="s">
        <v>17</v>
      </c>
      <c r="C417" s="212" t="s">
        <v>20</v>
      </c>
      <c r="D417" s="107" t="s">
        <v>4445</v>
      </c>
      <c r="E417" s="228"/>
      <c r="F417" s="106" t="s">
        <v>1386</v>
      </c>
      <c r="G417" s="323" t="s">
        <v>1387</v>
      </c>
      <c r="H417" s="323" t="s">
        <v>1388</v>
      </c>
      <c r="I417" s="106" t="s">
        <v>199</v>
      </c>
      <c r="J417" s="107" t="s">
        <v>1401</v>
      </c>
      <c r="K417" s="114"/>
      <c r="L417" s="166"/>
      <c r="M417" s="211" t="s">
        <v>194</v>
      </c>
      <c r="N417" s="913">
        <v>1</v>
      </c>
      <c r="O417" s="201" t="s">
        <v>193</v>
      </c>
      <c r="P417" s="772">
        <v>43146</v>
      </c>
      <c r="Q417" s="290" t="s">
        <v>1403</v>
      </c>
      <c r="R417" s="130">
        <v>43101</v>
      </c>
      <c r="S417" s="130">
        <v>43146</v>
      </c>
      <c r="T417" s="333" t="str">
        <f t="shared" si="23"/>
        <v>enero</v>
      </c>
      <c r="U417" s="335">
        <f t="shared" si="24"/>
        <v>45</v>
      </c>
      <c r="V417" s="334">
        <f t="shared" si="22"/>
        <v>61</v>
      </c>
      <c r="W417" s="163"/>
      <c r="X417" s="167"/>
      <c r="Y417" s="290"/>
      <c r="Z417" s="164"/>
      <c r="AA417" s="136"/>
      <c r="AB417" s="161" t="s">
        <v>2458</v>
      </c>
      <c r="AC417" s="273"/>
      <c r="AD417" s="273"/>
      <c r="AE417" s="614">
        <v>1</v>
      </c>
      <c r="AF417" s="161" t="s">
        <v>2448</v>
      </c>
      <c r="AG417" s="801">
        <v>1</v>
      </c>
      <c r="AH417" s="800" t="s">
        <v>4360</v>
      </c>
      <c r="AI417" s="327">
        <f>IFERROR(VLOOKUP(CONCATENATE($T417,$V417),'Matriz de Decisión'!$M$4:$Y$81,2,0),0)</f>
        <v>0.4</v>
      </c>
      <c r="AJ417" s="273"/>
      <c r="AK417" s="273"/>
      <c r="AL417" s="346">
        <f>IFERROR(VLOOKUP(CONCATENATE($T417,$V417),'[1]Matriz de Decisión'!$M$4:$Y$81,3,0),0)</f>
        <v>1</v>
      </c>
      <c r="AM417" s="346">
        <v>1</v>
      </c>
      <c r="AN417" s="161" t="s">
        <v>2448</v>
      </c>
      <c r="AO417" s="346">
        <f>IFERROR(VLOOKUP(CONCATENATE($T417,$V417),'[1]Matriz de Decisión'!$M$4:$Y$81,4,0),0)</f>
        <v>1</v>
      </c>
      <c r="AP417" s="866">
        <v>1</v>
      </c>
      <c r="AQ417" s="865" t="s">
        <v>4360</v>
      </c>
    </row>
    <row r="418" spans="1:43" ht="84" hidden="1" x14ac:dyDescent="0.25">
      <c r="A418" s="228" t="s">
        <v>192</v>
      </c>
      <c r="B418" s="105" t="s">
        <v>17</v>
      </c>
      <c r="C418" s="212" t="s">
        <v>20</v>
      </c>
      <c r="D418" s="107" t="s">
        <v>4445</v>
      </c>
      <c r="E418" s="228"/>
      <c r="F418" s="106" t="s">
        <v>1386</v>
      </c>
      <c r="G418" s="323" t="s">
        <v>1387</v>
      </c>
      <c r="H418" s="323" t="s">
        <v>1388</v>
      </c>
      <c r="I418" s="106" t="s">
        <v>199</v>
      </c>
      <c r="J418" s="107" t="s">
        <v>1401</v>
      </c>
      <c r="K418" s="114"/>
      <c r="L418" s="166"/>
      <c r="M418" s="211" t="s">
        <v>194</v>
      </c>
      <c r="N418" s="913">
        <v>1</v>
      </c>
      <c r="O418" s="201" t="s">
        <v>193</v>
      </c>
      <c r="P418" s="772">
        <v>43146</v>
      </c>
      <c r="Q418" s="290" t="s">
        <v>1404</v>
      </c>
      <c r="R418" s="130">
        <v>43237</v>
      </c>
      <c r="S418" s="130">
        <v>43237</v>
      </c>
      <c r="T418" s="333" t="str">
        <f t="shared" si="23"/>
        <v>mayo</v>
      </c>
      <c r="U418" s="335">
        <f t="shared" si="24"/>
        <v>0</v>
      </c>
      <c r="V418" s="334">
        <f t="shared" si="22"/>
        <v>30</v>
      </c>
      <c r="W418" s="163"/>
      <c r="X418" s="167"/>
      <c r="Y418" s="290"/>
      <c r="Z418" s="164"/>
      <c r="AA418" s="136"/>
      <c r="AB418" s="273"/>
      <c r="AC418" s="273"/>
      <c r="AD418" s="273"/>
      <c r="AE418" s="140"/>
      <c r="AF418" s="140"/>
      <c r="AG418" s="140"/>
      <c r="AH418" s="140"/>
      <c r="AI418" s="327">
        <f>IFERROR(VLOOKUP(CONCATENATE($T418,$V418),'Matriz de Decisión'!$M$4:$Y$81,2,0),0)</f>
        <v>0</v>
      </c>
      <c r="AJ418" s="273"/>
      <c r="AK418" s="273"/>
      <c r="AL418" s="346">
        <f>IFERROR(VLOOKUP(CONCATENATE($T418,$V418),'[1]Matriz de Decisión'!$M$4:$Y$81,3,0),0)</f>
        <v>0</v>
      </c>
      <c r="AM418" s="347"/>
      <c r="AN418" s="347"/>
      <c r="AO418" s="346">
        <f>IFERROR(VLOOKUP(CONCATENATE($T418,$V418),'[1]Matriz de Decisión'!$M$4:$Y$81,4,0),0)</f>
        <v>0</v>
      </c>
      <c r="AP418" s="347"/>
      <c r="AQ418" s="347"/>
    </row>
    <row r="419" spans="1:43" ht="84" hidden="1" x14ac:dyDescent="0.25">
      <c r="A419" s="228" t="s">
        <v>192</v>
      </c>
      <c r="B419" s="105" t="s">
        <v>17</v>
      </c>
      <c r="C419" s="212" t="s">
        <v>20</v>
      </c>
      <c r="D419" s="107" t="s">
        <v>4445</v>
      </c>
      <c r="E419" s="105"/>
      <c r="F419" s="106" t="s">
        <v>1386</v>
      </c>
      <c r="G419" s="323" t="s">
        <v>1387</v>
      </c>
      <c r="H419" s="323" t="s">
        <v>1388</v>
      </c>
      <c r="I419" s="106" t="s">
        <v>199</v>
      </c>
      <c r="J419" s="107" t="s">
        <v>1405</v>
      </c>
      <c r="K419" s="114"/>
      <c r="L419" s="166">
        <v>0.15</v>
      </c>
      <c r="M419" s="211" t="s">
        <v>194</v>
      </c>
      <c r="N419" s="913">
        <v>1</v>
      </c>
      <c r="O419" s="201" t="s">
        <v>193</v>
      </c>
      <c r="P419" s="772">
        <v>43146</v>
      </c>
      <c r="Q419" s="290" t="s">
        <v>1406</v>
      </c>
      <c r="R419" s="130">
        <v>43194</v>
      </c>
      <c r="S419" s="130">
        <v>43465</v>
      </c>
      <c r="T419" s="333" t="str">
        <f t="shared" si="23"/>
        <v>abril</v>
      </c>
      <c r="U419" s="335">
        <f t="shared" si="24"/>
        <v>271</v>
      </c>
      <c r="V419" s="334">
        <f t="shared" si="22"/>
        <v>274</v>
      </c>
      <c r="W419" s="163"/>
      <c r="X419" s="167"/>
      <c r="Y419" s="290"/>
      <c r="Z419" s="164"/>
      <c r="AA419" s="136"/>
      <c r="AB419" s="273"/>
      <c r="AC419" s="273"/>
      <c r="AD419" s="273"/>
      <c r="AE419" s="140"/>
      <c r="AF419" s="140"/>
      <c r="AG419" s="140"/>
      <c r="AH419" s="140"/>
      <c r="AI419" s="327">
        <f>IFERROR(VLOOKUP(CONCATENATE($T419,$V419),'Matriz de Decisión'!$M$4:$Y$81,2,0),0)</f>
        <v>0</v>
      </c>
      <c r="AJ419" s="273"/>
      <c r="AK419" s="273"/>
      <c r="AL419" s="346">
        <f>IFERROR(VLOOKUP(CONCATENATE($T419,$V419),'[1]Matriz de Decisión'!$M$4:$Y$81,3,0),0)</f>
        <v>0</v>
      </c>
      <c r="AM419" s="347"/>
      <c r="AN419" s="347"/>
      <c r="AO419" s="346">
        <f>IFERROR(VLOOKUP(CONCATENATE($T419,$V419),'[1]Matriz de Decisión'!$M$4:$Y$81,4,0),0)</f>
        <v>0</v>
      </c>
      <c r="AP419" s="347"/>
      <c r="AQ419" s="347"/>
    </row>
    <row r="420" spans="1:43" ht="82.5" customHeight="1" x14ac:dyDescent="0.25">
      <c r="A420" s="228" t="s">
        <v>192</v>
      </c>
      <c r="B420" s="105" t="s">
        <v>17</v>
      </c>
      <c r="C420" s="212" t="s">
        <v>20</v>
      </c>
      <c r="D420" s="107" t="s">
        <v>4446</v>
      </c>
      <c r="E420" s="105"/>
      <c r="F420" s="106" t="s">
        <v>1386</v>
      </c>
      <c r="G420" s="323" t="s">
        <v>1387</v>
      </c>
      <c r="H420" s="323" t="s">
        <v>1388</v>
      </c>
      <c r="I420" s="602" t="s">
        <v>199</v>
      </c>
      <c r="J420" s="107" t="s">
        <v>1405</v>
      </c>
      <c r="K420" s="114"/>
      <c r="L420" s="166"/>
      <c r="M420" s="211" t="s">
        <v>194</v>
      </c>
      <c r="N420" s="913">
        <v>1</v>
      </c>
      <c r="O420" s="138"/>
      <c r="P420" s="138"/>
      <c r="Q420" s="290" t="s">
        <v>1407</v>
      </c>
      <c r="R420" s="130">
        <v>43131</v>
      </c>
      <c r="S420" s="130">
        <v>43205</v>
      </c>
      <c r="T420" s="333" t="str">
        <f t="shared" si="23"/>
        <v>enero</v>
      </c>
      <c r="U420" s="335">
        <f t="shared" si="24"/>
        <v>74</v>
      </c>
      <c r="V420" s="334">
        <f t="shared" si="22"/>
        <v>91</v>
      </c>
      <c r="W420" s="163"/>
      <c r="X420" s="167"/>
      <c r="Y420" s="290"/>
      <c r="Z420" s="164"/>
      <c r="AA420" s="136"/>
      <c r="AB420" s="161" t="s">
        <v>2459</v>
      </c>
      <c r="AC420" s="346"/>
      <c r="AD420" s="161"/>
      <c r="AE420" s="161">
        <v>0.6</v>
      </c>
      <c r="AF420" s="391" t="s">
        <v>2449</v>
      </c>
      <c r="AG420" s="161"/>
      <c r="AH420" s="140"/>
      <c r="AI420" s="327">
        <f>IFERROR(VLOOKUP(CONCATENATE($T420,$V420),'Matriz de Decisión'!$M$4:$Y$81,2,0),0)</f>
        <v>0.25</v>
      </c>
      <c r="AJ420" s="347"/>
      <c r="AK420" s="347"/>
      <c r="AL420" s="346">
        <f>IFERROR(VLOOKUP(CONCATENATE($T420,$V420),'[1]Matriz de Decisión'!$M$4:$Y$81,3,0),0)</f>
        <v>0.6</v>
      </c>
      <c r="AM420" s="346">
        <v>0.6</v>
      </c>
      <c r="AN420" s="458" t="s">
        <v>2449</v>
      </c>
      <c r="AO420" s="346">
        <f>IFERROR(VLOOKUP(CONCATENATE($T420,$V420),'[1]Matriz de Decisión'!$M$4:$Y$81,4,0),0)</f>
        <v>1</v>
      </c>
      <c r="AP420" s="347"/>
      <c r="AQ420" s="347"/>
    </row>
    <row r="421" spans="1:43" ht="48" hidden="1" x14ac:dyDescent="0.25">
      <c r="A421" s="228" t="s">
        <v>192</v>
      </c>
      <c r="B421" s="105" t="s">
        <v>17</v>
      </c>
      <c r="C421" s="212" t="s">
        <v>20</v>
      </c>
      <c r="D421" s="107" t="s">
        <v>4446</v>
      </c>
      <c r="E421" s="105"/>
      <c r="F421" s="106" t="s">
        <v>1386</v>
      </c>
      <c r="G421" s="323" t="s">
        <v>1387</v>
      </c>
      <c r="H421" s="323" t="s">
        <v>1388</v>
      </c>
      <c r="I421" s="602" t="s">
        <v>199</v>
      </c>
      <c r="J421" s="107" t="s">
        <v>1405</v>
      </c>
      <c r="K421" s="139"/>
      <c r="L421" s="166"/>
      <c r="M421" s="211" t="s">
        <v>194</v>
      </c>
      <c r="N421" s="913">
        <v>1</v>
      </c>
      <c r="O421" s="138"/>
      <c r="P421" s="138"/>
      <c r="Q421" s="290" t="s">
        <v>1408</v>
      </c>
      <c r="R421" s="130">
        <v>43237</v>
      </c>
      <c r="S421" s="130">
        <v>43237</v>
      </c>
      <c r="T421" s="333" t="str">
        <f t="shared" si="23"/>
        <v>mayo</v>
      </c>
      <c r="U421" s="335">
        <f t="shared" si="24"/>
        <v>0</v>
      </c>
      <c r="V421" s="334">
        <f t="shared" si="22"/>
        <v>30</v>
      </c>
      <c r="W421" s="163"/>
      <c r="X421" s="167"/>
      <c r="Y421" s="290"/>
      <c r="Z421" s="164"/>
      <c r="AA421" s="136"/>
      <c r="AB421" s="161"/>
      <c r="AC421" s="346"/>
      <c r="AD421" s="161"/>
      <c r="AE421" s="161"/>
      <c r="AF421" s="346"/>
      <c r="AG421" s="161"/>
      <c r="AH421" s="140"/>
      <c r="AI421" s="327">
        <f>IFERROR(VLOOKUP(CONCATENATE($T421,$V421),'Matriz de Decisión'!$M$4:$Y$81,2,0),0)</f>
        <v>0</v>
      </c>
      <c r="AJ421" s="347"/>
      <c r="AK421" s="347"/>
      <c r="AL421" s="346">
        <f>IFERROR(VLOOKUP(CONCATENATE($T421,$V421),'[1]Matriz de Decisión'!$M$4:$Y$81,3,0),0)</f>
        <v>0</v>
      </c>
      <c r="AM421" s="347"/>
      <c r="AN421" s="347"/>
      <c r="AO421" s="346">
        <f>IFERROR(VLOOKUP(CONCATENATE($T421,$V421),'[1]Matriz de Decisión'!$M$4:$Y$81,4,0),0)</f>
        <v>0</v>
      </c>
      <c r="AP421" s="347"/>
      <c r="AQ421" s="347"/>
    </row>
    <row r="422" spans="1:43" ht="82.5" customHeight="1" x14ac:dyDescent="0.25">
      <c r="A422" s="228" t="s">
        <v>192</v>
      </c>
      <c r="B422" s="105" t="s">
        <v>17</v>
      </c>
      <c r="C422" s="212" t="s">
        <v>20</v>
      </c>
      <c r="D422" s="107" t="s">
        <v>4445</v>
      </c>
      <c r="E422" s="105"/>
      <c r="F422" s="211" t="s">
        <v>1386</v>
      </c>
      <c r="G422" s="323" t="s">
        <v>1387</v>
      </c>
      <c r="H422" s="323" t="s">
        <v>1388</v>
      </c>
      <c r="I422" s="211" t="s">
        <v>193</v>
      </c>
      <c r="J422" s="107" t="s">
        <v>1409</v>
      </c>
      <c r="K422" s="139"/>
      <c r="L422" s="166">
        <v>0.15</v>
      </c>
      <c r="M422" s="211" t="s">
        <v>194</v>
      </c>
      <c r="N422" s="302">
        <v>4</v>
      </c>
      <c r="O422" s="138"/>
      <c r="P422" s="138"/>
      <c r="Q422" s="290" t="s">
        <v>1410</v>
      </c>
      <c r="R422" s="130">
        <v>43101</v>
      </c>
      <c r="S422" s="130">
        <v>43281</v>
      </c>
      <c r="T422" s="333" t="str">
        <f t="shared" si="23"/>
        <v>enero</v>
      </c>
      <c r="U422" s="335">
        <f t="shared" si="24"/>
        <v>180</v>
      </c>
      <c r="V422" s="334">
        <f t="shared" si="22"/>
        <v>183</v>
      </c>
      <c r="W422" s="163"/>
      <c r="X422" s="131"/>
      <c r="Y422" s="211"/>
      <c r="Z422" s="164"/>
      <c r="AA422" s="136"/>
      <c r="AB422" s="161" t="s">
        <v>2460</v>
      </c>
      <c r="AC422" s="346"/>
      <c r="AD422" s="161" t="s">
        <v>1411</v>
      </c>
      <c r="AE422" s="614">
        <v>4</v>
      </c>
      <c r="AF422" s="391" t="s">
        <v>2444</v>
      </c>
      <c r="AG422" s="802">
        <v>4</v>
      </c>
      <c r="AH422" s="802" t="s">
        <v>4361</v>
      </c>
      <c r="AI422" s="327">
        <f>IFERROR(VLOOKUP(CONCATENATE($T422,$V422),'Matriz de Decisión'!$M$4:$Y$81,2,0),0)</f>
        <v>0.11666666666666665</v>
      </c>
      <c r="AJ422" s="346">
        <v>0.12</v>
      </c>
      <c r="AK422" s="252" t="s">
        <v>1411</v>
      </c>
      <c r="AL422" s="346">
        <f>IFERROR(VLOOKUP(CONCATENATE($T422,$V422),'[1]Matriz de Decisión'!$M$4:$Y$81,3,0),0)</f>
        <v>0.23333333333333331</v>
      </c>
      <c r="AM422" s="346">
        <v>0.23</v>
      </c>
      <c r="AN422" s="458" t="s">
        <v>2444</v>
      </c>
      <c r="AO422" s="346">
        <f>IFERROR(VLOOKUP(CONCATENATE($T422,$V422),'[1]Matriz de Decisión'!$M$4:$Y$81,4,0),0)</f>
        <v>0.35</v>
      </c>
      <c r="AP422" s="869">
        <v>0.35</v>
      </c>
      <c r="AQ422" s="867" t="s">
        <v>4361</v>
      </c>
    </row>
    <row r="423" spans="1:43" ht="82.5" customHeight="1" x14ac:dyDescent="0.25">
      <c r="A423" s="228" t="s">
        <v>192</v>
      </c>
      <c r="B423" s="105" t="s">
        <v>17</v>
      </c>
      <c r="C423" s="212" t="s">
        <v>20</v>
      </c>
      <c r="D423" s="107" t="s">
        <v>4445</v>
      </c>
      <c r="E423" s="105"/>
      <c r="F423" s="211" t="s">
        <v>1386</v>
      </c>
      <c r="G423" s="323" t="s">
        <v>1387</v>
      </c>
      <c r="H423" s="323" t="s">
        <v>1388</v>
      </c>
      <c r="I423" s="211" t="s">
        <v>193</v>
      </c>
      <c r="J423" s="107" t="s">
        <v>1412</v>
      </c>
      <c r="K423" s="139"/>
      <c r="L423" s="166">
        <v>0.15</v>
      </c>
      <c r="M423" s="211" t="s">
        <v>194</v>
      </c>
      <c r="N423" s="302">
        <v>190</v>
      </c>
      <c r="O423" s="138"/>
      <c r="P423" s="138"/>
      <c r="Q423" s="290" t="s">
        <v>1413</v>
      </c>
      <c r="R423" s="130">
        <v>43101</v>
      </c>
      <c r="S423" s="130">
        <v>43281</v>
      </c>
      <c r="T423" s="333" t="str">
        <f t="shared" si="23"/>
        <v>enero</v>
      </c>
      <c r="U423" s="335">
        <f t="shared" si="24"/>
        <v>180</v>
      </c>
      <c r="V423" s="334">
        <f t="shared" si="22"/>
        <v>183</v>
      </c>
      <c r="W423" s="163"/>
      <c r="X423" s="131"/>
      <c r="Y423" s="211"/>
      <c r="Z423" s="164"/>
      <c r="AA423" s="136"/>
      <c r="AB423" s="161" t="s">
        <v>2461</v>
      </c>
      <c r="AC423" s="346">
        <v>0.5</v>
      </c>
      <c r="AD423" s="161" t="s">
        <v>1414</v>
      </c>
      <c r="AE423" s="614">
        <v>96</v>
      </c>
      <c r="AF423" s="391" t="s">
        <v>2445</v>
      </c>
      <c r="AG423" s="802">
        <v>96</v>
      </c>
      <c r="AH423" s="802" t="s">
        <v>4362</v>
      </c>
      <c r="AI423" s="327">
        <f>IFERROR(VLOOKUP(CONCATENATE($T423,$V423),'Matriz de Decisión'!$M$4:$Y$81,2,0),0)</f>
        <v>0.11666666666666665</v>
      </c>
      <c r="AJ423" s="346">
        <v>0.12</v>
      </c>
      <c r="AK423" s="252" t="s">
        <v>1414</v>
      </c>
      <c r="AL423" s="346">
        <f>IFERROR(VLOOKUP(CONCATENATE($T423,$V423),'[1]Matriz de Decisión'!$M$4:$Y$81,3,0),0)</f>
        <v>0.23333333333333331</v>
      </c>
      <c r="AM423" s="346">
        <v>0.23</v>
      </c>
      <c r="AN423" s="458" t="s">
        <v>2445</v>
      </c>
      <c r="AO423" s="346">
        <f>IFERROR(VLOOKUP(CONCATENATE($T423,$V423),'[1]Matriz de Decisión'!$M$4:$Y$81,4,0),0)</f>
        <v>0.35</v>
      </c>
      <c r="AP423" s="869">
        <v>0.35</v>
      </c>
      <c r="AQ423" s="867" t="s">
        <v>4362</v>
      </c>
    </row>
    <row r="424" spans="1:43" ht="82.5" customHeight="1" x14ac:dyDescent="0.25">
      <c r="A424" s="228" t="s">
        <v>192</v>
      </c>
      <c r="B424" s="105" t="s">
        <v>17</v>
      </c>
      <c r="C424" s="212" t="s">
        <v>20</v>
      </c>
      <c r="D424" s="294" t="s">
        <v>4445</v>
      </c>
      <c r="E424" s="105"/>
      <c r="F424" s="211" t="s">
        <v>196</v>
      </c>
      <c r="G424" s="323" t="s">
        <v>1387</v>
      </c>
      <c r="H424" s="323" t="s">
        <v>1388</v>
      </c>
      <c r="I424" s="211" t="s">
        <v>199</v>
      </c>
      <c r="J424" s="107" t="s">
        <v>1415</v>
      </c>
      <c r="K424" s="139"/>
      <c r="L424" s="166">
        <v>0.1</v>
      </c>
      <c r="M424" s="211" t="s">
        <v>194</v>
      </c>
      <c r="N424" s="302">
        <v>5</v>
      </c>
      <c r="O424" s="770" t="s">
        <v>193</v>
      </c>
      <c r="P424" s="771">
        <v>43146</v>
      </c>
      <c r="Q424" s="290" t="s">
        <v>1416</v>
      </c>
      <c r="R424" s="130">
        <v>43101</v>
      </c>
      <c r="S424" s="130">
        <v>43266</v>
      </c>
      <c r="T424" s="333" t="str">
        <f t="shared" si="23"/>
        <v>enero</v>
      </c>
      <c r="U424" s="335">
        <f t="shared" si="24"/>
        <v>165</v>
      </c>
      <c r="V424" s="334">
        <f t="shared" si="22"/>
        <v>183</v>
      </c>
      <c r="W424" s="163"/>
      <c r="X424" s="131"/>
      <c r="Y424" s="211"/>
      <c r="Z424" s="164"/>
      <c r="AA424" s="136"/>
      <c r="AB424" s="290" t="s">
        <v>2508</v>
      </c>
      <c r="AC424" s="216">
        <v>0.25</v>
      </c>
      <c r="AD424" s="252" t="s">
        <v>1417</v>
      </c>
      <c r="AE424" s="614">
        <v>1</v>
      </c>
      <c r="AF424" s="290" t="s">
        <v>2509</v>
      </c>
      <c r="AG424" s="803">
        <v>0.5</v>
      </c>
      <c r="AH424" s="804" t="s">
        <v>4363</v>
      </c>
      <c r="AI424" s="327">
        <f>IFERROR(VLOOKUP(CONCATENATE($T424,$V424),'Matriz de Decisión'!$M$4:$Y$81,2,0),0)</f>
        <v>0.11666666666666665</v>
      </c>
      <c r="AJ424" s="263">
        <v>0.25</v>
      </c>
      <c r="AK424" s="252" t="s">
        <v>1417</v>
      </c>
      <c r="AL424" s="346">
        <f>IFERROR(VLOOKUP(CONCATENATE($T424,$V424),'[1]Matriz de Decisión'!$M$4:$Y$81,3,0),0)</f>
        <v>0.23333333333333331</v>
      </c>
      <c r="AM424" s="346">
        <v>0.3</v>
      </c>
      <c r="AN424" s="290" t="s">
        <v>2509</v>
      </c>
      <c r="AO424" s="346">
        <f>IFERROR(VLOOKUP(CONCATENATE($T424,$V424),'[1]Matriz de Decisión'!$M$4:$Y$81,4,0),0)</f>
        <v>0.35</v>
      </c>
      <c r="AP424" s="869">
        <v>0.35</v>
      </c>
      <c r="AQ424" s="868" t="s">
        <v>4363</v>
      </c>
    </row>
    <row r="425" spans="1:43" ht="82.5" customHeight="1" x14ac:dyDescent="0.25">
      <c r="A425" s="228" t="s">
        <v>192</v>
      </c>
      <c r="B425" s="105" t="s">
        <v>17</v>
      </c>
      <c r="C425" s="212" t="s">
        <v>20</v>
      </c>
      <c r="D425" s="294" t="s">
        <v>4445</v>
      </c>
      <c r="E425" s="197"/>
      <c r="F425" s="211" t="s">
        <v>196</v>
      </c>
      <c r="G425" s="323" t="s">
        <v>1387</v>
      </c>
      <c r="H425" s="323" t="s">
        <v>1388</v>
      </c>
      <c r="I425" s="211" t="s">
        <v>199</v>
      </c>
      <c r="J425" s="107" t="s">
        <v>1418</v>
      </c>
      <c r="K425" s="140"/>
      <c r="L425" s="166">
        <v>0.2</v>
      </c>
      <c r="M425" s="211" t="s">
        <v>194</v>
      </c>
      <c r="N425" s="302">
        <v>5</v>
      </c>
      <c r="O425" s="770" t="s">
        <v>193</v>
      </c>
      <c r="P425" s="771">
        <v>43146</v>
      </c>
      <c r="Q425" s="290" t="s">
        <v>1419</v>
      </c>
      <c r="R425" s="130">
        <v>43101</v>
      </c>
      <c r="S425" s="130">
        <v>43266</v>
      </c>
      <c r="T425" s="333" t="str">
        <f t="shared" si="23"/>
        <v>enero</v>
      </c>
      <c r="U425" s="335">
        <f t="shared" si="24"/>
        <v>165</v>
      </c>
      <c r="V425" s="334">
        <f t="shared" si="22"/>
        <v>183</v>
      </c>
      <c r="W425" s="163"/>
      <c r="X425" s="131"/>
      <c r="Y425" s="211"/>
      <c r="Z425" s="164"/>
      <c r="AA425" s="136"/>
      <c r="AB425" s="290" t="s">
        <v>2510</v>
      </c>
      <c r="AC425" s="139">
        <v>0.18</v>
      </c>
      <c r="AD425" s="252" t="s">
        <v>1420</v>
      </c>
      <c r="AE425" s="614">
        <v>1</v>
      </c>
      <c r="AF425" s="290" t="s">
        <v>2511</v>
      </c>
      <c r="AG425" s="803">
        <v>0.5</v>
      </c>
      <c r="AH425" s="804" t="s">
        <v>4364</v>
      </c>
      <c r="AI425" s="327">
        <f>IFERROR(VLOOKUP(CONCATENATE($T425,$V425),'Matriz de Decisión'!$M$4:$Y$81,2,0),0)</f>
        <v>0.11666666666666665</v>
      </c>
      <c r="AJ425" s="264">
        <v>0.18</v>
      </c>
      <c r="AK425" s="252" t="s">
        <v>1420</v>
      </c>
      <c r="AL425" s="346">
        <f>IFERROR(VLOOKUP(CONCATENATE($T425,$V425),'[1]Matriz de Decisión'!$M$4:$Y$81,3,0),0)</f>
        <v>0.23333333333333331</v>
      </c>
      <c r="AM425" s="346">
        <v>0.25</v>
      </c>
      <c r="AN425" s="290" t="s">
        <v>2511</v>
      </c>
      <c r="AO425" s="346">
        <f>IFERROR(VLOOKUP(CONCATENATE($T425,$V425),'[1]Matriz de Decisión'!$M$4:$Y$81,4,0),0)</f>
        <v>0.35</v>
      </c>
      <c r="AP425" s="869">
        <v>0.35</v>
      </c>
      <c r="AQ425" s="868" t="s">
        <v>4364</v>
      </c>
    </row>
    <row r="426" spans="1:43" ht="36" hidden="1" customHeight="1" x14ac:dyDescent="0.25">
      <c r="A426" s="228" t="s">
        <v>192</v>
      </c>
      <c r="B426" s="105" t="s">
        <v>17</v>
      </c>
      <c r="C426" s="212" t="s">
        <v>20</v>
      </c>
      <c r="D426" s="294" t="s">
        <v>4445</v>
      </c>
      <c r="E426" s="197"/>
      <c r="F426" s="211" t="s">
        <v>196</v>
      </c>
      <c r="G426" s="323" t="s">
        <v>1387</v>
      </c>
      <c r="H426" s="323" t="s">
        <v>1388</v>
      </c>
      <c r="I426" s="106" t="s">
        <v>199</v>
      </c>
      <c r="J426" s="107" t="s">
        <v>1421</v>
      </c>
      <c r="K426" s="140"/>
      <c r="L426" s="166">
        <v>0.7</v>
      </c>
      <c r="M426" s="211" t="s">
        <v>194</v>
      </c>
      <c r="N426" s="302">
        <v>7</v>
      </c>
      <c r="O426" s="770" t="s">
        <v>193</v>
      </c>
      <c r="P426" s="771">
        <v>43146</v>
      </c>
      <c r="Q426" s="290" t="s">
        <v>1422</v>
      </c>
      <c r="R426" s="130">
        <v>43223</v>
      </c>
      <c r="S426" s="130">
        <v>43311</v>
      </c>
      <c r="T426" s="333" t="str">
        <f t="shared" si="23"/>
        <v>mayo</v>
      </c>
      <c r="U426" s="335">
        <f t="shared" si="24"/>
        <v>88</v>
      </c>
      <c r="V426" s="334">
        <f t="shared" si="22"/>
        <v>91</v>
      </c>
      <c r="W426" s="163"/>
      <c r="X426" s="167"/>
      <c r="Y426" s="290"/>
      <c r="Z426" s="136"/>
      <c r="AA426" s="136"/>
      <c r="AB426" s="140"/>
      <c r="AC426" s="273"/>
      <c r="AD426" s="273"/>
      <c r="AE426" s="140"/>
      <c r="AF426" s="140"/>
      <c r="AG426" s="793">
        <v>0.5</v>
      </c>
      <c r="AH426" s="794" t="s">
        <v>4358</v>
      </c>
      <c r="AI426" s="327">
        <f>IFERROR(VLOOKUP(CONCATENATE($T426,$V426),'Matriz de Decisión'!$M$4:$Y$81,2,0),0)</f>
        <v>0</v>
      </c>
      <c r="AJ426" s="347"/>
      <c r="AK426" s="347"/>
      <c r="AL426" s="346">
        <f>IFERROR(VLOOKUP(CONCATENATE($T426,$V426),'[1]Matriz de Decisión'!$M$4:$Y$81,3,0),0)</f>
        <v>0</v>
      </c>
      <c r="AM426" s="347"/>
      <c r="AN426" s="347"/>
      <c r="AO426" s="346">
        <f>IFERROR(VLOOKUP(CONCATENATE($T426,$V426),'[1]Matriz de Decisión'!$M$4:$Y$81,4,0),0)</f>
        <v>0</v>
      </c>
      <c r="AP426" s="347"/>
      <c r="AQ426" s="347"/>
    </row>
    <row r="427" spans="1:43" ht="84" hidden="1" x14ac:dyDescent="0.25">
      <c r="A427" s="228" t="s">
        <v>192</v>
      </c>
      <c r="B427" s="105" t="s">
        <v>17</v>
      </c>
      <c r="C427" s="212" t="s">
        <v>20</v>
      </c>
      <c r="D427" s="294" t="s">
        <v>4445</v>
      </c>
      <c r="E427" s="197"/>
      <c r="F427" s="211" t="s">
        <v>196</v>
      </c>
      <c r="G427" s="323" t="s">
        <v>1387</v>
      </c>
      <c r="H427" s="323" t="s">
        <v>1388</v>
      </c>
      <c r="I427" s="106" t="s">
        <v>199</v>
      </c>
      <c r="J427" s="107" t="s">
        <v>1421</v>
      </c>
      <c r="K427" s="140"/>
      <c r="L427" s="166"/>
      <c r="M427" s="211" t="s">
        <v>194</v>
      </c>
      <c r="N427" s="913">
        <v>1</v>
      </c>
      <c r="O427" s="770" t="s">
        <v>193</v>
      </c>
      <c r="P427" s="771">
        <v>43146</v>
      </c>
      <c r="Q427" s="290" t="s">
        <v>1423</v>
      </c>
      <c r="R427" s="130">
        <v>43290</v>
      </c>
      <c r="S427" s="130">
        <v>43306</v>
      </c>
      <c r="T427" s="333" t="str">
        <f t="shared" si="23"/>
        <v>julio</v>
      </c>
      <c r="U427" s="335">
        <f t="shared" si="24"/>
        <v>16</v>
      </c>
      <c r="V427" s="334">
        <f t="shared" si="22"/>
        <v>30</v>
      </c>
      <c r="W427" s="163"/>
      <c r="X427" s="167"/>
      <c r="Y427" s="290"/>
      <c r="Z427" s="136"/>
      <c r="AA427" s="136"/>
      <c r="AB427" s="140"/>
      <c r="AC427" s="273"/>
      <c r="AD427" s="273"/>
      <c r="AE427" s="140"/>
      <c r="AF427" s="140"/>
      <c r="AG427" s="140"/>
      <c r="AH427" s="140"/>
      <c r="AI427" s="327">
        <f>IFERROR(VLOOKUP(CONCATENATE($T427,$V427),'Matriz de Decisión'!$M$4:$Y$81,2,0),0)</f>
        <v>0</v>
      </c>
      <c r="AJ427" s="347"/>
      <c r="AK427" s="347"/>
      <c r="AL427" s="346">
        <f>IFERROR(VLOOKUP(CONCATENATE($T427,$V427),'[1]Matriz de Decisión'!$M$4:$Y$81,3,0),0)</f>
        <v>0</v>
      </c>
      <c r="AM427" s="347"/>
      <c r="AN427" s="347"/>
      <c r="AO427" s="346">
        <f>IFERROR(VLOOKUP(CONCATENATE($T427,$V427),'[1]Matriz de Decisión'!$M$4:$Y$81,4,0),0)</f>
        <v>0</v>
      </c>
      <c r="AP427" s="347"/>
      <c r="AQ427" s="347"/>
    </row>
    <row r="428" spans="1:43" ht="84" hidden="1" x14ac:dyDescent="0.25">
      <c r="A428" s="228" t="s">
        <v>192</v>
      </c>
      <c r="B428" s="105" t="s">
        <v>17</v>
      </c>
      <c r="C428" s="212" t="s">
        <v>20</v>
      </c>
      <c r="D428" s="294" t="s">
        <v>4445</v>
      </c>
      <c r="E428" s="197"/>
      <c r="F428" s="211" t="s">
        <v>196</v>
      </c>
      <c r="G428" s="323" t="s">
        <v>1387</v>
      </c>
      <c r="H428" s="323" t="s">
        <v>1388</v>
      </c>
      <c r="I428" s="106" t="s">
        <v>199</v>
      </c>
      <c r="J428" s="107" t="s">
        <v>1421</v>
      </c>
      <c r="K428" s="140"/>
      <c r="L428" s="166"/>
      <c r="M428" s="211" t="s">
        <v>194</v>
      </c>
      <c r="N428" s="913">
        <v>1</v>
      </c>
      <c r="O428" s="770" t="s">
        <v>193</v>
      </c>
      <c r="P428" s="771">
        <v>43146</v>
      </c>
      <c r="Q428" s="290" t="s">
        <v>1424</v>
      </c>
      <c r="R428" s="130">
        <v>43327</v>
      </c>
      <c r="S428" s="130">
        <v>43392</v>
      </c>
      <c r="T428" s="333" t="str">
        <f t="shared" si="23"/>
        <v>agosto</v>
      </c>
      <c r="U428" s="335">
        <f t="shared" si="24"/>
        <v>65</v>
      </c>
      <c r="V428" s="334">
        <f t="shared" si="22"/>
        <v>91</v>
      </c>
      <c r="W428" s="163"/>
      <c r="X428" s="131"/>
      <c r="Y428" s="211"/>
      <c r="Z428" s="164"/>
      <c r="AA428" s="136"/>
      <c r="AB428" s="140"/>
      <c r="AC428" s="273"/>
      <c r="AD428" s="273"/>
      <c r="AE428" s="140"/>
      <c r="AF428" s="140"/>
      <c r="AG428" s="140"/>
      <c r="AH428" s="140"/>
      <c r="AI428" s="327">
        <f>IFERROR(VLOOKUP(CONCATENATE($T428,$V428),'Matriz de Decisión'!$M$4:$Y$81,2,0),0)</f>
        <v>0</v>
      </c>
      <c r="AJ428" s="347"/>
      <c r="AK428" s="347"/>
      <c r="AL428" s="346">
        <f>IFERROR(VLOOKUP(CONCATENATE($T428,$V428),'[1]Matriz de Decisión'!$M$4:$Y$81,3,0),0)</f>
        <v>0</v>
      </c>
      <c r="AM428" s="347"/>
      <c r="AN428" s="347"/>
      <c r="AO428" s="346">
        <f>IFERROR(VLOOKUP(CONCATENATE($T428,$V428),'[1]Matriz de Decisión'!$M$4:$Y$81,4,0),0)</f>
        <v>0</v>
      </c>
      <c r="AP428" s="347"/>
      <c r="AQ428" s="347"/>
    </row>
    <row r="429" spans="1:43" ht="84" hidden="1" x14ac:dyDescent="0.25">
      <c r="A429" s="228" t="s">
        <v>192</v>
      </c>
      <c r="B429" s="105" t="s">
        <v>17</v>
      </c>
      <c r="C429" s="212" t="s">
        <v>20</v>
      </c>
      <c r="D429" s="294" t="s">
        <v>4445</v>
      </c>
      <c r="E429" s="197"/>
      <c r="F429" s="211" t="s">
        <v>196</v>
      </c>
      <c r="G429" s="323" t="s">
        <v>1387</v>
      </c>
      <c r="H429" s="323" t="s">
        <v>1388</v>
      </c>
      <c r="I429" s="211" t="s">
        <v>199</v>
      </c>
      <c r="J429" s="107" t="s">
        <v>1421</v>
      </c>
      <c r="K429" s="140"/>
      <c r="L429" s="166"/>
      <c r="M429" s="211" t="s">
        <v>194</v>
      </c>
      <c r="N429" s="913">
        <v>1</v>
      </c>
      <c r="O429" s="770" t="s">
        <v>193</v>
      </c>
      <c r="P429" s="771">
        <v>43146</v>
      </c>
      <c r="Q429" s="290" t="s">
        <v>1425</v>
      </c>
      <c r="R429" s="130">
        <v>43282</v>
      </c>
      <c r="S429" s="130">
        <v>43343</v>
      </c>
      <c r="T429" s="333" t="str">
        <f t="shared" si="23"/>
        <v>julio</v>
      </c>
      <c r="U429" s="335">
        <f t="shared" si="24"/>
        <v>61</v>
      </c>
      <c r="V429" s="334">
        <f t="shared" si="22"/>
        <v>61</v>
      </c>
      <c r="W429" s="163"/>
      <c r="X429" s="131"/>
      <c r="Y429" s="211"/>
      <c r="Z429" s="164"/>
      <c r="AA429" s="212"/>
      <c r="AB429" s="140"/>
      <c r="AC429" s="273"/>
      <c r="AD429" s="273"/>
      <c r="AE429" s="140"/>
      <c r="AF429" s="140"/>
      <c r="AG429" s="140"/>
      <c r="AH429" s="140"/>
      <c r="AI429" s="327">
        <f>IFERROR(VLOOKUP(CONCATENATE($T429,$V429),'Matriz de Decisión'!$M$4:$Y$81,2,0),0)</f>
        <v>0</v>
      </c>
      <c r="AJ429" s="347"/>
      <c r="AK429" s="347"/>
      <c r="AL429" s="346">
        <f>IFERROR(VLOOKUP(CONCATENATE($T429,$V429),'[1]Matriz de Decisión'!$M$4:$Y$81,3,0),0)</f>
        <v>0</v>
      </c>
      <c r="AM429" s="347"/>
      <c r="AN429" s="347"/>
      <c r="AO429" s="346">
        <f>IFERROR(VLOOKUP(CONCATENATE($T429,$V429),'[1]Matriz de Decisión'!$M$4:$Y$81,4,0),0)</f>
        <v>0</v>
      </c>
      <c r="AP429" s="347"/>
      <c r="AQ429" s="347"/>
    </row>
    <row r="430" spans="1:43" ht="84" hidden="1" x14ac:dyDescent="0.25">
      <c r="A430" s="228" t="s">
        <v>192</v>
      </c>
      <c r="B430" s="105" t="s">
        <v>17</v>
      </c>
      <c r="C430" s="212" t="s">
        <v>20</v>
      </c>
      <c r="D430" s="294" t="s">
        <v>4445</v>
      </c>
      <c r="E430" s="197"/>
      <c r="F430" s="211" t="s">
        <v>196</v>
      </c>
      <c r="G430" s="323" t="s">
        <v>1387</v>
      </c>
      <c r="H430" s="323" t="s">
        <v>1388</v>
      </c>
      <c r="I430" s="211" t="s">
        <v>199</v>
      </c>
      <c r="J430" s="107" t="s">
        <v>1421</v>
      </c>
      <c r="K430" s="140"/>
      <c r="L430" s="166"/>
      <c r="M430" s="211" t="s">
        <v>194</v>
      </c>
      <c r="N430" s="913">
        <v>1</v>
      </c>
      <c r="O430" s="140"/>
      <c r="P430" s="140"/>
      <c r="Q430" s="290" t="s">
        <v>1426</v>
      </c>
      <c r="R430" s="130">
        <v>43385</v>
      </c>
      <c r="S430" s="130">
        <v>43413</v>
      </c>
      <c r="T430" s="333" t="str">
        <f t="shared" si="23"/>
        <v>octubre</v>
      </c>
      <c r="U430" s="335">
        <f t="shared" si="24"/>
        <v>28</v>
      </c>
      <c r="V430" s="334">
        <f t="shared" si="22"/>
        <v>30</v>
      </c>
      <c r="W430" s="163"/>
      <c r="X430" s="131"/>
      <c r="Y430" s="211"/>
      <c r="Z430" s="164"/>
      <c r="AA430" s="212"/>
      <c r="AB430" s="140"/>
      <c r="AC430" s="273"/>
      <c r="AD430" s="273"/>
      <c r="AE430" s="140"/>
      <c r="AF430" s="140"/>
      <c r="AG430" s="140"/>
      <c r="AH430" s="140"/>
      <c r="AI430" s="327">
        <f>IFERROR(VLOOKUP(CONCATENATE($T430,$V430),'Matriz de Decisión'!$M$4:$Y$81,2,0),0)</f>
        <v>0</v>
      </c>
      <c r="AJ430" s="347"/>
      <c r="AK430" s="347"/>
      <c r="AL430" s="346">
        <f>IFERROR(VLOOKUP(CONCATENATE($T430,$V430),'[1]Matriz de Decisión'!$M$4:$Y$81,3,0),0)</f>
        <v>0</v>
      </c>
      <c r="AM430" s="347"/>
      <c r="AN430" s="347"/>
      <c r="AO430" s="346">
        <f>IFERROR(VLOOKUP(CONCATENATE($T430,$V430),'[1]Matriz de Decisión'!$M$4:$Y$81,4,0),0)</f>
        <v>0</v>
      </c>
      <c r="AP430" s="347"/>
      <c r="AQ430" s="347"/>
    </row>
    <row r="431" spans="1:43" ht="82.5" customHeight="1" x14ac:dyDescent="0.25">
      <c r="A431" s="228" t="s">
        <v>192</v>
      </c>
      <c r="B431" s="105" t="s">
        <v>17</v>
      </c>
      <c r="C431" s="212" t="s">
        <v>20</v>
      </c>
      <c r="D431" s="294" t="s">
        <v>4445</v>
      </c>
      <c r="E431" s="197"/>
      <c r="F431" s="211" t="s">
        <v>196</v>
      </c>
      <c r="G431" s="323" t="s">
        <v>1387</v>
      </c>
      <c r="H431" s="323" t="s">
        <v>1388</v>
      </c>
      <c r="I431" s="211" t="s">
        <v>199</v>
      </c>
      <c r="J431" s="107" t="s">
        <v>1427</v>
      </c>
      <c r="K431" s="140"/>
      <c r="L431" s="166">
        <v>0.15</v>
      </c>
      <c r="M431" s="211" t="s">
        <v>194</v>
      </c>
      <c r="N431" s="302">
        <v>3</v>
      </c>
      <c r="O431" s="770" t="s">
        <v>193</v>
      </c>
      <c r="P431" s="771">
        <v>43146</v>
      </c>
      <c r="Q431" s="598" t="s">
        <v>1428</v>
      </c>
      <c r="R431" s="130">
        <v>43132</v>
      </c>
      <c r="S431" s="130">
        <v>43281</v>
      </c>
      <c r="T431" s="333" t="str">
        <f t="shared" si="23"/>
        <v>febrero</v>
      </c>
      <c r="U431" s="335">
        <f t="shared" si="24"/>
        <v>149</v>
      </c>
      <c r="V431" s="334">
        <f t="shared" si="22"/>
        <v>152</v>
      </c>
      <c r="W431" s="163"/>
      <c r="X431" s="131">
        <v>440000000</v>
      </c>
      <c r="Y431" s="211"/>
      <c r="Z431" s="164"/>
      <c r="AA431" s="212"/>
      <c r="AB431" s="290" t="s">
        <v>2513</v>
      </c>
      <c r="AC431" s="273"/>
      <c r="AD431" s="273"/>
      <c r="AE431" s="614">
        <v>0.2</v>
      </c>
      <c r="AF431" s="290" t="s">
        <v>2512</v>
      </c>
      <c r="AG431" s="806">
        <v>0.5</v>
      </c>
      <c r="AH431" s="805" t="s">
        <v>4365</v>
      </c>
      <c r="AI431" s="327">
        <f>IFERROR(VLOOKUP(CONCATENATE($T431,$V431),'Matriz de Decisión'!$M$4:$Y$81,2,0),0)</f>
        <v>0</v>
      </c>
      <c r="AJ431" s="347"/>
      <c r="AK431" s="347"/>
      <c r="AL431" s="346">
        <f>IFERROR(VLOOKUP(CONCATENATE($T431,$V431),'[1]Matriz de Decisión'!$M$4:$Y$81,3,0),0)</f>
        <v>0.18000000000000002</v>
      </c>
      <c r="AM431" s="346">
        <v>0.2</v>
      </c>
      <c r="AN431" s="290" t="s">
        <v>2512</v>
      </c>
      <c r="AO431" s="346">
        <f>IFERROR(VLOOKUP(CONCATENATE($T431,$V431),'[1]Matriz de Decisión'!$M$4:$Y$81,4,0),0)</f>
        <v>0.36000000000000004</v>
      </c>
      <c r="AP431" s="871">
        <v>0.36</v>
      </c>
      <c r="AQ431" s="870" t="s">
        <v>4365</v>
      </c>
    </row>
    <row r="432" spans="1:43" ht="84" hidden="1" x14ac:dyDescent="0.25">
      <c r="A432" s="228" t="s">
        <v>192</v>
      </c>
      <c r="B432" s="105" t="s">
        <v>17</v>
      </c>
      <c r="C432" s="212" t="s">
        <v>20</v>
      </c>
      <c r="D432" s="294" t="s">
        <v>4445</v>
      </c>
      <c r="E432" s="197"/>
      <c r="F432" s="211" t="s">
        <v>196</v>
      </c>
      <c r="G432" s="323" t="s">
        <v>1387</v>
      </c>
      <c r="H432" s="323" t="s">
        <v>1388</v>
      </c>
      <c r="I432" s="211" t="s">
        <v>199</v>
      </c>
      <c r="J432" s="107" t="s">
        <v>1427</v>
      </c>
      <c r="K432" s="140"/>
      <c r="L432" s="166">
        <v>0.15</v>
      </c>
      <c r="M432" s="211" t="s">
        <v>194</v>
      </c>
      <c r="N432" s="302">
        <v>3</v>
      </c>
      <c r="O432" s="140"/>
      <c r="P432" s="140"/>
      <c r="Q432" s="290" t="s">
        <v>1429</v>
      </c>
      <c r="R432" s="130">
        <v>43282</v>
      </c>
      <c r="S432" s="130">
        <v>43373</v>
      </c>
      <c r="T432" s="333" t="str">
        <f t="shared" si="23"/>
        <v>julio</v>
      </c>
      <c r="U432" s="335">
        <f t="shared" si="24"/>
        <v>91</v>
      </c>
      <c r="V432" s="334">
        <f t="shared" si="22"/>
        <v>91</v>
      </c>
      <c r="W432" s="163"/>
      <c r="X432" s="131"/>
      <c r="Y432" s="211"/>
      <c r="Z432" s="164"/>
      <c r="AA432" s="290"/>
      <c r="AB432" s="140"/>
      <c r="AC432" s="273"/>
      <c r="AD432" s="273"/>
      <c r="AE432" s="140"/>
      <c r="AF432" s="140"/>
      <c r="AG432" s="140"/>
      <c r="AH432" s="140"/>
      <c r="AI432" s="327">
        <f>IFERROR(VLOOKUP(CONCATENATE($T432,$V432),'Matriz de Decisión'!$M$4:$Y$81,2,0),0)</f>
        <v>0</v>
      </c>
      <c r="AJ432" s="347"/>
      <c r="AK432" s="347"/>
      <c r="AL432" s="346">
        <f>IFERROR(VLOOKUP(CONCATENATE($T432,$V432),'[1]Matriz de Decisión'!$M$4:$Y$81,3,0),0)</f>
        <v>0</v>
      </c>
      <c r="AM432" s="347"/>
      <c r="AN432" s="347"/>
      <c r="AO432" s="346">
        <f>IFERROR(VLOOKUP(CONCATENATE($T432,$V432),'[1]Matriz de Decisión'!$M$4:$Y$81,4,0),0)</f>
        <v>0</v>
      </c>
      <c r="AP432" s="347"/>
      <c r="AQ432" s="347"/>
    </row>
    <row r="433" spans="1:43" ht="84" hidden="1" x14ac:dyDescent="0.25">
      <c r="A433" s="228" t="s">
        <v>192</v>
      </c>
      <c r="B433" s="105" t="s">
        <v>17</v>
      </c>
      <c r="C433" s="212" t="s">
        <v>20</v>
      </c>
      <c r="D433" s="294" t="s">
        <v>4445</v>
      </c>
      <c r="E433" s="197"/>
      <c r="F433" s="211" t="s">
        <v>196</v>
      </c>
      <c r="G433" s="323" t="s">
        <v>1387</v>
      </c>
      <c r="H433" s="323" t="s">
        <v>1388</v>
      </c>
      <c r="I433" s="211" t="s">
        <v>199</v>
      </c>
      <c r="J433" s="107" t="s">
        <v>1427</v>
      </c>
      <c r="K433" s="140"/>
      <c r="L433" s="166">
        <v>0.15</v>
      </c>
      <c r="M433" s="211" t="s">
        <v>194</v>
      </c>
      <c r="N433" s="302">
        <v>3</v>
      </c>
      <c r="O433" s="140"/>
      <c r="P433" s="140"/>
      <c r="Q433" s="290" t="s">
        <v>1430</v>
      </c>
      <c r="R433" s="130">
        <v>43374</v>
      </c>
      <c r="S433" s="130">
        <v>43434</v>
      </c>
      <c r="T433" s="333" t="str">
        <f t="shared" si="23"/>
        <v>octubre</v>
      </c>
      <c r="U433" s="335">
        <f t="shared" si="24"/>
        <v>60</v>
      </c>
      <c r="V433" s="334">
        <f t="shared" si="22"/>
        <v>61</v>
      </c>
      <c r="W433" s="163"/>
      <c r="X433" s="131"/>
      <c r="Y433" s="211"/>
      <c r="Z433" s="164"/>
      <c r="AA433" s="290"/>
      <c r="AB433" s="140"/>
      <c r="AC433" s="273"/>
      <c r="AD433" s="273"/>
      <c r="AE433" s="140"/>
      <c r="AF433" s="140"/>
      <c r="AG433" s="140"/>
      <c r="AH433" s="140"/>
      <c r="AI433" s="327">
        <f>IFERROR(VLOOKUP(CONCATENATE($T433,$V433),'Matriz de Decisión'!$M$4:$Y$81,2,0),0)</f>
        <v>0</v>
      </c>
      <c r="AJ433" s="347"/>
      <c r="AK433" s="347"/>
      <c r="AL433" s="346">
        <f>IFERROR(VLOOKUP(CONCATENATE($T433,$V433),'[1]Matriz de Decisión'!$M$4:$Y$81,3,0),0)</f>
        <v>0</v>
      </c>
      <c r="AM433" s="347"/>
      <c r="AN433" s="347"/>
      <c r="AO433" s="346">
        <f>IFERROR(VLOOKUP(CONCATENATE($T433,$V433),'[1]Matriz de Decisión'!$M$4:$Y$81,4,0),0)</f>
        <v>0</v>
      </c>
      <c r="AP433" s="347"/>
      <c r="AQ433" s="347"/>
    </row>
    <row r="434" spans="1:43" ht="82.5" customHeight="1" x14ac:dyDescent="0.25">
      <c r="A434" s="228" t="s">
        <v>192</v>
      </c>
      <c r="B434" s="105" t="s">
        <v>17</v>
      </c>
      <c r="C434" s="212" t="s">
        <v>20</v>
      </c>
      <c r="D434" s="294" t="s">
        <v>4445</v>
      </c>
      <c r="E434" s="197"/>
      <c r="F434" s="211" t="s">
        <v>196</v>
      </c>
      <c r="G434" s="323" t="s">
        <v>1387</v>
      </c>
      <c r="H434" s="323" t="s">
        <v>1388</v>
      </c>
      <c r="I434" s="106" t="s">
        <v>199</v>
      </c>
      <c r="J434" s="107" t="s">
        <v>1433</v>
      </c>
      <c r="K434" s="140"/>
      <c r="L434" s="166">
        <v>0.15</v>
      </c>
      <c r="M434" s="211" t="s">
        <v>194</v>
      </c>
      <c r="N434" s="913">
        <v>1</v>
      </c>
      <c r="O434" s="140"/>
      <c r="P434" s="140"/>
      <c r="Q434" s="290" t="s">
        <v>1431</v>
      </c>
      <c r="R434" s="130">
        <v>43160</v>
      </c>
      <c r="S434" s="130">
        <v>43281</v>
      </c>
      <c r="T434" s="333" t="str">
        <f t="shared" si="23"/>
        <v>marzo</v>
      </c>
      <c r="U434" s="335">
        <f t="shared" si="24"/>
        <v>121</v>
      </c>
      <c r="V434" s="334">
        <f t="shared" si="22"/>
        <v>122</v>
      </c>
      <c r="W434" s="163"/>
      <c r="X434" s="163">
        <v>880000000</v>
      </c>
      <c r="Y434" s="290"/>
      <c r="Z434" s="164"/>
      <c r="AA434" s="290"/>
      <c r="AB434" s="140"/>
      <c r="AC434" s="273"/>
      <c r="AD434" s="273"/>
      <c r="AE434" s="140"/>
      <c r="AF434" s="140"/>
      <c r="AG434" s="370">
        <v>0.3</v>
      </c>
      <c r="AH434" s="807" t="s">
        <v>4366</v>
      </c>
      <c r="AI434" s="327">
        <f>IFERROR(VLOOKUP(CONCATENATE($T434,$V434),'Matriz de Decisión'!$M$4:$Y$81,2,0),0)</f>
        <v>0</v>
      </c>
      <c r="AJ434" s="347"/>
      <c r="AK434" s="347"/>
      <c r="AL434" s="346">
        <f>IFERROR(VLOOKUP(CONCATENATE($T434,$V434),'[1]Matriz de Decisión'!$M$4:$Y$81,3,0),0)</f>
        <v>0</v>
      </c>
      <c r="AM434" s="347"/>
      <c r="AN434" s="347"/>
      <c r="AO434" s="346">
        <f>IFERROR(VLOOKUP(CONCATENATE($T434,$V434),'[1]Matriz de Decisión'!$M$4:$Y$81,4,0),0)</f>
        <v>0.2</v>
      </c>
      <c r="AP434" s="873">
        <v>0.2</v>
      </c>
      <c r="AQ434" s="872" t="s">
        <v>4366</v>
      </c>
    </row>
    <row r="435" spans="1:43" ht="84" hidden="1" x14ac:dyDescent="0.25">
      <c r="A435" s="228" t="s">
        <v>192</v>
      </c>
      <c r="B435" s="105" t="s">
        <v>17</v>
      </c>
      <c r="C435" s="212" t="s">
        <v>20</v>
      </c>
      <c r="D435" s="294" t="s">
        <v>4445</v>
      </c>
      <c r="E435" s="197"/>
      <c r="F435" s="211" t="s">
        <v>196</v>
      </c>
      <c r="G435" s="323" t="s">
        <v>1387</v>
      </c>
      <c r="H435" s="323" t="s">
        <v>1388</v>
      </c>
      <c r="I435" s="106" t="s">
        <v>199</v>
      </c>
      <c r="J435" s="107" t="s">
        <v>1433</v>
      </c>
      <c r="K435" s="140"/>
      <c r="L435" s="166">
        <v>0.15</v>
      </c>
      <c r="M435" s="211" t="s">
        <v>194</v>
      </c>
      <c r="N435" s="913">
        <v>1</v>
      </c>
      <c r="O435" s="770" t="s">
        <v>193</v>
      </c>
      <c r="P435" s="771">
        <v>43146</v>
      </c>
      <c r="Q435" s="290" t="s">
        <v>1432</v>
      </c>
      <c r="R435" s="130">
        <v>43282</v>
      </c>
      <c r="S435" s="130">
        <v>43373</v>
      </c>
      <c r="T435" s="333" t="str">
        <f t="shared" si="23"/>
        <v>julio</v>
      </c>
      <c r="U435" s="335">
        <f t="shared" si="24"/>
        <v>91</v>
      </c>
      <c r="V435" s="334">
        <f t="shared" si="22"/>
        <v>91</v>
      </c>
      <c r="W435" s="163"/>
      <c r="X435" s="131"/>
      <c r="Y435" s="211"/>
      <c r="Z435" s="164"/>
      <c r="AA435" s="290"/>
      <c r="AB435" s="140"/>
      <c r="AC435" s="273"/>
      <c r="AD435" s="273"/>
      <c r="AE435" s="140"/>
      <c r="AF435" s="140"/>
      <c r="AG435" s="140"/>
      <c r="AH435" s="140"/>
      <c r="AI435" s="327">
        <f>IFERROR(VLOOKUP(CONCATENATE($T435,$V435),'Matriz de Decisión'!$M$4:$Y$81,2,0),0)</f>
        <v>0</v>
      </c>
      <c r="AJ435" s="347"/>
      <c r="AK435" s="347"/>
      <c r="AL435" s="346">
        <f>IFERROR(VLOOKUP(CONCATENATE($T435,$V435),'[1]Matriz de Decisión'!$M$4:$Y$81,3,0),0)</f>
        <v>0</v>
      </c>
      <c r="AM435" s="347"/>
      <c r="AN435" s="347"/>
      <c r="AO435" s="346">
        <f>IFERROR(VLOOKUP(CONCATENATE($T435,$V435),'[1]Matriz de Decisión'!$M$4:$Y$81,4,0),0)</f>
        <v>0</v>
      </c>
      <c r="AP435" s="347"/>
      <c r="AQ435" s="347"/>
    </row>
    <row r="436" spans="1:43" ht="84" hidden="1" x14ac:dyDescent="0.25">
      <c r="A436" s="228" t="s">
        <v>192</v>
      </c>
      <c r="B436" s="105" t="s">
        <v>17</v>
      </c>
      <c r="C436" s="212" t="s">
        <v>20</v>
      </c>
      <c r="D436" s="294" t="s">
        <v>4445</v>
      </c>
      <c r="E436" s="197"/>
      <c r="F436" s="211" t="s">
        <v>196</v>
      </c>
      <c r="G436" s="323" t="s">
        <v>1387</v>
      </c>
      <c r="H436" s="323" t="s">
        <v>1388</v>
      </c>
      <c r="I436" s="106" t="s">
        <v>199</v>
      </c>
      <c r="J436" s="107" t="s">
        <v>1433</v>
      </c>
      <c r="K436" s="140"/>
      <c r="L436" s="166">
        <v>0.15</v>
      </c>
      <c r="M436" s="211" t="s">
        <v>194</v>
      </c>
      <c r="N436" s="913">
        <v>1</v>
      </c>
      <c r="O436" s="770" t="s">
        <v>193</v>
      </c>
      <c r="P436" s="771">
        <v>43146</v>
      </c>
      <c r="Q436" s="290" t="s">
        <v>1434</v>
      </c>
      <c r="R436" s="130">
        <v>43374</v>
      </c>
      <c r="S436" s="130">
        <v>43434</v>
      </c>
      <c r="T436" s="333" t="str">
        <f t="shared" si="23"/>
        <v>octubre</v>
      </c>
      <c r="U436" s="335">
        <f t="shared" si="24"/>
        <v>60</v>
      </c>
      <c r="V436" s="334">
        <f t="shared" si="22"/>
        <v>61</v>
      </c>
      <c r="W436" s="163"/>
      <c r="X436" s="131"/>
      <c r="Y436" s="211"/>
      <c r="Z436" s="164"/>
      <c r="AA436" s="290"/>
      <c r="AB436" s="140"/>
      <c r="AC436" s="273"/>
      <c r="AD436" s="273"/>
      <c r="AE436" s="140"/>
      <c r="AF436" s="140"/>
      <c r="AG436" s="140"/>
      <c r="AH436" s="140"/>
      <c r="AI436" s="327">
        <f>IFERROR(VLOOKUP(CONCATENATE($T436,$V436),'Matriz de Decisión'!$M$4:$Y$81,2,0),0)</f>
        <v>0</v>
      </c>
      <c r="AJ436" s="347"/>
      <c r="AK436" s="347"/>
      <c r="AL436" s="346">
        <f>IFERROR(VLOOKUP(CONCATENATE($T436,$V436),'[1]Matriz de Decisión'!$M$4:$Y$81,3,0),0)</f>
        <v>0</v>
      </c>
      <c r="AM436" s="347"/>
      <c r="AN436" s="347"/>
      <c r="AO436" s="346">
        <f>IFERROR(VLOOKUP(CONCATENATE($T436,$V436),'[1]Matriz de Decisión'!$M$4:$Y$81,4,0),0)</f>
        <v>0</v>
      </c>
      <c r="AP436" s="347"/>
      <c r="AQ436" s="347"/>
    </row>
    <row r="437" spans="1:43" ht="82.5" customHeight="1" x14ac:dyDescent="0.25">
      <c r="A437" s="228" t="s">
        <v>192</v>
      </c>
      <c r="B437" s="105" t="s">
        <v>17</v>
      </c>
      <c r="C437" s="212" t="s">
        <v>20</v>
      </c>
      <c r="D437" s="294" t="s">
        <v>4445</v>
      </c>
      <c r="E437" s="197"/>
      <c r="F437" s="211" t="s">
        <v>196</v>
      </c>
      <c r="G437" s="323" t="s">
        <v>1387</v>
      </c>
      <c r="H437" s="323" t="s">
        <v>1388</v>
      </c>
      <c r="I437" s="211" t="s">
        <v>199</v>
      </c>
      <c r="J437" s="107" t="s">
        <v>1435</v>
      </c>
      <c r="K437" s="140"/>
      <c r="L437" s="166">
        <v>0.1</v>
      </c>
      <c r="M437" s="211" t="s">
        <v>194</v>
      </c>
      <c r="N437" s="913">
        <v>1</v>
      </c>
      <c r="O437" s="140"/>
      <c r="P437" s="140"/>
      <c r="Q437" s="290" t="s">
        <v>1436</v>
      </c>
      <c r="R437" s="130">
        <v>43132</v>
      </c>
      <c r="S437" s="130">
        <v>43312</v>
      </c>
      <c r="T437" s="333" t="str">
        <f t="shared" si="23"/>
        <v>febrero</v>
      </c>
      <c r="U437" s="335">
        <f t="shared" si="24"/>
        <v>180</v>
      </c>
      <c r="V437" s="334">
        <f t="shared" si="22"/>
        <v>183</v>
      </c>
      <c r="W437" s="163"/>
      <c r="X437" s="163">
        <v>0</v>
      </c>
      <c r="Y437" s="290"/>
      <c r="Z437" s="164"/>
      <c r="AA437" s="290"/>
      <c r="AB437" s="290" t="s">
        <v>2514</v>
      </c>
      <c r="AC437" s="273"/>
      <c r="AD437" s="273"/>
      <c r="AE437" s="141">
        <v>0.15</v>
      </c>
      <c r="AF437" s="290" t="s">
        <v>2515</v>
      </c>
      <c r="AG437" s="809">
        <v>0.5</v>
      </c>
      <c r="AH437" s="808" t="s">
        <v>4367</v>
      </c>
      <c r="AI437" s="327">
        <f>IFERROR(VLOOKUP(CONCATENATE($T437,$V437),'Matriz de Decisión'!$M$4:$Y$81,2,0),0)</f>
        <v>0</v>
      </c>
      <c r="AJ437" s="347"/>
      <c r="AK437" s="347"/>
      <c r="AL437" s="346">
        <f>IFERROR(VLOOKUP(CONCATENATE($T437,$V437),'[1]Matriz de Decisión'!$M$4:$Y$81,3,0),0)</f>
        <v>0.11666666666666665</v>
      </c>
      <c r="AM437" s="346">
        <v>0.15</v>
      </c>
      <c r="AN437" s="290" t="s">
        <v>2515</v>
      </c>
      <c r="AO437" s="346">
        <f>IFERROR(VLOOKUP(CONCATENATE($T437,$V437),'[1]Matriz de Decisión'!$M$4:$Y$81,4,0),0)</f>
        <v>0.23333333333333331</v>
      </c>
      <c r="AP437" s="875">
        <v>0.23</v>
      </c>
      <c r="AQ437" s="874" t="s">
        <v>4367</v>
      </c>
    </row>
    <row r="438" spans="1:43" ht="84" hidden="1" x14ac:dyDescent="0.25">
      <c r="A438" s="228" t="s">
        <v>192</v>
      </c>
      <c r="B438" s="105" t="s">
        <v>17</v>
      </c>
      <c r="C438" s="212" t="s">
        <v>20</v>
      </c>
      <c r="D438" s="107" t="s">
        <v>4445</v>
      </c>
      <c r="E438" s="197"/>
      <c r="F438" s="211" t="s">
        <v>196</v>
      </c>
      <c r="G438" s="323" t="s">
        <v>1387</v>
      </c>
      <c r="H438" s="323" t="s">
        <v>1388</v>
      </c>
      <c r="I438" s="211" t="s">
        <v>199</v>
      </c>
      <c r="J438" s="107" t="s">
        <v>1437</v>
      </c>
      <c r="K438" s="140"/>
      <c r="L438" s="166">
        <v>0.2</v>
      </c>
      <c r="M438" s="211" t="s">
        <v>194</v>
      </c>
      <c r="N438" s="913">
        <v>1</v>
      </c>
      <c r="O438" s="140"/>
      <c r="P438" s="140"/>
      <c r="Q438" s="290" t="s">
        <v>1438</v>
      </c>
      <c r="R438" s="130">
        <v>43191</v>
      </c>
      <c r="S438" s="130">
        <v>43251</v>
      </c>
      <c r="T438" s="333" t="str">
        <f t="shared" si="23"/>
        <v>abril</v>
      </c>
      <c r="U438" s="335">
        <f t="shared" si="24"/>
        <v>60</v>
      </c>
      <c r="V438" s="334">
        <f t="shared" si="22"/>
        <v>61</v>
      </c>
      <c r="W438" s="163"/>
      <c r="X438" s="131">
        <v>110000000</v>
      </c>
      <c r="Y438" s="211"/>
      <c r="Z438" s="164"/>
      <c r="AA438" s="290"/>
      <c r="AB438" s="140"/>
      <c r="AC438" s="273"/>
      <c r="AD438" s="273"/>
      <c r="AE438" s="140"/>
      <c r="AF438" s="140"/>
      <c r="AG438" s="140"/>
      <c r="AH438" s="140"/>
      <c r="AI438" s="327">
        <f>IFERROR(VLOOKUP(CONCATENATE($T438,$V438),'Matriz de Decisión'!$M$4:$Y$81,2,0),0)</f>
        <v>0</v>
      </c>
      <c r="AJ438" s="347"/>
      <c r="AK438" s="347"/>
      <c r="AL438" s="346">
        <f>IFERROR(VLOOKUP(CONCATENATE($T438,$V438),'[1]Matriz de Decisión'!$M$4:$Y$81,3,0),0)</f>
        <v>0</v>
      </c>
      <c r="AM438" s="347"/>
      <c r="AN438" s="347"/>
      <c r="AO438" s="346">
        <f>IFERROR(VLOOKUP(CONCATENATE($T438,$V438),'[1]Matriz de Decisión'!$M$4:$Y$81,4,0),0)</f>
        <v>0</v>
      </c>
      <c r="AP438" s="347"/>
      <c r="AQ438" s="347"/>
    </row>
    <row r="439" spans="1:43" ht="84" hidden="1" x14ac:dyDescent="0.25">
      <c r="A439" s="228" t="s">
        <v>192</v>
      </c>
      <c r="B439" s="105" t="s">
        <v>17</v>
      </c>
      <c r="C439" s="212" t="s">
        <v>20</v>
      </c>
      <c r="D439" s="107" t="s">
        <v>4445</v>
      </c>
      <c r="E439" s="197"/>
      <c r="F439" s="211" t="s">
        <v>196</v>
      </c>
      <c r="G439" s="323" t="s">
        <v>1387</v>
      </c>
      <c r="H439" s="323" t="s">
        <v>1388</v>
      </c>
      <c r="I439" s="211" t="s">
        <v>199</v>
      </c>
      <c r="J439" s="107" t="s">
        <v>1437</v>
      </c>
      <c r="K439" s="140"/>
      <c r="L439" s="166"/>
      <c r="M439" s="211" t="s">
        <v>194</v>
      </c>
      <c r="N439" s="913">
        <v>1</v>
      </c>
      <c r="O439" s="140"/>
      <c r="P439" s="140"/>
      <c r="Q439" s="290" t="s">
        <v>1439</v>
      </c>
      <c r="R439" s="130">
        <v>43252</v>
      </c>
      <c r="S439" s="130">
        <v>43434</v>
      </c>
      <c r="T439" s="333" t="str">
        <f t="shared" si="23"/>
        <v>junio</v>
      </c>
      <c r="U439" s="335">
        <f t="shared" si="24"/>
        <v>182</v>
      </c>
      <c r="V439" s="334">
        <f t="shared" si="22"/>
        <v>183</v>
      </c>
      <c r="W439" s="163"/>
      <c r="X439" s="131"/>
      <c r="Y439" s="211"/>
      <c r="Z439" s="164"/>
      <c r="AA439" s="290"/>
      <c r="AB439" s="140"/>
      <c r="AC439" s="273"/>
      <c r="AD439" s="273"/>
      <c r="AE439" s="140"/>
      <c r="AF439" s="140"/>
      <c r="AG439" s="140"/>
      <c r="AH439" s="140"/>
      <c r="AI439" s="327">
        <f>IFERROR(VLOOKUP(CONCATENATE($T439,$V439),'Matriz de Decisión'!$M$4:$Y$81,2,0),0)</f>
        <v>0</v>
      </c>
      <c r="AJ439" s="347"/>
      <c r="AK439" s="347"/>
      <c r="AL439" s="346">
        <f>IFERROR(VLOOKUP(CONCATENATE($T439,$V439),'[1]Matriz de Decisión'!$M$4:$Y$81,3,0),0)</f>
        <v>0</v>
      </c>
      <c r="AM439" s="347"/>
      <c r="AN439" s="347"/>
      <c r="AO439" s="346">
        <f>IFERROR(VLOOKUP(CONCATENATE($T439,$V439),'[1]Matriz de Decisión'!$M$4:$Y$81,4,0),0)</f>
        <v>0</v>
      </c>
      <c r="AP439" s="347"/>
      <c r="AQ439" s="347"/>
    </row>
    <row r="440" spans="1:43" ht="82.5" customHeight="1" x14ac:dyDescent="0.25">
      <c r="A440" s="228" t="s">
        <v>192</v>
      </c>
      <c r="B440" s="105" t="s">
        <v>17</v>
      </c>
      <c r="C440" s="212" t="s">
        <v>20</v>
      </c>
      <c r="D440" s="107" t="s">
        <v>4445</v>
      </c>
      <c r="E440" s="197"/>
      <c r="F440" s="211" t="s">
        <v>196</v>
      </c>
      <c r="G440" s="323" t="s">
        <v>1387</v>
      </c>
      <c r="H440" s="323" t="s">
        <v>1388</v>
      </c>
      <c r="I440" s="211" t="s">
        <v>199</v>
      </c>
      <c r="J440" s="107" t="s">
        <v>1440</v>
      </c>
      <c r="K440" s="140"/>
      <c r="L440" s="166">
        <v>0.1</v>
      </c>
      <c r="M440" s="211" t="s">
        <v>194</v>
      </c>
      <c r="N440" s="302">
        <v>4</v>
      </c>
      <c r="O440" s="770" t="s">
        <v>193</v>
      </c>
      <c r="P440" s="771">
        <v>43146</v>
      </c>
      <c r="Q440" s="290" t="s">
        <v>3527</v>
      </c>
      <c r="R440" s="130">
        <v>43132</v>
      </c>
      <c r="S440" s="130">
        <v>43434</v>
      </c>
      <c r="T440" s="333" t="str">
        <f t="shared" si="23"/>
        <v>febrero</v>
      </c>
      <c r="U440" s="335">
        <f t="shared" si="24"/>
        <v>302</v>
      </c>
      <c r="V440" s="334">
        <f t="shared" si="22"/>
        <v>305</v>
      </c>
      <c r="W440" s="163"/>
      <c r="X440" s="131"/>
      <c r="Y440" s="211"/>
      <c r="Z440" s="164"/>
      <c r="AA440" s="290"/>
      <c r="AB440" s="290" t="s">
        <v>2516</v>
      </c>
      <c r="AC440" s="346">
        <v>0.1</v>
      </c>
      <c r="AD440" s="290" t="s">
        <v>2517</v>
      </c>
      <c r="AE440" s="615">
        <v>0.1</v>
      </c>
      <c r="AF440" s="290" t="s">
        <v>2517</v>
      </c>
      <c r="AG440" s="811">
        <v>0.5</v>
      </c>
      <c r="AH440" s="810" t="s">
        <v>4368</v>
      </c>
      <c r="AI440" s="327">
        <f>IFERROR(VLOOKUP(CONCATENATE($T440,$V440),'Matriz de Decisión'!$M$4:$Y$81,2,0),0)</f>
        <v>0</v>
      </c>
      <c r="AJ440" s="347"/>
      <c r="AK440" s="347"/>
      <c r="AL440" s="346">
        <f>IFERROR(VLOOKUP(CONCATENATE($T440,$V440),'[1]Matriz de Decisión'!$M$4:$Y$81,3,0),0)</f>
        <v>7.0000000000000007E-2</v>
      </c>
      <c r="AM440" s="346">
        <v>0.1</v>
      </c>
      <c r="AN440" s="472" t="s">
        <v>2517</v>
      </c>
      <c r="AO440" s="346">
        <f>IFERROR(VLOOKUP(CONCATENATE($T440,$V440),'[1]Matriz de Decisión'!$M$4:$Y$81,4,0),0)</f>
        <v>0.14000000000000001</v>
      </c>
      <c r="AP440" s="877">
        <v>0.14000000000000001</v>
      </c>
      <c r="AQ440" s="876" t="s">
        <v>4368</v>
      </c>
    </row>
    <row r="441" spans="1:43" ht="84" hidden="1" x14ac:dyDescent="0.25">
      <c r="A441" s="228" t="s">
        <v>192</v>
      </c>
      <c r="B441" s="105" t="s">
        <v>17</v>
      </c>
      <c r="C441" s="212" t="s">
        <v>20</v>
      </c>
      <c r="D441" s="107" t="s">
        <v>4445</v>
      </c>
      <c r="E441" s="197"/>
      <c r="F441" s="211" t="s">
        <v>196</v>
      </c>
      <c r="G441" s="323" t="s">
        <v>1387</v>
      </c>
      <c r="H441" s="323" t="s">
        <v>1388</v>
      </c>
      <c r="I441" s="211" t="s">
        <v>199</v>
      </c>
      <c r="J441" s="107" t="s">
        <v>1440</v>
      </c>
      <c r="K441" s="140"/>
      <c r="L441" s="166"/>
      <c r="M441" s="211" t="s">
        <v>194</v>
      </c>
      <c r="N441" s="302">
        <v>4</v>
      </c>
      <c r="O441" s="470"/>
      <c r="P441" s="471"/>
      <c r="Q441" s="598" t="s">
        <v>3528</v>
      </c>
      <c r="R441" s="130">
        <v>43221</v>
      </c>
      <c r="S441" s="130">
        <v>43434</v>
      </c>
      <c r="T441" s="333" t="str">
        <f t="shared" si="23"/>
        <v>mayo</v>
      </c>
      <c r="U441" s="335">
        <f t="shared" si="24"/>
        <v>213</v>
      </c>
      <c r="V441" s="334">
        <f t="shared" si="22"/>
        <v>213</v>
      </c>
      <c r="W441" s="163"/>
      <c r="X441" s="131"/>
      <c r="Y441" s="211"/>
      <c r="Z441" s="164"/>
      <c r="AA441" s="290"/>
      <c r="AB441" s="140"/>
      <c r="AC441" s="273"/>
      <c r="AD441" s="273"/>
      <c r="AE441" s="140"/>
      <c r="AF441" s="140"/>
      <c r="AG441" s="140"/>
      <c r="AH441" s="140"/>
      <c r="AI441" s="327">
        <f>IFERROR(VLOOKUP(CONCATENATE($T441,$V441),'Matriz de Decisión'!$M$4:$Y$81,2,0),0)</f>
        <v>0</v>
      </c>
      <c r="AJ441" s="347"/>
      <c r="AK441" s="347"/>
      <c r="AL441" s="346">
        <f>IFERROR(VLOOKUP(CONCATENATE($T441,$V441),'[1]Matriz de Decisión'!$M$4:$Y$81,3,0),0)</f>
        <v>0</v>
      </c>
      <c r="AM441" s="347"/>
      <c r="AN441" s="347"/>
      <c r="AO441" s="346">
        <f>IFERROR(VLOOKUP(CONCATENATE($T441,$V441),'[1]Matriz de Decisión'!$M$4:$Y$81,4,0),0)</f>
        <v>0</v>
      </c>
      <c r="AP441" s="347"/>
      <c r="AQ441" s="347"/>
    </row>
    <row r="442" spans="1:43" ht="84" hidden="1" x14ac:dyDescent="0.25">
      <c r="A442" s="228" t="s">
        <v>192</v>
      </c>
      <c r="B442" s="105" t="s">
        <v>17</v>
      </c>
      <c r="C442" s="212" t="s">
        <v>20</v>
      </c>
      <c r="D442" s="107" t="s">
        <v>4445</v>
      </c>
      <c r="E442" s="197"/>
      <c r="F442" s="211" t="s">
        <v>196</v>
      </c>
      <c r="G442" s="323" t="s">
        <v>1387</v>
      </c>
      <c r="H442" s="323" t="s">
        <v>1388</v>
      </c>
      <c r="I442" s="211" t="s">
        <v>199</v>
      </c>
      <c r="J442" s="107" t="s">
        <v>1440</v>
      </c>
      <c r="K442" s="140"/>
      <c r="L442" s="166"/>
      <c r="M442" s="211" t="s">
        <v>194</v>
      </c>
      <c r="N442" s="302">
        <v>4</v>
      </c>
      <c r="O442" s="770" t="s">
        <v>193</v>
      </c>
      <c r="P442" s="771">
        <v>43146</v>
      </c>
      <c r="Q442" s="290" t="s">
        <v>1441</v>
      </c>
      <c r="R442" s="130">
        <v>43191</v>
      </c>
      <c r="S442" s="130">
        <v>43403</v>
      </c>
      <c r="T442" s="333" t="str">
        <f t="shared" si="23"/>
        <v>abril</v>
      </c>
      <c r="U442" s="335">
        <f t="shared" si="24"/>
        <v>212</v>
      </c>
      <c r="V442" s="334">
        <f t="shared" si="22"/>
        <v>213</v>
      </c>
      <c r="W442" s="163"/>
      <c r="X442" s="163"/>
      <c r="Y442" s="290"/>
      <c r="Z442" s="164"/>
      <c r="AA442" s="290"/>
      <c r="AB442" s="140"/>
      <c r="AC442" s="273"/>
      <c r="AD442" s="273"/>
      <c r="AE442" s="140"/>
      <c r="AF442" s="140"/>
      <c r="AG442" s="140"/>
      <c r="AH442" s="140"/>
      <c r="AI442" s="327">
        <f>IFERROR(VLOOKUP(CONCATENATE($T442,$V442),'Matriz de Decisión'!$M$4:$Y$81,2,0),0)</f>
        <v>0</v>
      </c>
      <c r="AJ442" s="347"/>
      <c r="AK442" s="347"/>
      <c r="AL442" s="346">
        <f>IFERROR(VLOOKUP(CONCATENATE($T442,$V442),'[1]Matriz de Decisión'!$M$4:$Y$81,3,0),0)</f>
        <v>0</v>
      </c>
      <c r="AM442" s="347"/>
      <c r="AN442" s="347"/>
      <c r="AO442" s="346">
        <f>IFERROR(VLOOKUP(CONCATENATE($T442,$V442),'[1]Matriz de Decisión'!$M$4:$Y$81,4,0),0)</f>
        <v>0</v>
      </c>
      <c r="AP442" s="347"/>
      <c r="AQ442" s="347"/>
    </row>
    <row r="443" spans="1:43" ht="84" hidden="1" x14ac:dyDescent="0.25">
      <c r="A443" s="228" t="s">
        <v>192</v>
      </c>
      <c r="B443" s="105" t="s">
        <v>17</v>
      </c>
      <c r="C443" s="212" t="s">
        <v>20</v>
      </c>
      <c r="D443" s="107" t="s">
        <v>4445</v>
      </c>
      <c r="E443" s="197"/>
      <c r="F443" s="211" t="s">
        <v>196</v>
      </c>
      <c r="G443" s="323" t="s">
        <v>1387</v>
      </c>
      <c r="H443" s="323" t="s">
        <v>1388</v>
      </c>
      <c r="I443" s="211" t="s">
        <v>199</v>
      </c>
      <c r="J443" s="107" t="s">
        <v>1440</v>
      </c>
      <c r="K443" s="140"/>
      <c r="L443" s="166"/>
      <c r="M443" s="211" t="s">
        <v>194</v>
      </c>
      <c r="N443" s="302">
        <v>4</v>
      </c>
      <c r="O443" s="140"/>
      <c r="P443" s="140"/>
      <c r="Q443" s="290" t="s">
        <v>1442</v>
      </c>
      <c r="R443" s="130">
        <v>43221</v>
      </c>
      <c r="S443" s="130">
        <v>43434</v>
      </c>
      <c r="T443" s="333" t="str">
        <f t="shared" si="23"/>
        <v>mayo</v>
      </c>
      <c r="U443" s="335">
        <f t="shared" si="24"/>
        <v>213</v>
      </c>
      <c r="V443" s="334">
        <f t="shared" si="22"/>
        <v>213</v>
      </c>
      <c r="W443" s="163"/>
      <c r="X443" s="131"/>
      <c r="Y443" s="211"/>
      <c r="Z443" s="164"/>
      <c r="AA443" s="290"/>
      <c r="AB443" s="140"/>
      <c r="AC443" s="273"/>
      <c r="AD443" s="273"/>
      <c r="AE443" s="140"/>
      <c r="AF443" s="140"/>
      <c r="AG443" s="140"/>
      <c r="AH443" s="140"/>
      <c r="AI443" s="327">
        <f>IFERROR(VLOOKUP(CONCATENATE($T443,$V443),'Matriz de Decisión'!$M$4:$Y$81,2,0),0)</f>
        <v>0</v>
      </c>
      <c r="AJ443" s="347"/>
      <c r="AK443" s="347"/>
      <c r="AL443" s="346">
        <f>IFERROR(VLOOKUP(CONCATENATE($T443,$V443),'[1]Matriz de Decisión'!$M$4:$Y$81,3,0),0)</f>
        <v>0</v>
      </c>
      <c r="AM443" s="347"/>
      <c r="AN443" s="347"/>
      <c r="AO443" s="346">
        <f>IFERROR(VLOOKUP(CONCATENATE($T443,$V443),'[1]Matriz de Decisión'!$M$4:$Y$81,4,0),0)</f>
        <v>0</v>
      </c>
      <c r="AP443" s="347"/>
      <c r="AQ443" s="347"/>
    </row>
    <row r="444" spans="1:43" ht="84" hidden="1" x14ac:dyDescent="0.25">
      <c r="A444" s="228" t="s">
        <v>192</v>
      </c>
      <c r="B444" s="105" t="s">
        <v>17</v>
      </c>
      <c r="C444" s="212" t="s">
        <v>20</v>
      </c>
      <c r="D444" s="107" t="s">
        <v>4445</v>
      </c>
      <c r="E444" s="197"/>
      <c r="F444" s="211" t="s">
        <v>196</v>
      </c>
      <c r="G444" s="323" t="s">
        <v>1387</v>
      </c>
      <c r="H444" s="323" t="s">
        <v>1388</v>
      </c>
      <c r="I444" s="211" t="s">
        <v>199</v>
      </c>
      <c r="J444" s="107" t="s">
        <v>1443</v>
      </c>
      <c r="K444" s="140"/>
      <c r="L444" s="166">
        <v>0.05</v>
      </c>
      <c r="M444" s="211" t="s">
        <v>194</v>
      </c>
      <c r="N444" s="913">
        <v>1</v>
      </c>
      <c r="O444" s="140"/>
      <c r="P444" s="140"/>
      <c r="Q444" s="290" t="s">
        <v>1444</v>
      </c>
      <c r="R444" s="130">
        <v>43313</v>
      </c>
      <c r="S444" s="130">
        <v>43434</v>
      </c>
      <c r="T444" s="333" t="str">
        <f t="shared" si="23"/>
        <v>agosto</v>
      </c>
      <c r="U444" s="335">
        <f t="shared" si="24"/>
        <v>121</v>
      </c>
      <c r="V444" s="334">
        <f t="shared" si="22"/>
        <v>122</v>
      </c>
      <c r="W444" s="163"/>
      <c r="X444" s="131">
        <v>0</v>
      </c>
      <c r="Y444" s="211"/>
      <c r="Z444" s="164"/>
      <c r="AA444" s="290"/>
      <c r="AB444" s="140"/>
      <c r="AC444" s="273"/>
      <c r="AD444" s="273"/>
      <c r="AE444" s="140"/>
      <c r="AF444" s="140"/>
      <c r="AG444" s="140"/>
      <c r="AH444" s="140"/>
      <c r="AI444" s="327">
        <f>IFERROR(VLOOKUP(CONCATENATE($T444,$V444),'Matriz de Decisión'!$M$4:$Y$81,2,0),0)</f>
        <v>0</v>
      </c>
      <c r="AJ444" s="347"/>
      <c r="AK444" s="347"/>
      <c r="AL444" s="346">
        <f>IFERROR(VLOOKUP(CONCATENATE($T444,$V444),'[1]Matriz de Decisión'!$M$4:$Y$81,3,0),0)</f>
        <v>0</v>
      </c>
      <c r="AM444" s="347"/>
      <c r="AN444" s="347"/>
      <c r="AO444" s="346">
        <f>IFERROR(VLOOKUP(CONCATENATE($T444,$V444),'[1]Matriz de Decisión'!$M$4:$Y$81,4,0),0)</f>
        <v>0</v>
      </c>
      <c r="AP444" s="347"/>
      <c r="AQ444" s="347"/>
    </row>
    <row r="445" spans="1:43" ht="84" hidden="1" x14ac:dyDescent="0.25">
      <c r="A445" s="228" t="s">
        <v>192</v>
      </c>
      <c r="B445" s="105" t="s">
        <v>17</v>
      </c>
      <c r="C445" s="212" t="s">
        <v>20</v>
      </c>
      <c r="D445" s="107" t="s">
        <v>4445</v>
      </c>
      <c r="E445" s="197"/>
      <c r="F445" s="211" t="s">
        <v>196</v>
      </c>
      <c r="G445" s="323" t="s">
        <v>1387</v>
      </c>
      <c r="H445" s="323" t="s">
        <v>1388</v>
      </c>
      <c r="I445" s="106" t="s">
        <v>199</v>
      </c>
      <c r="J445" s="107" t="s">
        <v>1445</v>
      </c>
      <c r="K445" s="140"/>
      <c r="L445" s="166">
        <v>0.1</v>
      </c>
      <c r="M445" s="211" t="s">
        <v>285</v>
      </c>
      <c r="N445" s="915">
        <v>1</v>
      </c>
      <c r="O445" s="140"/>
      <c r="P445" s="140"/>
      <c r="Q445" s="290" t="s">
        <v>1446</v>
      </c>
      <c r="R445" s="130">
        <v>43235</v>
      </c>
      <c r="S445" s="130">
        <v>43281</v>
      </c>
      <c r="T445" s="333" t="str">
        <f t="shared" si="23"/>
        <v>mayo</v>
      </c>
      <c r="U445" s="335">
        <f t="shared" si="24"/>
        <v>46</v>
      </c>
      <c r="V445" s="334">
        <f t="shared" si="22"/>
        <v>61</v>
      </c>
      <c r="W445" s="163"/>
      <c r="X445" s="163">
        <v>210000000</v>
      </c>
      <c r="Y445" s="290"/>
      <c r="Z445" s="164"/>
      <c r="AA445" s="290"/>
      <c r="AB445" s="140"/>
      <c r="AC445" s="273"/>
      <c r="AD445" s="273"/>
      <c r="AE445" s="140"/>
      <c r="AF445" s="140"/>
      <c r="AG445" s="140"/>
      <c r="AH445" s="140"/>
      <c r="AI445" s="327">
        <f>IFERROR(VLOOKUP(CONCATENATE($T445,$V445),'Matriz de Decisión'!$M$4:$Y$81,2,0),0)</f>
        <v>0</v>
      </c>
      <c r="AJ445" s="347"/>
      <c r="AK445" s="347"/>
      <c r="AL445" s="346">
        <f>IFERROR(VLOOKUP(CONCATENATE($T445,$V445),'[1]Matriz de Decisión'!$M$4:$Y$81,3,0),0)</f>
        <v>0</v>
      </c>
      <c r="AM445" s="347"/>
      <c r="AN445" s="347"/>
      <c r="AO445" s="346">
        <f>IFERROR(VLOOKUP(CONCATENATE($T445,$V445),'[1]Matriz de Decisión'!$M$4:$Y$81,4,0),0)</f>
        <v>0</v>
      </c>
      <c r="AP445" s="347"/>
      <c r="AQ445" s="347"/>
    </row>
    <row r="446" spans="1:43" ht="84" hidden="1" x14ac:dyDescent="0.25">
      <c r="A446" s="228" t="s">
        <v>192</v>
      </c>
      <c r="B446" s="105" t="s">
        <v>17</v>
      </c>
      <c r="C446" s="212" t="s">
        <v>20</v>
      </c>
      <c r="D446" s="107" t="s">
        <v>4445</v>
      </c>
      <c r="E446" s="197"/>
      <c r="F446" s="211" t="s">
        <v>196</v>
      </c>
      <c r="G446" s="323" t="s">
        <v>1387</v>
      </c>
      <c r="H446" s="323" t="s">
        <v>1388</v>
      </c>
      <c r="I446" s="106" t="s">
        <v>199</v>
      </c>
      <c r="J446" s="107" t="s">
        <v>1445</v>
      </c>
      <c r="K446" s="140"/>
      <c r="L446" s="166"/>
      <c r="M446" s="211" t="s">
        <v>285</v>
      </c>
      <c r="N446" s="915">
        <v>1</v>
      </c>
      <c r="O446" s="140"/>
      <c r="P446" s="140"/>
      <c r="Q446" s="290" t="s">
        <v>1447</v>
      </c>
      <c r="R446" s="130">
        <v>43313</v>
      </c>
      <c r="S446" s="130">
        <v>43434</v>
      </c>
      <c r="T446" s="333" t="str">
        <f t="shared" si="23"/>
        <v>agosto</v>
      </c>
      <c r="U446" s="335">
        <f t="shared" si="24"/>
        <v>121</v>
      </c>
      <c r="V446" s="334">
        <f t="shared" si="22"/>
        <v>122</v>
      </c>
      <c r="W446" s="163"/>
      <c r="X446" s="131"/>
      <c r="Y446" s="211"/>
      <c r="Z446" s="164"/>
      <c r="AA446" s="290"/>
      <c r="AB446" s="140"/>
      <c r="AC446" s="273"/>
      <c r="AD446" s="273"/>
      <c r="AE446" s="140"/>
      <c r="AF446" s="140"/>
      <c r="AG446" s="140"/>
      <c r="AH446" s="140"/>
      <c r="AI446" s="327">
        <f>IFERROR(VLOOKUP(CONCATENATE($T446,$V446),'Matriz de Decisión'!$M$4:$Y$81,2,0),0)</f>
        <v>0</v>
      </c>
      <c r="AJ446" s="347"/>
      <c r="AK446" s="347"/>
      <c r="AL446" s="346">
        <f>IFERROR(VLOOKUP(CONCATENATE($T446,$V446),'[1]Matriz de Decisión'!$M$4:$Y$81,3,0),0)</f>
        <v>0</v>
      </c>
      <c r="AM446" s="347"/>
      <c r="AN446" s="347"/>
      <c r="AO446" s="346">
        <f>IFERROR(VLOOKUP(CONCATENATE($T446,$V446),'[1]Matriz de Decisión'!$M$4:$Y$81,4,0),0)</f>
        <v>0</v>
      </c>
      <c r="AP446" s="347"/>
      <c r="AQ446" s="347"/>
    </row>
    <row r="447" spans="1:43" ht="84" hidden="1" x14ac:dyDescent="0.25">
      <c r="A447" s="228" t="s">
        <v>192</v>
      </c>
      <c r="B447" s="105" t="s">
        <v>17</v>
      </c>
      <c r="C447" s="212" t="s">
        <v>20</v>
      </c>
      <c r="D447" s="107" t="s">
        <v>4445</v>
      </c>
      <c r="E447" s="197"/>
      <c r="F447" s="211" t="s">
        <v>196</v>
      </c>
      <c r="G447" s="323" t="s">
        <v>1387</v>
      </c>
      <c r="H447" s="323" t="s">
        <v>1388</v>
      </c>
      <c r="I447" s="106" t="s">
        <v>199</v>
      </c>
      <c r="J447" s="107" t="s">
        <v>1445</v>
      </c>
      <c r="K447" s="140"/>
      <c r="L447" s="166"/>
      <c r="M447" s="211" t="s">
        <v>285</v>
      </c>
      <c r="N447" s="915">
        <v>1</v>
      </c>
      <c r="O447" s="140"/>
      <c r="P447" s="140"/>
      <c r="Q447" s="290" t="s">
        <v>1448</v>
      </c>
      <c r="R447" s="130">
        <v>43282</v>
      </c>
      <c r="S447" s="130">
        <v>43434</v>
      </c>
      <c r="T447" s="333" t="str">
        <f t="shared" si="23"/>
        <v>julio</v>
      </c>
      <c r="U447" s="335">
        <f t="shared" si="24"/>
        <v>152</v>
      </c>
      <c r="V447" s="334">
        <f t="shared" si="22"/>
        <v>152</v>
      </c>
      <c r="W447" s="163"/>
      <c r="X447" s="131"/>
      <c r="Y447" s="211"/>
      <c r="Z447" s="164"/>
      <c r="AA447" s="290"/>
      <c r="AB447" s="140"/>
      <c r="AC447" s="273"/>
      <c r="AD447" s="273"/>
      <c r="AE447" s="140"/>
      <c r="AF447" s="140"/>
      <c r="AG447" s="140"/>
      <c r="AH447" s="140"/>
      <c r="AI447" s="327">
        <f>IFERROR(VLOOKUP(CONCATENATE($T447,$V447),'Matriz de Decisión'!$M$4:$Y$81,2,0),0)</f>
        <v>0</v>
      </c>
      <c r="AJ447" s="347"/>
      <c r="AK447" s="347"/>
      <c r="AL447" s="346">
        <f>IFERROR(VLOOKUP(CONCATENATE($T447,$V447),'[1]Matriz de Decisión'!$M$4:$Y$81,3,0),0)</f>
        <v>0</v>
      </c>
      <c r="AM447" s="347"/>
      <c r="AN447" s="347"/>
      <c r="AO447" s="346">
        <f>IFERROR(VLOOKUP(CONCATENATE($T447,$V447),'[1]Matriz de Decisión'!$M$4:$Y$81,4,0),0)</f>
        <v>0</v>
      </c>
      <c r="AP447" s="347"/>
      <c r="AQ447" s="347"/>
    </row>
    <row r="448" spans="1:43" ht="82.5" customHeight="1" x14ac:dyDescent="0.25">
      <c r="A448" s="228" t="s">
        <v>192</v>
      </c>
      <c r="B448" s="105" t="s">
        <v>17</v>
      </c>
      <c r="C448" s="212" t="s">
        <v>20</v>
      </c>
      <c r="D448" s="107" t="s">
        <v>4445</v>
      </c>
      <c r="E448" s="197"/>
      <c r="F448" s="211" t="s">
        <v>196</v>
      </c>
      <c r="G448" s="323" t="s">
        <v>1387</v>
      </c>
      <c r="H448" s="323" t="s">
        <v>1388</v>
      </c>
      <c r="I448" s="106" t="s">
        <v>199</v>
      </c>
      <c r="J448" s="107" t="s">
        <v>1445</v>
      </c>
      <c r="K448" s="140"/>
      <c r="L448" s="166"/>
      <c r="M448" s="211" t="s">
        <v>4454</v>
      </c>
      <c r="N448" s="915">
        <v>1</v>
      </c>
      <c r="O448" s="140"/>
      <c r="P448" s="140"/>
      <c r="Q448" s="290" t="s">
        <v>1449</v>
      </c>
      <c r="R448" s="130">
        <v>43160</v>
      </c>
      <c r="S448" s="130">
        <v>43312</v>
      </c>
      <c r="T448" s="333" t="str">
        <f t="shared" si="23"/>
        <v>marzo</v>
      </c>
      <c r="U448" s="335">
        <f t="shared" si="24"/>
        <v>152</v>
      </c>
      <c r="V448" s="334">
        <f t="shared" si="22"/>
        <v>152</v>
      </c>
      <c r="W448" s="163"/>
      <c r="X448" s="131"/>
      <c r="Y448" s="211"/>
      <c r="Z448" s="164"/>
      <c r="AA448" s="290"/>
      <c r="AB448" s="140"/>
      <c r="AC448" s="273"/>
      <c r="AD448" s="273"/>
      <c r="AE448" s="140"/>
      <c r="AF448" s="140"/>
      <c r="AG448" s="927">
        <v>0.4</v>
      </c>
      <c r="AH448" s="812" t="s">
        <v>4369</v>
      </c>
      <c r="AI448" s="327">
        <f>IFERROR(VLOOKUP(CONCATENATE($T448,$V448),'Matriz de Decisión'!$M$4:$Y$81,2,0),0)</f>
        <v>0</v>
      </c>
      <c r="AJ448" s="347"/>
      <c r="AK448" s="347"/>
      <c r="AL448" s="346">
        <f>IFERROR(VLOOKUP(CONCATENATE($T448,$V448),'[1]Matriz de Decisión'!$M$4:$Y$81,3,0),0)</f>
        <v>0</v>
      </c>
      <c r="AM448" s="347"/>
      <c r="AN448" s="347"/>
      <c r="AO448" s="346">
        <f>IFERROR(VLOOKUP(CONCATENATE($T448,$V448),'[1]Matriz de Decisión'!$M$4:$Y$81,4,0),0)</f>
        <v>0.18000000000000002</v>
      </c>
      <c r="AP448" s="880">
        <v>0.18</v>
      </c>
      <c r="AQ448" s="879" t="s">
        <v>4369</v>
      </c>
    </row>
    <row r="449" spans="1:43" ht="82.5" customHeight="1" x14ac:dyDescent="0.25">
      <c r="A449" s="228" t="s">
        <v>192</v>
      </c>
      <c r="B449" s="105" t="s">
        <v>17</v>
      </c>
      <c r="C449" s="212" t="s">
        <v>20</v>
      </c>
      <c r="D449" s="107" t="s">
        <v>4445</v>
      </c>
      <c r="E449" s="197"/>
      <c r="F449" s="211" t="s">
        <v>196</v>
      </c>
      <c r="G449" s="323" t="s">
        <v>1387</v>
      </c>
      <c r="H449" s="323" t="s">
        <v>1388</v>
      </c>
      <c r="I449" s="106" t="s">
        <v>199</v>
      </c>
      <c r="J449" s="107" t="s">
        <v>1450</v>
      </c>
      <c r="K449" s="140"/>
      <c r="L449" s="166">
        <v>0.05</v>
      </c>
      <c r="M449" s="211" t="s">
        <v>194</v>
      </c>
      <c r="N449" s="302">
        <v>3</v>
      </c>
      <c r="O449" s="140"/>
      <c r="P449" s="140"/>
      <c r="Q449" s="290" t="s">
        <v>1451</v>
      </c>
      <c r="R449" s="130">
        <v>43132</v>
      </c>
      <c r="S449" s="130">
        <v>43434</v>
      </c>
      <c r="T449" s="333" t="str">
        <f t="shared" si="23"/>
        <v>febrero</v>
      </c>
      <c r="U449" s="335">
        <f t="shared" si="24"/>
        <v>302</v>
      </c>
      <c r="V449" s="334">
        <f t="shared" si="22"/>
        <v>305</v>
      </c>
      <c r="W449" s="163"/>
      <c r="X449" s="171">
        <v>0</v>
      </c>
      <c r="Y449" s="290"/>
      <c r="Z449" s="164"/>
      <c r="AA449" s="290"/>
      <c r="AB449" s="290" t="s">
        <v>2518</v>
      </c>
      <c r="AC449" s="273"/>
      <c r="AD449" s="273"/>
      <c r="AE449" s="615">
        <v>0.1</v>
      </c>
      <c r="AF449" s="290" t="s">
        <v>2519</v>
      </c>
      <c r="AG449" s="814">
        <v>2</v>
      </c>
      <c r="AH449" s="813" t="s">
        <v>4370</v>
      </c>
      <c r="AI449" s="327">
        <f>IFERROR(VLOOKUP(CONCATENATE($T449,$V449),'Matriz de Decisión'!$M$4:$Y$81,2,0),0)</f>
        <v>0</v>
      </c>
      <c r="AJ449" s="347"/>
      <c r="AK449" s="347"/>
      <c r="AL449" s="346">
        <f>IFERROR(VLOOKUP(CONCATENATE($T449,$V449),'[1]Matriz de Decisión'!$M$4:$Y$81,3,0),0)</f>
        <v>7.0000000000000007E-2</v>
      </c>
      <c r="AM449" s="346">
        <v>0.1</v>
      </c>
      <c r="AN449" s="290" t="s">
        <v>2519</v>
      </c>
      <c r="AO449" s="346">
        <f>IFERROR(VLOOKUP(CONCATENATE($T449,$V449),'[1]Matriz de Decisión'!$M$4:$Y$81,4,0),0)</f>
        <v>0.14000000000000001</v>
      </c>
      <c r="AP449" s="880">
        <v>0.14000000000000001</v>
      </c>
      <c r="AQ449" s="878" t="s">
        <v>4370</v>
      </c>
    </row>
    <row r="450" spans="1:43" ht="82.5" customHeight="1" x14ac:dyDescent="0.25">
      <c r="A450" s="228" t="s">
        <v>192</v>
      </c>
      <c r="B450" s="105" t="s">
        <v>17</v>
      </c>
      <c r="C450" s="212" t="s">
        <v>20</v>
      </c>
      <c r="D450" s="107" t="s">
        <v>4445</v>
      </c>
      <c r="E450" s="197"/>
      <c r="F450" s="211" t="s">
        <v>196</v>
      </c>
      <c r="G450" s="323" t="s">
        <v>1387</v>
      </c>
      <c r="H450" s="323" t="s">
        <v>1388</v>
      </c>
      <c r="I450" s="106" t="s">
        <v>199</v>
      </c>
      <c r="J450" s="107" t="s">
        <v>1452</v>
      </c>
      <c r="K450" s="140"/>
      <c r="L450" s="166">
        <v>0.05</v>
      </c>
      <c r="M450" s="211" t="s">
        <v>194</v>
      </c>
      <c r="N450" s="913">
        <v>1</v>
      </c>
      <c r="O450" s="140"/>
      <c r="P450" s="140"/>
      <c r="Q450" s="290" t="s">
        <v>1453</v>
      </c>
      <c r="R450" s="130">
        <v>43101</v>
      </c>
      <c r="S450" s="130">
        <v>43159</v>
      </c>
      <c r="T450" s="333" t="str">
        <f t="shared" si="23"/>
        <v>enero</v>
      </c>
      <c r="U450" s="335">
        <f t="shared" si="24"/>
        <v>58</v>
      </c>
      <c r="V450" s="334">
        <f t="shared" si="22"/>
        <v>61</v>
      </c>
      <c r="W450" s="163"/>
      <c r="X450" s="131">
        <v>0</v>
      </c>
      <c r="Y450" s="211"/>
      <c r="Z450" s="164"/>
      <c r="AA450" s="290"/>
      <c r="AB450" s="290" t="s">
        <v>2520</v>
      </c>
      <c r="AC450" s="265">
        <v>0.4</v>
      </c>
      <c r="AD450" s="253" t="s">
        <v>1454</v>
      </c>
      <c r="AE450" s="615">
        <v>1</v>
      </c>
      <c r="AF450" s="290" t="s">
        <v>2521</v>
      </c>
      <c r="AG450" s="814">
        <v>0.7</v>
      </c>
      <c r="AH450" s="815" t="s">
        <v>4371</v>
      </c>
      <c r="AI450" s="327">
        <f>IFERROR(VLOOKUP(CONCATENATE($T450,$V450),'Matriz de Decisión'!$M$4:$Y$81,2,0),0)</f>
        <v>0.4</v>
      </c>
      <c r="AJ450" s="266">
        <v>0.4</v>
      </c>
      <c r="AK450" s="253" t="s">
        <v>1454</v>
      </c>
      <c r="AL450" s="275">
        <f>IFERROR(VLOOKUP(CONCATENATE($T450,$V450),'[1]Matriz de Decisión'!$M$4:$Y$81,3,0),0)</f>
        <v>1</v>
      </c>
      <c r="AM450" s="275">
        <v>0.9</v>
      </c>
      <c r="AN450" s="290" t="s">
        <v>2521</v>
      </c>
      <c r="AO450" s="346">
        <f>IFERROR(VLOOKUP(CONCATENATE($T450,$V450),'[1]Matriz de Decisión'!$M$4:$Y$81,4,0),0)</f>
        <v>1</v>
      </c>
      <c r="AP450" s="880">
        <v>1</v>
      </c>
      <c r="AQ450" s="879" t="s">
        <v>4371</v>
      </c>
    </row>
    <row r="451" spans="1:43" ht="82.5" customHeight="1" x14ac:dyDescent="0.25">
      <c r="A451" s="228" t="s">
        <v>192</v>
      </c>
      <c r="B451" s="105" t="s">
        <v>17</v>
      </c>
      <c r="C451" s="212" t="s">
        <v>20</v>
      </c>
      <c r="D451" s="107" t="s">
        <v>4445</v>
      </c>
      <c r="E451" s="197"/>
      <c r="F451" s="211" t="s">
        <v>196</v>
      </c>
      <c r="G451" s="323" t="s">
        <v>1387</v>
      </c>
      <c r="H451" s="323" t="s">
        <v>1388</v>
      </c>
      <c r="I451" s="106" t="s">
        <v>199</v>
      </c>
      <c r="J451" s="107" t="s">
        <v>1452</v>
      </c>
      <c r="K451" s="140"/>
      <c r="L451" s="166"/>
      <c r="M451" s="211" t="s">
        <v>194</v>
      </c>
      <c r="N451" s="913">
        <v>1</v>
      </c>
      <c r="O451" s="140"/>
      <c r="P451" s="140"/>
      <c r="Q451" s="290" t="s">
        <v>1455</v>
      </c>
      <c r="R451" s="130">
        <v>43160</v>
      </c>
      <c r="S451" s="130">
        <v>43220</v>
      </c>
      <c r="T451" s="333" t="str">
        <f t="shared" si="23"/>
        <v>marzo</v>
      </c>
      <c r="U451" s="335">
        <f t="shared" si="24"/>
        <v>60</v>
      </c>
      <c r="V451" s="334">
        <f t="shared" si="22"/>
        <v>61</v>
      </c>
      <c r="W451" s="163"/>
      <c r="X451" s="131"/>
      <c r="Y451" s="211"/>
      <c r="Z451" s="164"/>
      <c r="AA451" s="290"/>
      <c r="AB451" s="140"/>
      <c r="AC451" s="273"/>
      <c r="AD451" s="273"/>
      <c r="AE451" s="346"/>
      <c r="AF451" s="140"/>
      <c r="AG451" s="370">
        <v>0.2</v>
      </c>
      <c r="AH451" s="813" t="s">
        <v>4372</v>
      </c>
      <c r="AI451" s="327">
        <f>IFERROR(VLOOKUP(CONCATENATE($T451,$V451),'Matriz de Decisión'!$M$4:$Y$81,2,0),0)</f>
        <v>0</v>
      </c>
      <c r="AJ451" s="347"/>
      <c r="AK451" s="347"/>
      <c r="AL451" s="346">
        <f>IFERROR(VLOOKUP(CONCATENATE($T451,$V451),'[1]Matriz de Decisión'!$M$4:$Y$81,3,0),0)</f>
        <v>0</v>
      </c>
      <c r="AM451" s="347"/>
      <c r="AN451" s="347"/>
      <c r="AO451" s="346">
        <f>IFERROR(VLOOKUP(CONCATENATE($T451,$V451),'[1]Matriz de Decisión'!$M$4:$Y$81,4,0),0)</f>
        <v>0.4</v>
      </c>
      <c r="AP451" s="880">
        <v>0.4</v>
      </c>
      <c r="AQ451" s="879" t="s">
        <v>4372</v>
      </c>
    </row>
    <row r="452" spans="1:43" ht="82.5" customHeight="1" x14ac:dyDescent="0.25">
      <c r="A452" s="228" t="s">
        <v>192</v>
      </c>
      <c r="B452" s="105" t="s">
        <v>17</v>
      </c>
      <c r="C452" s="212" t="s">
        <v>20</v>
      </c>
      <c r="D452" s="107" t="s">
        <v>4445</v>
      </c>
      <c r="E452" s="197"/>
      <c r="F452" s="211" t="s">
        <v>196</v>
      </c>
      <c r="G452" s="323" t="s">
        <v>1387</v>
      </c>
      <c r="H452" s="323" t="s">
        <v>1388</v>
      </c>
      <c r="I452" s="106" t="s">
        <v>199</v>
      </c>
      <c r="J452" s="107" t="s">
        <v>1456</v>
      </c>
      <c r="K452" s="140"/>
      <c r="L452" s="166">
        <v>0.05</v>
      </c>
      <c r="M452" s="211" t="s">
        <v>194</v>
      </c>
      <c r="N452" s="913">
        <v>1</v>
      </c>
      <c r="O452" s="140"/>
      <c r="P452" s="140"/>
      <c r="Q452" s="290" t="s">
        <v>1457</v>
      </c>
      <c r="R452" s="130">
        <v>43160</v>
      </c>
      <c r="S452" s="130">
        <v>43281</v>
      </c>
      <c r="T452" s="333" t="str">
        <f t="shared" si="23"/>
        <v>marzo</v>
      </c>
      <c r="U452" s="335">
        <f t="shared" si="24"/>
        <v>121</v>
      </c>
      <c r="V452" s="334">
        <f t="shared" si="22"/>
        <v>122</v>
      </c>
      <c r="W452" s="163"/>
      <c r="X452" s="131">
        <v>800000000</v>
      </c>
      <c r="Y452" s="211"/>
      <c r="Z452" s="142"/>
      <c r="AA452" s="290"/>
      <c r="AB452" s="140"/>
      <c r="AC452" s="273"/>
      <c r="AD452" s="273"/>
      <c r="AE452" s="346"/>
      <c r="AF452" s="140"/>
      <c r="AG452" s="370">
        <v>0.3</v>
      </c>
      <c r="AH452" s="813" t="s">
        <v>4373</v>
      </c>
      <c r="AI452" s="327">
        <f>IFERROR(VLOOKUP(CONCATENATE($T452,$V452),'Matriz de Decisión'!$M$4:$Y$81,2,0),0)</f>
        <v>0</v>
      </c>
      <c r="AJ452" s="347"/>
      <c r="AK452" s="347"/>
      <c r="AL452" s="346">
        <f>IFERROR(VLOOKUP(CONCATENATE($T452,$V452),'[1]Matriz de Decisión'!$M$4:$Y$81,3,0),0)</f>
        <v>0</v>
      </c>
      <c r="AM452" s="347"/>
      <c r="AN452" s="347"/>
      <c r="AO452" s="346">
        <f>IFERROR(VLOOKUP(CONCATENATE($T452,$V452),'[1]Matriz de Decisión'!$M$4:$Y$81,4,0),0)</f>
        <v>0.2</v>
      </c>
      <c r="AP452" s="880">
        <v>0.2</v>
      </c>
      <c r="AQ452" s="879" t="s">
        <v>4373</v>
      </c>
    </row>
    <row r="453" spans="1:43" ht="84" hidden="1" x14ac:dyDescent="0.25">
      <c r="A453" s="228" t="s">
        <v>192</v>
      </c>
      <c r="B453" s="105" t="s">
        <v>17</v>
      </c>
      <c r="C453" s="212" t="s">
        <v>20</v>
      </c>
      <c r="D453" s="107" t="s">
        <v>4445</v>
      </c>
      <c r="E453" s="197"/>
      <c r="F453" s="211" t="s">
        <v>196</v>
      </c>
      <c r="G453" s="323" t="s">
        <v>1387</v>
      </c>
      <c r="H453" s="323" t="s">
        <v>1388</v>
      </c>
      <c r="I453" s="106" t="s">
        <v>199</v>
      </c>
      <c r="J453" s="107" t="s">
        <v>1456</v>
      </c>
      <c r="K453" s="140"/>
      <c r="L453" s="166"/>
      <c r="M453" s="211" t="s">
        <v>194</v>
      </c>
      <c r="N453" s="913">
        <v>1</v>
      </c>
      <c r="O453" s="140"/>
      <c r="P453" s="140"/>
      <c r="Q453" s="290" t="s">
        <v>1458</v>
      </c>
      <c r="R453" s="130">
        <v>43344</v>
      </c>
      <c r="S453" s="130">
        <v>43449</v>
      </c>
      <c r="T453" s="333" t="str">
        <f t="shared" si="23"/>
        <v>septiembre</v>
      </c>
      <c r="U453" s="335">
        <f t="shared" si="24"/>
        <v>105</v>
      </c>
      <c r="V453" s="334">
        <f t="shared" si="22"/>
        <v>122</v>
      </c>
      <c r="W453" s="163"/>
      <c r="X453" s="131"/>
      <c r="Y453" s="211"/>
      <c r="Z453" s="164"/>
      <c r="AA453" s="290"/>
      <c r="AB453" s="140"/>
      <c r="AC453" s="273"/>
      <c r="AD453" s="273"/>
      <c r="AE453" s="346"/>
      <c r="AF453" s="140"/>
      <c r="AG453" s="140"/>
      <c r="AH453" s="140"/>
      <c r="AI453" s="327">
        <f>IFERROR(VLOOKUP(CONCATENATE($T453,$V453),'Matriz de Decisión'!$M$4:$Y$81,2,0),0)</f>
        <v>0</v>
      </c>
      <c r="AJ453" s="347"/>
      <c r="AK453" s="347"/>
      <c r="AL453" s="346">
        <f>IFERROR(VLOOKUP(CONCATENATE($T453,$V453),'[1]Matriz de Decisión'!$M$4:$Y$81,3,0),0)</f>
        <v>0</v>
      </c>
      <c r="AM453" s="347"/>
      <c r="AN453" s="347"/>
      <c r="AO453" s="346">
        <f>IFERROR(VLOOKUP(CONCATENATE($T453,$V453),'[1]Matriz de Decisión'!$M$4:$Y$81,4,0),0)</f>
        <v>0</v>
      </c>
      <c r="AP453" s="347"/>
      <c r="AQ453" s="347"/>
    </row>
    <row r="454" spans="1:43" ht="82.5" customHeight="1" x14ac:dyDescent="0.25">
      <c r="A454" s="228" t="s">
        <v>192</v>
      </c>
      <c r="B454" s="105" t="s">
        <v>17</v>
      </c>
      <c r="C454" s="212" t="s">
        <v>20</v>
      </c>
      <c r="D454" s="107" t="s">
        <v>4445</v>
      </c>
      <c r="E454" s="197"/>
      <c r="F454" s="106" t="s">
        <v>1459</v>
      </c>
      <c r="G454" s="323" t="s">
        <v>1387</v>
      </c>
      <c r="H454" s="323" t="s">
        <v>1388</v>
      </c>
      <c r="I454" s="211" t="s">
        <v>193</v>
      </c>
      <c r="J454" s="107" t="s">
        <v>1460</v>
      </c>
      <c r="K454" s="140"/>
      <c r="L454" s="166"/>
      <c r="M454" s="211" t="s">
        <v>194</v>
      </c>
      <c r="N454" s="302">
        <v>40000</v>
      </c>
      <c r="O454" s="140"/>
      <c r="P454" s="140"/>
      <c r="Q454" s="290" t="s">
        <v>1461</v>
      </c>
      <c r="R454" s="130">
        <v>43101</v>
      </c>
      <c r="S454" s="130">
        <v>43159</v>
      </c>
      <c r="T454" s="333" t="str">
        <f t="shared" si="23"/>
        <v>enero</v>
      </c>
      <c r="U454" s="335">
        <f t="shared" si="24"/>
        <v>58</v>
      </c>
      <c r="V454" s="334">
        <f t="shared" si="22"/>
        <v>61</v>
      </c>
      <c r="W454" s="163">
        <v>0</v>
      </c>
      <c r="X454" s="131"/>
      <c r="Y454" s="211" t="s">
        <v>1462</v>
      </c>
      <c r="Z454" s="164"/>
      <c r="AA454" s="290" t="s">
        <v>1463</v>
      </c>
      <c r="AB454" s="460" t="s">
        <v>2503</v>
      </c>
      <c r="AC454" s="275">
        <v>0.97</v>
      </c>
      <c r="AD454" s="253" t="s">
        <v>1464</v>
      </c>
      <c r="AE454" s="616">
        <v>39965</v>
      </c>
      <c r="AF454" s="460" t="s">
        <v>3542</v>
      </c>
      <c r="AG454" s="817">
        <v>39975</v>
      </c>
      <c r="AH454" s="816" t="s">
        <v>4374</v>
      </c>
      <c r="AI454" s="327">
        <f>IFERROR(VLOOKUP(CONCATENATE($T454,$V454),'Matriz de Decisión'!$M$4:$Y$81,2,0),0)</f>
        <v>0.4</v>
      </c>
      <c r="AJ454" s="344">
        <v>0.4</v>
      </c>
      <c r="AK454" s="367" t="s">
        <v>1465</v>
      </c>
      <c r="AL454" s="346">
        <f>IFERROR(VLOOKUP(CONCATENATE($T454,$V454),'[1]Matriz de Decisión'!$M$4:$Y$81,3,0),0)</f>
        <v>1</v>
      </c>
      <c r="AM454" s="346">
        <v>1</v>
      </c>
      <c r="AN454" s="460" t="s">
        <v>2505</v>
      </c>
      <c r="AO454" s="346">
        <f>IFERROR(VLOOKUP(CONCATENATE($T454,$V454),'[1]Matriz de Decisión'!$M$4:$Y$81,4,0),0)</f>
        <v>1</v>
      </c>
      <c r="AP454" s="882">
        <v>1</v>
      </c>
      <c r="AQ454" s="884" t="s">
        <v>4413</v>
      </c>
    </row>
    <row r="455" spans="1:43" ht="82.5" customHeight="1" x14ac:dyDescent="0.25">
      <c r="A455" s="228" t="s">
        <v>192</v>
      </c>
      <c r="B455" s="105" t="s">
        <v>17</v>
      </c>
      <c r="C455" s="212" t="s">
        <v>20</v>
      </c>
      <c r="D455" s="107" t="s">
        <v>4445</v>
      </c>
      <c r="E455" s="197"/>
      <c r="F455" s="106" t="s">
        <v>1459</v>
      </c>
      <c r="G455" s="323" t="s">
        <v>1387</v>
      </c>
      <c r="H455" s="323" t="s">
        <v>1388</v>
      </c>
      <c r="I455" s="211" t="s">
        <v>193</v>
      </c>
      <c r="J455" s="107" t="s">
        <v>1460</v>
      </c>
      <c r="K455" s="140"/>
      <c r="L455" s="166"/>
      <c r="M455" s="211" t="s">
        <v>194</v>
      </c>
      <c r="N455" s="302">
        <v>40000</v>
      </c>
      <c r="O455" s="140"/>
      <c r="P455" s="140"/>
      <c r="Q455" s="290" t="s">
        <v>1466</v>
      </c>
      <c r="R455" s="130">
        <v>43101</v>
      </c>
      <c r="S455" s="130">
        <v>43159</v>
      </c>
      <c r="T455" s="333" t="str">
        <f t="shared" si="23"/>
        <v>enero</v>
      </c>
      <c r="U455" s="335">
        <f t="shared" si="24"/>
        <v>58</v>
      </c>
      <c r="V455" s="334">
        <f t="shared" si="22"/>
        <v>61</v>
      </c>
      <c r="W455" s="163">
        <v>0</v>
      </c>
      <c r="X455" s="131"/>
      <c r="Y455" s="211" t="s">
        <v>1462</v>
      </c>
      <c r="Z455" s="164"/>
      <c r="AA455" s="290" t="s">
        <v>1463</v>
      </c>
      <c r="AB455" s="460" t="s">
        <v>2504</v>
      </c>
      <c r="AC455" s="275">
        <v>0.97</v>
      </c>
      <c r="AD455" s="253" t="s">
        <v>1464</v>
      </c>
      <c r="AE455" s="616">
        <v>39965</v>
      </c>
      <c r="AF455" s="460" t="s">
        <v>3542</v>
      </c>
      <c r="AG455" s="817">
        <v>39975</v>
      </c>
      <c r="AH455" s="816" t="s">
        <v>4374</v>
      </c>
      <c r="AI455" s="327">
        <f>IFERROR(VLOOKUP(CONCATENATE($T455,$V455),'Matriz de Decisión'!$M$4:$Y$81,2,0),0)</f>
        <v>0.4</v>
      </c>
      <c r="AJ455" s="254">
        <v>0.4</v>
      </c>
      <c r="AK455" s="253" t="s">
        <v>1467</v>
      </c>
      <c r="AL455" s="346">
        <f>IFERROR(VLOOKUP(CONCATENATE($T455,$V455),'[1]Matriz de Decisión'!$M$4:$Y$81,3,0),0)</f>
        <v>1</v>
      </c>
      <c r="AM455" s="910">
        <v>0.95</v>
      </c>
      <c r="AN455" s="460" t="s">
        <v>2506</v>
      </c>
      <c r="AO455" s="346">
        <f>IFERROR(VLOOKUP(CONCATENATE($T455,$V455),'[1]Matriz de Decisión'!$M$4:$Y$81,4,0),0)</f>
        <v>1</v>
      </c>
      <c r="AP455" s="883">
        <v>1</v>
      </c>
      <c r="AQ455" s="881" t="s">
        <v>4414</v>
      </c>
    </row>
    <row r="456" spans="1:43" ht="84" hidden="1" x14ac:dyDescent="0.25">
      <c r="A456" s="228" t="s">
        <v>192</v>
      </c>
      <c r="B456" s="105" t="s">
        <v>17</v>
      </c>
      <c r="C456" s="212" t="s">
        <v>20</v>
      </c>
      <c r="D456" s="107" t="s">
        <v>4445</v>
      </c>
      <c r="E456" s="197"/>
      <c r="F456" s="106" t="s">
        <v>1459</v>
      </c>
      <c r="G456" s="323" t="s">
        <v>1387</v>
      </c>
      <c r="H456" s="323" t="s">
        <v>1388</v>
      </c>
      <c r="I456" s="211" t="s">
        <v>193</v>
      </c>
      <c r="J456" s="107" t="s">
        <v>1460</v>
      </c>
      <c r="K456" s="140"/>
      <c r="L456" s="166"/>
      <c r="M456" s="211" t="s">
        <v>194</v>
      </c>
      <c r="N456" s="302">
        <v>40000</v>
      </c>
      <c r="O456" s="140"/>
      <c r="P456" s="140"/>
      <c r="Q456" s="290" t="s">
        <v>1468</v>
      </c>
      <c r="R456" s="130">
        <v>43252</v>
      </c>
      <c r="S456" s="130">
        <v>43342</v>
      </c>
      <c r="T456" s="333" t="str">
        <f t="shared" si="23"/>
        <v>junio</v>
      </c>
      <c r="U456" s="335">
        <f t="shared" si="24"/>
        <v>90</v>
      </c>
      <c r="V456" s="334">
        <f t="shared" ref="V456:V519" si="25">IF($U456&lt;=30,30,IF(AND($U456&gt;30,$U456&lt;=61),61,IF(AND($U456&gt;61,$U456&lt;=91),91,IF(AND($U456&gt;91,$U456&lt;=122),122,IF(AND($U456&gt;122,$U456&lt;=152),152,IF(AND($U456&gt;152,$U456&lt;=183),183,IF(AND($U456&gt;183,$U456&lt;=213),213,IF(AND($U456&gt;213,$U456&lt;=244),244,IF(AND($U456&gt;244,$U456&lt;=274),274,IF(AND($U456&gt;274,$U456&lt;=305),305,IF(AND($U456&gt;305,$U456&lt;=333),333,IF(AND($U456&gt;333,$U456&lt;=365),365,"Verificar Fechas"))))))))))))</f>
        <v>91</v>
      </c>
      <c r="W456" s="163">
        <v>0</v>
      </c>
      <c r="X456" s="131"/>
      <c r="Y456" s="211" t="s">
        <v>1462</v>
      </c>
      <c r="Z456" s="164"/>
      <c r="AA456" s="290" t="s">
        <v>1463</v>
      </c>
      <c r="AB456" s="140"/>
      <c r="AC456" s="273"/>
      <c r="AD456" s="253"/>
      <c r="AE456" s="346"/>
      <c r="AF456" s="140"/>
      <c r="AG456" s="140"/>
      <c r="AH456" s="140"/>
      <c r="AI456" s="327">
        <f>IFERROR(VLOOKUP(CONCATENATE($T456,$V456),'Matriz de Decisión'!$M$4:$Y$81,2,0),0)</f>
        <v>0</v>
      </c>
      <c r="AJ456" s="347"/>
      <c r="AK456" s="347"/>
      <c r="AL456" s="346">
        <f>IFERROR(VLOOKUP(CONCATENATE($T456,$V456),'[1]Matriz de Decisión'!$M$4:$Y$81,3,0),0)</f>
        <v>0</v>
      </c>
      <c r="AM456" s="347"/>
      <c r="AN456" s="347"/>
      <c r="AO456" s="346">
        <f>IFERROR(VLOOKUP(CONCATENATE($T456,$V456),'[1]Matriz de Decisión'!$M$4:$Y$81,4,0),0)</f>
        <v>0</v>
      </c>
      <c r="AP456" s="347"/>
      <c r="AQ456" s="347"/>
    </row>
    <row r="457" spans="1:43" ht="82.5" customHeight="1" x14ac:dyDescent="0.25">
      <c r="A457" s="228" t="s">
        <v>192</v>
      </c>
      <c r="B457" s="105" t="s">
        <v>17</v>
      </c>
      <c r="C457" s="212" t="s">
        <v>20</v>
      </c>
      <c r="D457" s="107" t="s">
        <v>4445</v>
      </c>
      <c r="E457" s="197"/>
      <c r="F457" s="106" t="s">
        <v>1459</v>
      </c>
      <c r="G457" s="323" t="s">
        <v>1387</v>
      </c>
      <c r="H457" s="323" t="s">
        <v>1388</v>
      </c>
      <c r="I457" s="211" t="s">
        <v>193</v>
      </c>
      <c r="J457" s="107" t="s">
        <v>1469</v>
      </c>
      <c r="K457" s="140"/>
      <c r="L457" s="166">
        <v>0.25</v>
      </c>
      <c r="M457" s="211" t="s">
        <v>194</v>
      </c>
      <c r="N457" s="302">
        <v>3</v>
      </c>
      <c r="O457" s="140"/>
      <c r="P457" s="140"/>
      <c r="Q457" s="290" t="s">
        <v>1470</v>
      </c>
      <c r="R457" s="130">
        <v>43101</v>
      </c>
      <c r="S457" s="130">
        <v>43131</v>
      </c>
      <c r="T457" s="333" t="str">
        <f t="shared" ref="T457:T520" si="26">TEXT(R457,"mmmm")</f>
        <v>enero</v>
      </c>
      <c r="U457" s="335">
        <f t="shared" ref="U457:U520" si="27">+S457-R457</f>
        <v>30</v>
      </c>
      <c r="V457" s="334">
        <f t="shared" si="25"/>
        <v>30</v>
      </c>
      <c r="W457" s="163">
        <v>0</v>
      </c>
      <c r="X457" s="171">
        <v>40300000</v>
      </c>
      <c r="Y457" s="290" t="s">
        <v>1471</v>
      </c>
      <c r="Z457" s="164"/>
      <c r="AA457" s="290" t="s">
        <v>1020</v>
      </c>
      <c r="AB457" s="462" t="s">
        <v>2498</v>
      </c>
      <c r="AC457" s="275">
        <v>0.2</v>
      </c>
      <c r="AD457" s="138" t="s">
        <v>1472</v>
      </c>
      <c r="AE457" s="615">
        <v>1</v>
      </c>
      <c r="AF457" s="462" t="s">
        <v>2500</v>
      </c>
      <c r="AG457" s="819">
        <v>2</v>
      </c>
      <c r="AH457" s="818" t="s">
        <v>4375</v>
      </c>
      <c r="AI457" s="327">
        <f>IFERROR(VLOOKUP(CONCATENATE($T457,$V457),'Matriz de Decisión'!$M$4:$Y$81,2,0),0)</f>
        <v>1</v>
      </c>
      <c r="AJ457" s="344">
        <v>1</v>
      </c>
      <c r="AK457" s="367" t="s">
        <v>1473</v>
      </c>
      <c r="AL457" s="346">
        <f>IFERROR(VLOOKUP(CONCATENATE($T457,$V457),'[1]Matriz de Decisión'!$M$4:$Y$81,3,0),0)</f>
        <v>1</v>
      </c>
      <c r="AM457" s="346">
        <v>1</v>
      </c>
      <c r="AN457" s="462" t="s">
        <v>2500</v>
      </c>
      <c r="AO457" s="346">
        <f>IFERROR(VLOOKUP(CONCATENATE($T457,$V457),'[1]Matriz de Decisión'!$M$4:$Y$81,4,0),0)</f>
        <v>1</v>
      </c>
      <c r="AP457" s="885">
        <v>1</v>
      </c>
      <c r="AQ457" s="886" t="s">
        <v>4413</v>
      </c>
    </row>
    <row r="458" spans="1:43" ht="82.5" customHeight="1" x14ac:dyDescent="0.25">
      <c r="A458" s="228" t="s">
        <v>192</v>
      </c>
      <c r="B458" s="105" t="s">
        <v>17</v>
      </c>
      <c r="C458" s="212" t="s">
        <v>20</v>
      </c>
      <c r="D458" s="107" t="s">
        <v>4445</v>
      </c>
      <c r="E458" s="197"/>
      <c r="F458" s="211" t="s">
        <v>1459</v>
      </c>
      <c r="G458" s="323" t="s">
        <v>1387</v>
      </c>
      <c r="H458" s="323" t="s">
        <v>1388</v>
      </c>
      <c r="I458" s="211" t="s">
        <v>193</v>
      </c>
      <c r="J458" s="107" t="s">
        <v>1469</v>
      </c>
      <c r="K458" s="140"/>
      <c r="L458" s="166"/>
      <c r="M458" s="211" t="s">
        <v>194</v>
      </c>
      <c r="N458" s="302">
        <v>3</v>
      </c>
      <c r="O458" s="140"/>
      <c r="P458" s="140"/>
      <c r="Q458" s="290" t="s">
        <v>1474</v>
      </c>
      <c r="R458" s="130">
        <v>43101</v>
      </c>
      <c r="S458" s="130">
        <v>43159</v>
      </c>
      <c r="T458" s="333" t="str">
        <f t="shared" si="26"/>
        <v>enero</v>
      </c>
      <c r="U458" s="335">
        <f t="shared" si="27"/>
        <v>58</v>
      </c>
      <c r="V458" s="334">
        <f t="shared" si="25"/>
        <v>61</v>
      </c>
      <c r="W458" s="163">
        <v>0</v>
      </c>
      <c r="X458" s="171"/>
      <c r="Y458" s="290" t="s">
        <v>1471</v>
      </c>
      <c r="Z458" s="172"/>
      <c r="AA458" s="290" t="s">
        <v>1020</v>
      </c>
      <c r="AB458" s="462" t="s">
        <v>2502</v>
      </c>
      <c r="AC458" s="275">
        <v>0.2</v>
      </c>
      <c r="AD458" s="138" t="s">
        <v>1472</v>
      </c>
      <c r="AE458" s="615">
        <v>900</v>
      </c>
      <c r="AF458" s="462" t="s">
        <v>2500</v>
      </c>
      <c r="AG458" s="819">
        <v>2</v>
      </c>
      <c r="AH458" s="818" t="s">
        <v>4375</v>
      </c>
      <c r="AI458" s="327">
        <f>IFERROR(VLOOKUP(CONCATENATE($T458,$V458),'Matriz de Decisión'!$M$4:$Y$81,2,0),0)</f>
        <v>0.4</v>
      </c>
      <c r="AJ458" s="344">
        <v>0.4</v>
      </c>
      <c r="AK458" s="367" t="s">
        <v>1475</v>
      </c>
      <c r="AL458" s="346">
        <f>IFERROR(VLOOKUP(CONCATENATE($T458,$V458),'[1]Matriz de Decisión'!$M$4:$Y$81,3,0),0)</f>
        <v>1</v>
      </c>
      <c r="AM458" s="346">
        <v>1</v>
      </c>
      <c r="AN458" s="462" t="s">
        <v>2501</v>
      </c>
      <c r="AO458" s="346">
        <f>IFERROR(VLOOKUP(CONCATENATE($T458,$V458),'[1]Matriz de Decisión'!$M$4:$Y$81,4,0),0)</f>
        <v>1</v>
      </c>
      <c r="AP458" s="885">
        <v>1</v>
      </c>
      <c r="AQ458" s="886" t="s">
        <v>4413</v>
      </c>
    </row>
    <row r="459" spans="1:43" ht="84" hidden="1" x14ac:dyDescent="0.25">
      <c r="A459" s="228" t="s">
        <v>192</v>
      </c>
      <c r="B459" s="105" t="s">
        <v>17</v>
      </c>
      <c r="C459" s="212" t="s">
        <v>20</v>
      </c>
      <c r="D459" s="107" t="s">
        <v>4445</v>
      </c>
      <c r="E459" s="197"/>
      <c r="F459" s="211" t="s">
        <v>1459</v>
      </c>
      <c r="G459" s="323" t="s">
        <v>1387</v>
      </c>
      <c r="H459" s="323" t="s">
        <v>1388</v>
      </c>
      <c r="I459" s="211" t="s">
        <v>193</v>
      </c>
      <c r="J459" s="107" t="s">
        <v>1469</v>
      </c>
      <c r="K459" s="140"/>
      <c r="L459" s="166"/>
      <c r="M459" s="211" t="s">
        <v>194</v>
      </c>
      <c r="N459" s="302">
        <v>3</v>
      </c>
      <c r="O459" s="140"/>
      <c r="P459" s="140"/>
      <c r="Q459" s="290" t="s">
        <v>1476</v>
      </c>
      <c r="R459" s="130">
        <v>43252</v>
      </c>
      <c r="S459" s="130">
        <v>43311</v>
      </c>
      <c r="T459" s="333" t="str">
        <f t="shared" si="26"/>
        <v>junio</v>
      </c>
      <c r="U459" s="335">
        <f t="shared" si="27"/>
        <v>59</v>
      </c>
      <c r="V459" s="334">
        <f t="shared" si="25"/>
        <v>61</v>
      </c>
      <c r="W459" s="163">
        <v>0</v>
      </c>
      <c r="X459" s="131"/>
      <c r="Y459" s="211" t="s">
        <v>1471</v>
      </c>
      <c r="Z459" s="164"/>
      <c r="AA459" s="290" t="s">
        <v>622</v>
      </c>
      <c r="AB459" s="140"/>
      <c r="AC459" s="273"/>
      <c r="AD459" s="273"/>
      <c r="AE459" s="346"/>
      <c r="AF459" s="140"/>
      <c r="AG459" s="140"/>
      <c r="AH459" s="140"/>
      <c r="AI459" s="327">
        <f>IFERROR(VLOOKUP(CONCATENATE($T459,$V459),'Matriz de Decisión'!$M$4:$Y$81,2,0),0)</f>
        <v>0</v>
      </c>
      <c r="AJ459" s="346">
        <v>0</v>
      </c>
      <c r="AK459" s="347"/>
      <c r="AL459" s="346">
        <f>IFERROR(VLOOKUP(CONCATENATE($T459,$V459),'[1]Matriz de Decisión'!$M$4:$Y$81,3,0),0)</f>
        <v>0</v>
      </c>
      <c r="AM459" s="347"/>
      <c r="AN459" s="347"/>
      <c r="AO459" s="346">
        <f>IFERROR(VLOOKUP(CONCATENATE($T459,$V459),'[1]Matriz de Decisión'!$M$4:$Y$81,4,0),0)</f>
        <v>0</v>
      </c>
      <c r="AP459" s="347"/>
      <c r="AQ459" s="347"/>
    </row>
    <row r="460" spans="1:43" ht="82.5" customHeight="1" x14ac:dyDescent="0.25">
      <c r="A460" s="228" t="s">
        <v>192</v>
      </c>
      <c r="B460" s="105" t="s">
        <v>17</v>
      </c>
      <c r="C460" s="212" t="s">
        <v>20</v>
      </c>
      <c r="D460" s="107" t="s">
        <v>4445</v>
      </c>
      <c r="E460" s="197"/>
      <c r="F460" s="211" t="s">
        <v>1459</v>
      </c>
      <c r="G460" s="323" t="s">
        <v>1387</v>
      </c>
      <c r="H460" s="323" t="s">
        <v>1388</v>
      </c>
      <c r="I460" s="211" t="s">
        <v>193</v>
      </c>
      <c r="J460" s="107" t="s">
        <v>1477</v>
      </c>
      <c r="K460" s="140"/>
      <c r="L460" s="166">
        <v>0.25</v>
      </c>
      <c r="M460" s="211" t="s">
        <v>194</v>
      </c>
      <c r="N460" s="302">
        <v>3000</v>
      </c>
      <c r="O460" s="140"/>
      <c r="P460" s="140"/>
      <c r="Q460" s="290" t="s">
        <v>1478</v>
      </c>
      <c r="R460" s="130">
        <v>43101</v>
      </c>
      <c r="S460" s="130">
        <v>43342</v>
      </c>
      <c r="T460" s="333" t="str">
        <f t="shared" si="26"/>
        <v>enero</v>
      </c>
      <c r="U460" s="335">
        <f t="shared" si="27"/>
        <v>241</v>
      </c>
      <c r="V460" s="334">
        <f t="shared" si="25"/>
        <v>244</v>
      </c>
      <c r="W460" s="163">
        <v>160000000</v>
      </c>
      <c r="X460" s="131"/>
      <c r="Y460" s="211" t="s">
        <v>1471</v>
      </c>
      <c r="Z460" s="164"/>
      <c r="AA460" s="290" t="s">
        <v>1077</v>
      </c>
      <c r="AB460" s="290" t="s">
        <v>2499</v>
      </c>
      <c r="AC460" s="275">
        <v>0.2</v>
      </c>
      <c r="AD460" s="286" t="s">
        <v>1472</v>
      </c>
      <c r="AE460" s="615">
        <v>900</v>
      </c>
      <c r="AF460" s="462" t="s">
        <v>2500</v>
      </c>
      <c r="AG460" s="823">
        <v>0.18</v>
      </c>
      <c r="AH460" s="822" t="s">
        <v>4376</v>
      </c>
      <c r="AI460" s="327">
        <f>IFERROR(VLOOKUP(CONCATENATE($T460,$V460),'Matriz de Decisión'!$M$4:$Y$81,2,0),0)</f>
        <v>8.4999999999999992E-2</v>
      </c>
      <c r="AJ460" s="344">
        <v>0.09</v>
      </c>
      <c r="AK460" s="367" t="s">
        <v>1475</v>
      </c>
      <c r="AL460" s="346">
        <f>IFERROR(VLOOKUP(CONCATENATE($T460,$V460),'[1]Matriz de Decisión'!$M$4:$Y$81,3,0),0)</f>
        <v>0.16999999999999998</v>
      </c>
      <c r="AM460" s="346">
        <v>0.17</v>
      </c>
      <c r="AN460" s="161" t="s">
        <v>2507</v>
      </c>
      <c r="AO460" s="346">
        <f>IFERROR(VLOOKUP(CONCATENATE($T460,$V460),'[1]Matriz de Decisión'!$M$4:$Y$81,4,0),0)</f>
        <v>0.255</v>
      </c>
      <c r="AP460" s="888">
        <v>0.18</v>
      </c>
      <c r="AQ460" s="887" t="s">
        <v>4376</v>
      </c>
    </row>
    <row r="461" spans="1:43" ht="82.5" customHeight="1" x14ac:dyDescent="0.25">
      <c r="A461" s="228" t="s">
        <v>192</v>
      </c>
      <c r="B461" s="105" t="s">
        <v>17</v>
      </c>
      <c r="C461" s="212" t="s">
        <v>20</v>
      </c>
      <c r="D461" s="107" t="s">
        <v>4445</v>
      </c>
      <c r="E461" s="197"/>
      <c r="F461" s="211" t="s">
        <v>1459</v>
      </c>
      <c r="G461" s="323" t="s">
        <v>1387</v>
      </c>
      <c r="H461" s="323" t="s">
        <v>1388</v>
      </c>
      <c r="I461" s="211" t="s">
        <v>193</v>
      </c>
      <c r="J461" s="107" t="s">
        <v>1477</v>
      </c>
      <c r="K461" s="140"/>
      <c r="L461" s="166"/>
      <c r="M461" s="211" t="s">
        <v>194</v>
      </c>
      <c r="N461" s="302">
        <v>3000</v>
      </c>
      <c r="O461" s="140"/>
      <c r="P461" s="140"/>
      <c r="Q461" s="290" t="s">
        <v>1479</v>
      </c>
      <c r="R461" s="130">
        <v>43101</v>
      </c>
      <c r="S461" s="130">
        <v>43383</v>
      </c>
      <c r="T461" s="333" t="str">
        <f t="shared" si="26"/>
        <v>enero</v>
      </c>
      <c r="U461" s="335">
        <f t="shared" si="27"/>
        <v>282</v>
      </c>
      <c r="V461" s="334">
        <f t="shared" si="25"/>
        <v>305</v>
      </c>
      <c r="W461" s="163">
        <v>160000000</v>
      </c>
      <c r="X461" s="131"/>
      <c r="Y461" s="211" t="s">
        <v>1471</v>
      </c>
      <c r="Z461" s="164"/>
      <c r="AA461" s="290" t="s">
        <v>1077</v>
      </c>
      <c r="AB461" s="290" t="s">
        <v>2499</v>
      </c>
      <c r="AC461" s="275">
        <v>0.2</v>
      </c>
      <c r="AD461" s="286" t="s">
        <v>1472</v>
      </c>
      <c r="AE461" s="346">
        <v>0.3</v>
      </c>
      <c r="AF461" s="161" t="s">
        <v>2500</v>
      </c>
      <c r="AG461" s="823">
        <v>0.22</v>
      </c>
      <c r="AH461" s="822" t="s">
        <v>4376</v>
      </c>
      <c r="AI461" s="327">
        <f>IFERROR(VLOOKUP(CONCATENATE($T461,$V461),'Matriz de Decisión'!$M$4:$Y$81,2,0),0)</f>
        <v>7.0000000000000007E-2</v>
      </c>
      <c r="AJ461" s="344">
        <v>7.0000000000000007E-2</v>
      </c>
      <c r="AK461" s="367" t="s">
        <v>1475</v>
      </c>
      <c r="AL461" s="346">
        <f>IFERROR(VLOOKUP(CONCATENATE($T461,$V461),'[1]Matriz de Decisión'!$M$4:$Y$81,3,0),0)</f>
        <v>0.14000000000000001</v>
      </c>
      <c r="AM461" s="346">
        <v>0.14000000000000001</v>
      </c>
      <c r="AN461" s="161" t="s">
        <v>2507</v>
      </c>
      <c r="AO461" s="346">
        <f>IFERROR(VLOOKUP(CONCATENATE($T461,$V461),'[1]Matriz de Decisión'!$M$4:$Y$81,4,0),0)</f>
        <v>0.21000000000000002</v>
      </c>
      <c r="AP461" s="888">
        <v>0.22</v>
      </c>
      <c r="AQ461" s="887" t="s">
        <v>4376</v>
      </c>
    </row>
    <row r="462" spans="1:43" ht="82.5" customHeight="1" x14ac:dyDescent="0.25">
      <c r="A462" s="228" t="s">
        <v>192</v>
      </c>
      <c r="B462" s="105" t="s">
        <v>17</v>
      </c>
      <c r="C462" s="212" t="s">
        <v>20</v>
      </c>
      <c r="D462" s="107" t="s">
        <v>4445</v>
      </c>
      <c r="E462" s="197"/>
      <c r="F462" s="211" t="s">
        <v>1459</v>
      </c>
      <c r="G462" s="323" t="s">
        <v>1387</v>
      </c>
      <c r="H462" s="323" t="s">
        <v>1388</v>
      </c>
      <c r="I462" s="211" t="s">
        <v>193</v>
      </c>
      <c r="J462" s="107" t="s">
        <v>1480</v>
      </c>
      <c r="K462" s="140"/>
      <c r="L462" s="166"/>
      <c r="M462" s="211" t="s">
        <v>285</v>
      </c>
      <c r="N462" s="915">
        <v>1</v>
      </c>
      <c r="O462" s="201" t="s">
        <v>193</v>
      </c>
      <c r="P462" s="660">
        <v>43146</v>
      </c>
      <c r="Q462" s="290" t="s">
        <v>1481</v>
      </c>
      <c r="R462" s="130">
        <v>43101</v>
      </c>
      <c r="S462" s="130">
        <v>43240</v>
      </c>
      <c r="T462" s="333" t="str">
        <f t="shared" si="26"/>
        <v>enero</v>
      </c>
      <c r="U462" s="335">
        <f t="shared" si="27"/>
        <v>139</v>
      </c>
      <c r="V462" s="334">
        <f t="shared" si="25"/>
        <v>152</v>
      </c>
      <c r="W462" s="163">
        <v>0</v>
      </c>
      <c r="X462" s="131"/>
      <c r="Y462" s="211" t="s">
        <v>1471</v>
      </c>
      <c r="Z462" s="164"/>
      <c r="AA462" s="290" t="s">
        <v>1077</v>
      </c>
      <c r="AB462" s="140"/>
      <c r="AC462" s="275">
        <v>0.2</v>
      </c>
      <c r="AD462" s="286" t="s">
        <v>1482</v>
      </c>
      <c r="AE462" s="346">
        <v>0.36</v>
      </c>
      <c r="AF462" s="161" t="s">
        <v>3543</v>
      </c>
      <c r="AG462" s="821">
        <v>0.36</v>
      </c>
      <c r="AH462" s="820" t="s">
        <v>3543</v>
      </c>
      <c r="AI462" s="327">
        <f>IFERROR(VLOOKUP(CONCATENATE($T462,$V462),'Matriz de Decisión'!$M$4:$Y$81,2,0),0)</f>
        <v>0.18000000000000002</v>
      </c>
      <c r="AJ462" s="344">
        <v>0.2</v>
      </c>
      <c r="AK462" s="367" t="s">
        <v>1483</v>
      </c>
      <c r="AL462" s="346">
        <v>0.36</v>
      </c>
      <c r="AM462" s="346">
        <v>0.36</v>
      </c>
      <c r="AN462" s="161" t="s">
        <v>1482</v>
      </c>
      <c r="AO462" s="346">
        <f>IFERROR(VLOOKUP(CONCATENATE($T462,$V462),'[1]Matriz de Decisión'!$M$4:$Y$81,4,0),0)</f>
        <v>0.56000000000000005</v>
      </c>
      <c r="AP462" s="888">
        <v>0.56000000000000005</v>
      </c>
      <c r="AQ462" s="887" t="s">
        <v>4415</v>
      </c>
    </row>
    <row r="463" spans="1:43" ht="84" hidden="1" x14ac:dyDescent="0.25">
      <c r="A463" s="228" t="s">
        <v>192</v>
      </c>
      <c r="B463" s="105" t="s">
        <v>17</v>
      </c>
      <c r="C463" s="212" t="s">
        <v>20</v>
      </c>
      <c r="D463" s="107" t="s">
        <v>4445</v>
      </c>
      <c r="E463" s="197"/>
      <c r="F463" s="211" t="s">
        <v>1459</v>
      </c>
      <c r="G463" s="323" t="s">
        <v>1387</v>
      </c>
      <c r="H463" s="323" t="s">
        <v>1388</v>
      </c>
      <c r="I463" s="211" t="s">
        <v>193</v>
      </c>
      <c r="J463" s="107" t="s">
        <v>1484</v>
      </c>
      <c r="K463" s="140"/>
      <c r="L463" s="166"/>
      <c r="M463" s="211" t="s">
        <v>194</v>
      </c>
      <c r="N463" s="913">
        <v>1</v>
      </c>
      <c r="O463" s="201" t="s">
        <v>193</v>
      </c>
      <c r="P463" s="660">
        <v>43146</v>
      </c>
      <c r="Q463" s="290" t="s">
        <v>2412</v>
      </c>
      <c r="R463" s="130">
        <v>43221</v>
      </c>
      <c r="S463" s="130">
        <v>43281</v>
      </c>
      <c r="T463" s="333" t="str">
        <f t="shared" si="26"/>
        <v>mayo</v>
      </c>
      <c r="U463" s="335">
        <f t="shared" si="27"/>
        <v>60</v>
      </c>
      <c r="V463" s="334">
        <f t="shared" si="25"/>
        <v>61</v>
      </c>
      <c r="W463" s="163">
        <v>0</v>
      </c>
      <c r="X463" s="131"/>
      <c r="Y463" s="211" t="s">
        <v>1471</v>
      </c>
      <c r="Z463" s="164"/>
      <c r="AA463" s="290" t="s">
        <v>1020</v>
      </c>
      <c r="AB463" s="161" t="s">
        <v>1485</v>
      </c>
      <c r="AC463" s="287"/>
      <c r="AD463" s="288"/>
      <c r="AE463" s="346"/>
      <c r="AF463" s="140"/>
      <c r="AG463" s="140"/>
      <c r="AH463" s="140"/>
      <c r="AI463" s="327">
        <f>IFERROR(VLOOKUP(CONCATENATE($T463,$V463),'Matriz de Decisión'!$M$4:$Y$81,2,0),0)</f>
        <v>0</v>
      </c>
      <c r="AJ463" s="347"/>
      <c r="AK463" s="347"/>
      <c r="AL463" s="346">
        <f>IFERROR(VLOOKUP(CONCATENATE($T463,$V463),'[1]Matriz de Decisión'!$M$4:$Y$81,3,0),0)</f>
        <v>0</v>
      </c>
      <c r="AM463" s="347"/>
      <c r="AN463" s="469"/>
      <c r="AO463" s="346">
        <f>IFERROR(VLOOKUP(CONCATENATE($T463,$V463),'[1]Matriz de Decisión'!$M$4:$Y$81,4,0),0)</f>
        <v>0</v>
      </c>
      <c r="AP463" s="347"/>
      <c r="AQ463" s="347"/>
    </row>
    <row r="464" spans="1:43" ht="82.5" customHeight="1" x14ac:dyDescent="0.25">
      <c r="A464" s="228" t="s">
        <v>192</v>
      </c>
      <c r="B464" s="105" t="s">
        <v>17</v>
      </c>
      <c r="C464" s="212" t="s">
        <v>20</v>
      </c>
      <c r="D464" s="107" t="s">
        <v>4445</v>
      </c>
      <c r="E464" s="197"/>
      <c r="F464" s="211" t="s">
        <v>239</v>
      </c>
      <c r="G464" s="323" t="s">
        <v>1387</v>
      </c>
      <c r="H464" s="323" t="s">
        <v>1388</v>
      </c>
      <c r="I464" s="211" t="s">
        <v>193</v>
      </c>
      <c r="J464" s="107" t="s">
        <v>1486</v>
      </c>
      <c r="K464" s="140"/>
      <c r="L464" s="166">
        <v>0.8</v>
      </c>
      <c r="M464" s="211" t="s">
        <v>194</v>
      </c>
      <c r="N464" s="302">
        <v>45</v>
      </c>
      <c r="O464" s="201" t="s">
        <v>193</v>
      </c>
      <c r="P464" s="772">
        <v>43146</v>
      </c>
      <c r="Q464" s="290" t="s">
        <v>1487</v>
      </c>
      <c r="R464" s="130">
        <v>43101</v>
      </c>
      <c r="S464" s="130">
        <v>43465</v>
      </c>
      <c r="T464" s="333" t="str">
        <f t="shared" si="26"/>
        <v>enero</v>
      </c>
      <c r="U464" s="335">
        <f t="shared" si="27"/>
        <v>364</v>
      </c>
      <c r="V464" s="334">
        <f t="shared" si="25"/>
        <v>365</v>
      </c>
      <c r="W464" s="171">
        <v>0</v>
      </c>
      <c r="X464" s="171">
        <v>9000000000</v>
      </c>
      <c r="Y464" s="290" t="s">
        <v>1488</v>
      </c>
      <c r="Z464" s="172">
        <v>2285963129</v>
      </c>
      <c r="AA464" s="290">
        <v>147000000</v>
      </c>
      <c r="AB464" s="141" t="s">
        <v>2495</v>
      </c>
      <c r="AC464" s="139">
        <v>1</v>
      </c>
      <c r="AD464" s="281" t="s">
        <v>1489</v>
      </c>
      <c r="AE464" s="615">
        <v>45</v>
      </c>
      <c r="AF464" s="161" t="s">
        <v>2491</v>
      </c>
      <c r="AG464" s="825">
        <v>48</v>
      </c>
      <c r="AH464" s="824" t="s">
        <v>2491</v>
      </c>
      <c r="AI464" s="327">
        <f>IFERROR(VLOOKUP(CONCATENATE($T464,$V464),'Matriz de Decisión'!$M$4:$Y$81,2,0),0)</f>
        <v>5.333333333333333E-2</v>
      </c>
      <c r="AJ464" s="368">
        <v>0.1</v>
      </c>
      <c r="AK464" s="369" t="s">
        <v>1490</v>
      </c>
      <c r="AL464" s="346">
        <f>IFERROR(VLOOKUP(CONCATENATE($T464,$V464),'[1]Matriz de Decisión'!$M$4:$Y$81,3,0),0)</f>
        <v>0.10666666666666666</v>
      </c>
      <c r="AM464" s="463">
        <v>0.2</v>
      </c>
      <c r="AN464" s="460" t="s">
        <v>2492</v>
      </c>
      <c r="AO464" s="346">
        <f>IFERROR(VLOOKUP(CONCATENATE($T464,$V464),'[1]Matriz de Decisión'!$M$4:$Y$81,4,0),0)</f>
        <v>0.15999999999999998</v>
      </c>
      <c r="AP464" s="890">
        <v>0.16</v>
      </c>
      <c r="AQ464" s="889" t="s">
        <v>4416</v>
      </c>
    </row>
    <row r="465" spans="1:43" ht="82.5" customHeight="1" x14ac:dyDescent="0.25">
      <c r="A465" s="228" t="s">
        <v>192</v>
      </c>
      <c r="B465" s="105" t="s">
        <v>17</v>
      </c>
      <c r="C465" s="212" t="s">
        <v>20</v>
      </c>
      <c r="D465" s="107" t="s">
        <v>4445</v>
      </c>
      <c r="E465" s="197"/>
      <c r="F465" s="211" t="s">
        <v>239</v>
      </c>
      <c r="G465" s="323" t="s">
        <v>1387</v>
      </c>
      <c r="H465" s="323" t="s">
        <v>1388</v>
      </c>
      <c r="I465" s="211" t="s">
        <v>193</v>
      </c>
      <c r="J465" s="107" t="s">
        <v>1486</v>
      </c>
      <c r="K465" s="140"/>
      <c r="L465" s="166">
        <v>0.8</v>
      </c>
      <c r="M465" s="211" t="s">
        <v>194</v>
      </c>
      <c r="N465" s="302">
        <v>45</v>
      </c>
      <c r="O465" s="774" t="s">
        <v>193</v>
      </c>
      <c r="P465" s="772">
        <v>43146</v>
      </c>
      <c r="Q465" s="290" t="s">
        <v>1491</v>
      </c>
      <c r="R465" s="130">
        <v>43102</v>
      </c>
      <c r="S465" s="130">
        <v>43126</v>
      </c>
      <c r="T465" s="333" t="str">
        <f t="shared" si="26"/>
        <v>enero</v>
      </c>
      <c r="U465" s="335">
        <f t="shared" si="27"/>
        <v>24</v>
      </c>
      <c r="V465" s="334">
        <f t="shared" si="25"/>
        <v>30</v>
      </c>
      <c r="W465" s="163">
        <v>0</v>
      </c>
      <c r="X465" s="131">
        <v>3362000000</v>
      </c>
      <c r="Y465" s="211" t="s">
        <v>1488</v>
      </c>
      <c r="Z465" s="164">
        <v>0</v>
      </c>
      <c r="AA465" s="290"/>
      <c r="AB465" s="613" t="s">
        <v>2496</v>
      </c>
      <c r="AC465" s="139">
        <v>1</v>
      </c>
      <c r="AD465" s="281" t="s">
        <v>1489</v>
      </c>
      <c r="AE465" s="615">
        <v>45</v>
      </c>
      <c r="AF465" s="161" t="s">
        <v>2491</v>
      </c>
      <c r="AG465" s="825">
        <v>48</v>
      </c>
      <c r="AH465" s="824" t="s">
        <v>4377</v>
      </c>
      <c r="AI465" s="327">
        <f>IFERROR(VLOOKUP(CONCATENATE($T465,$V465),'Matriz de Decisión'!$M$4:$Y$81,2,0),0)</f>
        <v>1</v>
      </c>
      <c r="AJ465" s="368">
        <v>1</v>
      </c>
      <c r="AK465" s="369" t="s">
        <v>1492</v>
      </c>
      <c r="AL465" s="346">
        <f>IFERROR(VLOOKUP(CONCATENATE($T465,$V465),'[1]Matriz de Decisión'!$M$4:$Y$81,3,0),0)</f>
        <v>1</v>
      </c>
      <c r="AM465" s="463">
        <v>1</v>
      </c>
      <c r="AN465" s="460" t="s">
        <v>2493</v>
      </c>
      <c r="AO465" s="346">
        <f>IFERROR(VLOOKUP(CONCATENATE($T465,$V465),'[1]Matriz de Decisión'!$M$4:$Y$81,4,0),0)</f>
        <v>1</v>
      </c>
      <c r="AP465" s="890">
        <v>1</v>
      </c>
      <c r="AQ465" s="889" t="s">
        <v>2491</v>
      </c>
    </row>
    <row r="466" spans="1:43" ht="82.5" customHeight="1" x14ac:dyDescent="0.25">
      <c r="A466" s="228" t="s">
        <v>192</v>
      </c>
      <c r="B466" s="105" t="s">
        <v>17</v>
      </c>
      <c r="C466" s="212" t="s">
        <v>20</v>
      </c>
      <c r="D466" s="107" t="s">
        <v>4445</v>
      </c>
      <c r="E466" s="197"/>
      <c r="F466" s="211" t="s">
        <v>239</v>
      </c>
      <c r="G466" s="323" t="s">
        <v>1387</v>
      </c>
      <c r="H466" s="323" t="s">
        <v>1388</v>
      </c>
      <c r="I466" s="211" t="s">
        <v>193</v>
      </c>
      <c r="J466" s="107" t="s">
        <v>1486</v>
      </c>
      <c r="K466" s="140"/>
      <c r="L466" s="166">
        <v>0.8</v>
      </c>
      <c r="M466" s="211" t="s">
        <v>194</v>
      </c>
      <c r="N466" s="302">
        <v>45</v>
      </c>
      <c r="O466" s="774" t="s">
        <v>193</v>
      </c>
      <c r="P466" s="772">
        <v>43146</v>
      </c>
      <c r="Q466" s="290" t="s">
        <v>1493</v>
      </c>
      <c r="R466" s="130">
        <v>43132</v>
      </c>
      <c r="S466" s="130">
        <v>43449</v>
      </c>
      <c r="T466" s="333" t="str">
        <f t="shared" si="26"/>
        <v>febrero</v>
      </c>
      <c r="U466" s="335">
        <f t="shared" si="27"/>
        <v>317</v>
      </c>
      <c r="V466" s="334">
        <f t="shared" si="25"/>
        <v>333</v>
      </c>
      <c r="W466" s="163">
        <v>0</v>
      </c>
      <c r="X466" s="131">
        <v>0</v>
      </c>
      <c r="Y466" s="211" t="s">
        <v>1488</v>
      </c>
      <c r="Z466" s="164">
        <v>0</v>
      </c>
      <c r="AA466" s="290"/>
      <c r="AB466" s="952" t="s">
        <v>2497</v>
      </c>
      <c r="AC466" s="139"/>
      <c r="AD466" s="281"/>
      <c r="AE466" s="615">
        <v>45</v>
      </c>
      <c r="AF466" s="161" t="s">
        <v>2491</v>
      </c>
      <c r="AG466" s="825">
        <v>48</v>
      </c>
      <c r="AH466" s="824" t="s">
        <v>4377</v>
      </c>
      <c r="AI466" s="327">
        <f>IFERROR(VLOOKUP(CONCATENATE($T466,$V466),'Matriz de Decisión'!$M$4:$Y$81,2,0),0)</f>
        <v>0</v>
      </c>
      <c r="AJ466" s="347"/>
      <c r="AK466" s="347"/>
      <c r="AL466" s="275">
        <f>IFERROR(VLOOKUP(CONCATENATE($T466,$V466),'[1]Matriz de Decisión'!$M$4:$Y$81,3,0),0)</f>
        <v>6.0909090909090913E-2</v>
      </c>
      <c r="AM466" s="273"/>
      <c r="AN466" s="944"/>
      <c r="AO466" s="346">
        <f>IFERROR(VLOOKUP(CONCATENATE($T466,$V466),'[1]Matriz de Decisión'!$M$4:$Y$81,4,0),0)</f>
        <v>0.12181818181818183</v>
      </c>
      <c r="AP466" s="890">
        <v>0.12</v>
      </c>
      <c r="AQ466" s="889" t="s">
        <v>4417</v>
      </c>
    </row>
    <row r="467" spans="1:43" ht="82.5" customHeight="1" x14ac:dyDescent="0.25">
      <c r="A467" s="228" t="s">
        <v>192</v>
      </c>
      <c r="B467" s="105" t="s">
        <v>17</v>
      </c>
      <c r="C467" s="212" t="s">
        <v>20</v>
      </c>
      <c r="D467" s="107" t="s">
        <v>4445</v>
      </c>
      <c r="E467" s="197"/>
      <c r="F467" s="211" t="s">
        <v>239</v>
      </c>
      <c r="G467" s="323" t="s">
        <v>1387</v>
      </c>
      <c r="H467" s="323" t="s">
        <v>1388</v>
      </c>
      <c r="I467" s="211" t="s">
        <v>193</v>
      </c>
      <c r="J467" s="107" t="s">
        <v>1486</v>
      </c>
      <c r="K467" s="140"/>
      <c r="L467" s="166">
        <v>0.8</v>
      </c>
      <c r="M467" s="211" t="s">
        <v>194</v>
      </c>
      <c r="N467" s="302">
        <v>45</v>
      </c>
      <c r="O467" s="774" t="s">
        <v>193</v>
      </c>
      <c r="P467" s="772">
        <v>43146</v>
      </c>
      <c r="Q467" s="290" t="s">
        <v>2394</v>
      </c>
      <c r="R467" s="130">
        <v>43126</v>
      </c>
      <c r="S467" s="130">
        <v>43342</v>
      </c>
      <c r="T467" s="333" t="str">
        <f t="shared" si="26"/>
        <v>enero</v>
      </c>
      <c r="U467" s="335">
        <f t="shared" si="27"/>
        <v>216</v>
      </c>
      <c r="V467" s="334">
        <f t="shared" si="25"/>
        <v>244</v>
      </c>
      <c r="W467" s="163">
        <v>0</v>
      </c>
      <c r="X467" s="131">
        <v>0</v>
      </c>
      <c r="Y467" s="211"/>
      <c r="Z467" s="164">
        <v>0</v>
      </c>
      <c r="AA467" s="290" t="s">
        <v>1494</v>
      </c>
      <c r="AB467" s="141" t="s">
        <v>2497</v>
      </c>
      <c r="AC467" s="139">
        <v>1</v>
      </c>
      <c r="AD467" s="281" t="s">
        <v>1489</v>
      </c>
      <c r="AE467" s="615">
        <v>45</v>
      </c>
      <c r="AF467" s="460" t="s">
        <v>2491</v>
      </c>
      <c r="AG467" s="825">
        <v>48</v>
      </c>
      <c r="AH467" s="824" t="s">
        <v>4377</v>
      </c>
      <c r="AI467" s="327">
        <f>IFERROR(VLOOKUP(CONCATENATE($T467,$V467),'Matriz de Decisión'!$M$4:$Y$81,2,0),0)</f>
        <v>8.4999999999999992E-2</v>
      </c>
      <c r="AJ467" s="368">
        <v>0.09</v>
      </c>
      <c r="AK467" s="369" t="s">
        <v>1495</v>
      </c>
      <c r="AL467" s="346">
        <f>IFERROR(VLOOKUP(CONCATENATE($T467,$V467),'[1]Matriz de Decisión'!$M$4:$Y$81,3,0),0)</f>
        <v>0.16999999999999998</v>
      </c>
      <c r="AM467" s="464">
        <v>0.17</v>
      </c>
      <c r="AN467" s="460" t="s">
        <v>2494</v>
      </c>
      <c r="AO467" s="346">
        <f>IFERROR(VLOOKUP(CONCATENATE($T467,$V467),'[1]Matriz de Decisión'!$M$4:$Y$81,4,0),0)</f>
        <v>0.255</v>
      </c>
      <c r="AP467" s="890">
        <v>0.26</v>
      </c>
      <c r="AQ467" s="889" t="s">
        <v>4418</v>
      </c>
    </row>
    <row r="468" spans="1:43" ht="82.5" customHeight="1" x14ac:dyDescent="0.25">
      <c r="A468" s="228" t="s">
        <v>192</v>
      </c>
      <c r="B468" s="105" t="s">
        <v>17</v>
      </c>
      <c r="C468" s="212" t="s">
        <v>20</v>
      </c>
      <c r="D468" s="107" t="s">
        <v>4445</v>
      </c>
      <c r="E468" s="197"/>
      <c r="F468" s="211" t="s">
        <v>239</v>
      </c>
      <c r="G468" s="597" t="s">
        <v>1387</v>
      </c>
      <c r="H468" s="597" t="s">
        <v>1388</v>
      </c>
      <c r="I468" s="211" t="s">
        <v>193</v>
      </c>
      <c r="J468" s="107" t="s">
        <v>1486</v>
      </c>
      <c r="K468" s="140"/>
      <c r="L468" s="166"/>
      <c r="M468" s="211" t="s">
        <v>194</v>
      </c>
      <c r="N468" s="302">
        <v>45</v>
      </c>
      <c r="O468" s="774"/>
      <c r="P468" s="772"/>
      <c r="Q468" s="290" t="s">
        <v>3545</v>
      </c>
      <c r="R468" s="130">
        <v>43132</v>
      </c>
      <c r="S468" s="130">
        <v>43449</v>
      </c>
      <c r="T468" s="333" t="str">
        <f t="shared" si="26"/>
        <v>febrero</v>
      </c>
      <c r="U468" s="335">
        <f t="shared" si="27"/>
        <v>317</v>
      </c>
      <c r="V468" s="334">
        <f t="shared" si="25"/>
        <v>333</v>
      </c>
      <c r="W468" s="163"/>
      <c r="X468" s="131"/>
      <c r="Y468" s="211"/>
      <c r="Z468" s="164"/>
      <c r="AA468" s="290"/>
      <c r="AB468" s="141"/>
      <c r="AC468" s="139"/>
      <c r="AD468" s="281"/>
      <c r="AE468" s="346"/>
      <c r="AF468" s="460"/>
      <c r="AG468" s="140"/>
      <c r="AH468" s="140"/>
      <c r="AI468" s="327">
        <f>IFERROR(VLOOKUP(CONCATENATE($T468,$V468),'Matriz de Decisión'!$M$4:$Y$81,2,0),0)</f>
        <v>0</v>
      </c>
      <c r="AJ468" s="368"/>
      <c r="AK468" s="369"/>
      <c r="AL468" s="346"/>
      <c r="AM468" s="464"/>
      <c r="AN468" s="460"/>
      <c r="AO468" s="346"/>
      <c r="AP468" s="347"/>
      <c r="AQ468" s="347"/>
    </row>
    <row r="469" spans="1:43" ht="75" hidden="1" customHeight="1" x14ac:dyDescent="0.25">
      <c r="A469" s="228" t="s">
        <v>192</v>
      </c>
      <c r="B469" s="105" t="s">
        <v>17</v>
      </c>
      <c r="C469" s="212" t="s">
        <v>20</v>
      </c>
      <c r="D469" s="107" t="s">
        <v>4445</v>
      </c>
      <c r="E469" s="197"/>
      <c r="F469" s="211" t="s">
        <v>239</v>
      </c>
      <c r="G469" s="597" t="s">
        <v>1387</v>
      </c>
      <c r="H469" s="597" t="s">
        <v>1388</v>
      </c>
      <c r="I469" s="211" t="s">
        <v>193</v>
      </c>
      <c r="J469" s="107" t="s">
        <v>1486</v>
      </c>
      <c r="K469" s="140"/>
      <c r="L469" s="166"/>
      <c r="M469" s="211" t="s">
        <v>194</v>
      </c>
      <c r="N469" s="302">
        <v>45</v>
      </c>
      <c r="O469" s="468"/>
      <c r="P469" s="467"/>
      <c r="Q469" s="290" t="s">
        <v>3546</v>
      </c>
      <c r="R469" s="130">
        <v>43252</v>
      </c>
      <c r="S469" s="130">
        <v>43465</v>
      </c>
      <c r="T469" s="333" t="str">
        <f t="shared" si="26"/>
        <v>junio</v>
      </c>
      <c r="U469" s="335">
        <f t="shared" si="27"/>
        <v>213</v>
      </c>
      <c r="V469" s="334">
        <f t="shared" si="25"/>
        <v>213</v>
      </c>
      <c r="W469" s="163"/>
      <c r="X469" s="131"/>
      <c r="Y469" s="211"/>
      <c r="Z469" s="164"/>
      <c r="AA469" s="290"/>
      <c r="AB469" s="141"/>
      <c r="AC469" s="139"/>
      <c r="AD469" s="281"/>
      <c r="AE469" s="346"/>
      <c r="AF469" s="460"/>
      <c r="AG469" s="140"/>
      <c r="AH469" s="140"/>
      <c r="AI469" s="327">
        <f>IFERROR(VLOOKUP(CONCATENATE($T469,$V469),'Matriz de Decisión'!$M$4:$Y$81,2,0),0)</f>
        <v>0</v>
      </c>
      <c r="AJ469" s="368"/>
      <c r="AK469" s="369"/>
      <c r="AL469" s="346"/>
      <c r="AM469" s="464"/>
      <c r="AN469" s="460"/>
      <c r="AO469" s="346"/>
      <c r="AP469" s="347"/>
      <c r="AQ469" s="347"/>
    </row>
    <row r="470" spans="1:43" ht="180" hidden="1" x14ac:dyDescent="0.25">
      <c r="A470" s="228" t="s">
        <v>192</v>
      </c>
      <c r="B470" s="105" t="s">
        <v>17</v>
      </c>
      <c r="C470" s="212" t="s">
        <v>20</v>
      </c>
      <c r="D470" s="107" t="s">
        <v>4445</v>
      </c>
      <c r="E470" s="197"/>
      <c r="F470" s="211" t="s">
        <v>239</v>
      </c>
      <c r="G470" s="323" t="s">
        <v>1387</v>
      </c>
      <c r="H470" s="323" t="s">
        <v>1388</v>
      </c>
      <c r="I470" s="106" t="s">
        <v>199</v>
      </c>
      <c r="J470" s="107" t="s">
        <v>1496</v>
      </c>
      <c r="K470" s="140"/>
      <c r="L470" s="166">
        <v>0.2</v>
      </c>
      <c r="M470" s="137" t="s">
        <v>194</v>
      </c>
      <c r="N470" s="302">
        <v>2</v>
      </c>
      <c r="O470" s="774" t="s">
        <v>193</v>
      </c>
      <c r="P470" s="772">
        <v>43146</v>
      </c>
      <c r="Q470" s="290" t="s">
        <v>1497</v>
      </c>
      <c r="R470" s="940">
        <v>43252</v>
      </c>
      <c r="S470" s="940">
        <v>43465</v>
      </c>
      <c r="T470" s="333" t="str">
        <f t="shared" si="26"/>
        <v>junio</v>
      </c>
      <c r="U470" s="335">
        <f t="shared" si="27"/>
        <v>213</v>
      </c>
      <c r="V470" s="334">
        <f t="shared" si="25"/>
        <v>213</v>
      </c>
      <c r="W470" s="163"/>
      <c r="X470" s="171">
        <v>500000</v>
      </c>
      <c r="Y470" s="290"/>
      <c r="Z470" s="172"/>
      <c r="AA470" s="290"/>
      <c r="AB470" s="141" t="s">
        <v>3544</v>
      </c>
      <c r="AC470" s="139">
        <v>0.05</v>
      </c>
      <c r="AD470" s="281" t="s">
        <v>1498</v>
      </c>
      <c r="AE470" s="615">
        <v>0.1</v>
      </c>
      <c r="AF470" s="460" t="s">
        <v>3547</v>
      </c>
      <c r="AG470" s="140"/>
      <c r="AH470" s="140"/>
      <c r="AI470" s="327">
        <f>IFERROR(VLOOKUP(CONCATENATE($T470,$V470),'Matriz de Decisión'!$M$4:$Y$81,2,0),0)</f>
        <v>0</v>
      </c>
      <c r="AJ470" s="368">
        <v>0.09</v>
      </c>
      <c r="AK470" s="369" t="s">
        <v>1498</v>
      </c>
      <c r="AL470" s="346">
        <v>0.17</v>
      </c>
      <c r="AM470" s="347">
        <v>17</v>
      </c>
      <c r="AN470" s="460" t="s">
        <v>3548</v>
      </c>
      <c r="AO470" s="346">
        <f>IFERROR(VLOOKUP(CONCATENATE($T470,$V470),'[1]Matriz de Decisión'!$M$4:$Y$81,4,0),0)</f>
        <v>0</v>
      </c>
      <c r="AP470" s="347"/>
      <c r="AQ470" s="347"/>
    </row>
    <row r="471" spans="1:43" ht="82.5" customHeight="1" x14ac:dyDescent="0.25">
      <c r="A471" s="228" t="s">
        <v>192</v>
      </c>
      <c r="B471" s="105" t="s">
        <v>17</v>
      </c>
      <c r="C471" s="212" t="s">
        <v>20</v>
      </c>
      <c r="D471" s="107" t="s">
        <v>4445</v>
      </c>
      <c r="E471" s="197"/>
      <c r="F471" s="211" t="s">
        <v>1499</v>
      </c>
      <c r="G471" s="323" t="s">
        <v>1387</v>
      </c>
      <c r="H471" s="323" t="s">
        <v>1388</v>
      </c>
      <c r="I471" s="211" t="s">
        <v>193</v>
      </c>
      <c r="J471" s="107" t="s">
        <v>1500</v>
      </c>
      <c r="K471" s="140"/>
      <c r="L471" s="166"/>
      <c r="M471" s="137" t="s">
        <v>194</v>
      </c>
      <c r="N471" s="913">
        <v>1</v>
      </c>
      <c r="O471" s="140"/>
      <c r="P471" s="140"/>
      <c r="Q471" s="290" t="s">
        <v>1501</v>
      </c>
      <c r="R471" s="130">
        <v>43101</v>
      </c>
      <c r="S471" s="130">
        <v>43189</v>
      </c>
      <c r="T471" s="333" t="str">
        <f t="shared" si="26"/>
        <v>enero</v>
      </c>
      <c r="U471" s="335">
        <f t="shared" si="27"/>
        <v>88</v>
      </c>
      <c r="V471" s="334">
        <f t="shared" si="25"/>
        <v>91</v>
      </c>
      <c r="W471" s="163"/>
      <c r="X471" s="131"/>
      <c r="Y471" s="211"/>
      <c r="Z471" s="164"/>
      <c r="AA471" s="290"/>
      <c r="AB471" s="462" t="s">
        <v>2477</v>
      </c>
      <c r="AC471" s="139">
        <v>0.2</v>
      </c>
      <c r="AD471" s="274" t="s">
        <v>1502</v>
      </c>
      <c r="AE471" s="615">
        <v>0.4</v>
      </c>
      <c r="AF471" s="460" t="s">
        <v>2478</v>
      </c>
      <c r="AG471" s="828">
        <v>0.83</v>
      </c>
      <c r="AH471" s="826" t="s">
        <v>4378</v>
      </c>
      <c r="AI471" s="327">
        <f>IFERROR(VLOOKUP(CONCATENATE($T471,$V471),'Matriz de Decisión'!$M$4:$Y$81,2,0),0)</f>
        <v>0.25</v>
      </c>
      <c r="AJ471" s="346">
        <f>IFERROR(VLOOKUP(CONCATENATE($T471,$V471),'[1]Matriz de Decisión'!$M$4:$Y$81,2,0),0)</f>
        <v>0.25</v>
      </c>
      <c r="AK471" s="369" t="s">
        <v>1502</v>
      </c>
      <c r="AL471" s="346">
        <f>IFERROR(VLOOKUP(CONCATENATE($T471,$V471),'[1]Matriz de Decisión'!$M$4:$Y$81,3,0),0)</f>
        <v>0.6</v>
      </c>
      <c r="AM471" s="346">
        <v>0.6</v>
      </c>
      <c r="AN471" s="460" t="s">
        <v>2479</v>
      </c>
      <c r="AO471" s="346">
        <f>IFERROR(VLOOKUP(CONCATENATE($T471,$V471),'[1]Matriz de Decisión'!$M$4:$Y$81,4,0),0)</f>
        <v>1</v>
      </c>
      <c r="AP471" s="892">
        <v>1</v>
      </c>
      <c r="AQ471" s="891" t="s">
        <v>4419</v>
      </c>
    </row>
    <row r="472" spans="1:43" ht="82.5" customHeight="1" x14ac:dyDescent="0.25">
      <c r="A472" s="228" t="s">
        <v>192</v>
      </c>
      <c r="B472" s="105" t="s">
        <v>17</v>
      </c>
      <c r="C472" s="212" t="s">
        <v>20</v>
      </c>
      <c r="D472" s="107" t="s">
        <v>4445</v>
      </c>
      <c r="E472" s="197"/>
      <c r="F472" s="211" t="s">
        <v>1499</v>
      </c>
      <c r="G472" s="323" t="s">
        <v>1387</v>
      </c>
      <c r="H472" s="323" t="s">
        <v>1388</v>
      </c>
      <c r="I472" s="211" t="s">
        <v>193</v>
      </c>
      <c r="J472" s="107" t="s">
        <v>1500</v>
      </c>
      <c r="K472" s="140"/>
      <c r="L472" s="166"/>
      <c r="M472" s="137" t="s">
        <v>194</v>
      </c>
      <c r="N472" s="913">
        <v>1</v>
      </c>
      <c r="O472" s="270" t="s">
        <v>193</v>
      </c>
      <c r="P472" s="773">
        <v>43146</v>
      </c>
      <c r="Q472" s="290" t="s">
        <v>3523</v>
      </c>
      <c r="R472" s="130">
        <v>43101</v>
      </c>
      <c r="S472" s="130">
        <v>43220</v>
      </c>
      <c r="T472" s="333" t="str">
        <f t="shared" si="26"/>
        <v>enero</v>
      </c>
      <c r="U472" s="335">
        <f t="shared" si="27"/>
        <v>119</v>
      </c>
      <c r="V472" s="334">
        <f t="shared" si="25"/>
        <v>122</v>
      </c>
      <c r="W472" s="163"/>
      <c r="X472" s="131"/>
      <c r="Y472" s="211"/>
      <c r="Z472" s="164"/>
      <c r="AA472" s="290"/>
      <c r="AB472" s="462" t="s">
        <v>2480</v>
      </c>
      <c r="AC472" s="139">
        <v>0.2</v>
      </c>
      <c r="AD472" s="274" t="s">
        <v>1503</v>
      </c>
      <c r="AE472" s="615">
        <v>0.4</v>
      </c>
      <c r="AF472" s="460" t="s">
        <v>2481</v>
      </c>
      <c r="AG472" s="828">
        <v>0.83</v>
      </c>
      <c r="AH472" s="826" t="s">
        <v>4379</v>
      </c>
      <c r="AI472" s="327">
        <f>IFERROR(VLOOKUP(CONCATENATE($T472,$V472),'Matriz de Decisión'!$M$4:$Y$81,2,0),0)</f>
        <v>0.2</v>
      </c>
      <c r="AJ472" s="346">
        <f>IFERROR(VLOOKUP(CONCATENATE($T472,$V472),'[1]Matriz de Decisión'!$M$4:$Y$81,2,0),0)</f>
        <v>0.2</v>
      </c>
      <c r="AK472" s="369" t="s">
        <v>1503</v>
      </c>
      <c r="AL472" s="346">
        <f>IFERROR(VLOOKUP(CONCATENATE($T472,$V472),'[1]Matriz de Decisión'!$M$4:$Y$81,3,0),0)</f>
        <v>0.4</v>
      </c>
      <c r="AM472" s="346">
        <f>IFERROR(VLOOKUP(CONCATENATE($T472,$V472),'[1]Matriz de Decisión'!$M$4:$Y$81,3,0),0)</f>
        <v>0.4</v>
      </c>
      <c r="AN472" s="460" t="s">
        <v>2482</v>
      </c>
      <c r="AO472" s="346">
        <f>IFERROR(VLOOKUP(CONCATENATE($T472,$V472),'[1]Matriz de Decisión'!$M$4:$Y$81,4,0),0)</f>
        <v>0.65</v>
      </c>
      <c r="AP472" s="893">
        <v>0.65</v>
      </c>
      <c r="AQ472" s="891" t="s">
        <v>4420</v>
      </c>
    </row>
    <row r="473" spans="1:43" ht="82.5" customHeight="1" x14ac:dyDescent="0.25">
      <c r="A473" s="228" t="s">
        <v>192</v>
      </c>
      <c r="B473" s="105" t="s">
        <v>17</v>
      </c>
      <c r="C473" s="212" t="s">
        <v>20</v>
      </c>
      <c r="D473" s="107" t="s">
        <v>4445</v>
      </c>
      <c r="E473" s="197"/>
      <c r="F473" s="211" t="s">
        <v>1499</v>
      </c>
      <c r="G473" s="323" t="s">
        <v>1387</v>
      </c>
      <c r="H473" s="323" t="s">
        <v>1388</v>
      </c>
      <c r="I473" s="211" t="s">
        <v>193</v>
      </c>
      <c r="J473" s="107" t="s">
        <v>1504</v>
      </c>
      <c r="K473" s="140"/>
      <c r="L473" s="166"/>
      <c r="M473" s="137" t="s">
        <v>194</v>
      </c>
      <c r="N473" s="913">
        <v>1</v>
      </c>
      <c r="O473" s="140"/>
      <c r="P473" s="140"/>
      <c r="Q473" s="290" t="s">
        <v>1505</v>
      </c>
      <c r="R473" s="130">
        <v>43101</v>
      </c>
      <c r="S473" s="130">
        <v>43220</v>
      </c>
      <c r="T473" s="333" t="str">
        <f t="shared" si="26"/>
        <v>enero</v>
      </c>
      <c r="U473" s="335">
        <f t="shared" si="27"/>
        <v>119</v>
      </c>
      <c r="V473" s="334">
        <f t="shared" si="25"/>
        <v>122</v>
      </c>
      <c r="W473" s="163"/>
      <c r="X473" s="131"/>
      <c r="Y473" s="211"/>
      <c r="Z473" s="164"/>
      <c r="AA473" s="290"/>
      <c r="AB473" s="140"/>
      <c r="AC473" s="139">
        <v>0.2</v>
      </c>
      <c r="AD473" s="274" t="s">
        <v>1503</v>
      </c>
      <c r="AE473" s="615">
        <v>0.4</v>
      </c>
      <c r="AF473" s="465" t="s">
        <v>2475</v>
      </c>
      <c r="AG473" s="829">
        <v>0.6</v>
      </c>
      <c r="AH473" s="826" t="s">
        <v>4380</v>
      </c>
      <c r="AI473" s="327">
        <f>IFERROR(VLOOKUP(CONCATENATE($T473,$V473),'Matriz de Decisión'!$M$4:$Y$81,2,0),0)</f>
        <v>0.2</v>
      </c>
      <c r="AJ473" s="346">
        <v>0.2</v>
      </c>
      <c r="AK473" s="369" t="s">
        <v>1503</v>
      </c>
      <c r="AL473" s="346">
        <f>IFERROR(VLOOKUP(CONCATENATE($T473,$V473),'[1]Matriz de Decisión'!$M$4:$Y$81,3,0),0)</f>
        <v>0.4</v>
      </c>
      <c r="AM473" s="346">
        <v>0.4</v>
      </c>
      <c r="AN473" s="465" t="s">
        <v>2476</v>
      </c>
      <c r="AO473" s="346">
        <f>IFERROR(VLOOKUP(CONCATENATE($T473,$V473),'[1]Matriz de Decisión'!$M$4:$Y$81,4,0),0)</f>
        <v>0.65</v>
      </c>
      <c r="AP473" s="893">
        <v>0.65</v>
      </c>
      <c r="AQ473" s="891" t="s">
        <v>4419</v>
      </c>
    </row>
    <row r="474" spans="1:43" ht="82.5" customHeight="1" x14ac:dyDescent="0.25">
      <c r="A474" s="228" t="s">
        <v>192</v>
      </c>
      <c r="B474" s="105" t="s">
        <v>17</v>
      </c>
      <c r="C474" s="212" t="s">
        <v>20</v>
      </c>
      <c r="D474" s="107" t="s">
        <v>4445</v>
      </c>
      <c r="E474" s="197"/>
      <c r="F474" s="211" t="s">
        <v>1499</v>
      </c>
      <c r="G474" s="323" t="s">
        <v>1387</v>
      </c>
      <c r="H474" s="323" t="s">
        <v>1388</v>
      </c>
      <c r="I474" s="211" t="s">
        <v>193</v>
      </c>
      <c r="J474" s="107" t="s">
        <v>4353</v>
      </c>
      <c r="K474" s="140"/>
      <c r="L474" s="166">
        <v>0.1</v>
      </c>
      <c r="M474" s="137" t="s">
        <v>194</v>
      </c>
      <c r="N474" s="913">
        <v>1</v>
      </c>
      <c r="O474" s="140"/>
      <c r="P474" s="140"/>
      <c r="Q474" s="290" t="s">
        <v>1506</v>
      </c>
      <c r="R474" s="130">
        <v>43125</v>
      </c>
      <c r="S474" s="130">
        <v>43312</v>
      </c>
      <c r="T474" s="333" t="str">
        <f t="shared" si="26"/>
        <v>enero</v>
      </c>
      <c r="U474" s="335">
        <f t="shared" si="27"/>
        <v>187</v>
      </c>
      <c r="V474" s="334">
        <f t="shared" si="25"/>
        <v>213</v>
      </c>
      <c r="W474" s="163"/>
      <c r="X474" s="171"/>
      <c r="Y474" s="290"/>
      <c r="Z474" s="172"/>
      <c r="AA474" s="290"/>
      <c r="AB474" s="462" t="s">
        <v>2468</v>
      </c>
      <c r="AC474" s="139">
        <v>0.1</v>
      </c>
      <c r="AD474" s="274" t="s">
        <v>1507</v>
      </c>
      <c r="AE474" s="615">
        <v>0.2</v>
      </c>
      <c r="AF474" s="461" t="s">
        <v>2473</v>
      </c>
      <c r="AG474" s="827">
        <v>0.35</v>
      </c>
      <c r="AH474" s="826" t="s">
        <v>4381</v>
      </c>
      <c r="AI474" s="327">
        <f>IFERROR(VLOOKUP(CONCATENATE($T474,$V474),'Matriz de Decisión'!$M$4:$Y$81,2,0),0)</f>
        <v>0.10285714285714284</v>
      </c>
      <c r="AJ474" s="368">
        <v>0.1</v>
      </c>
      <c r="AK474" s="369" t="s">
        <v>1508</v>
      </c>
      <c r="AL474" s="346">
        <f>IFERROR(VLOOKUP(CONCATENATE($T474,$V474),'[1]Matriz de Decisión'!$M$4:$Y$81,3,0),0)</f>
        <v>0.20571428571428568</v>
      </c>
      <c r="AM474" s="346">
        <v>0.21</v>
      </c>
      <c r="AN474" s="462" t="s">
        <v>2474</v>
      </c>
      <c r="AO474" s="346">
        <f>IFERROR(VLOOKUP(CONCATENATE($T474,$V474),'[1]Matriz de Decisión'!$M$4:$Y$81,4,0),0)</f>
        <v>0.34857142857142853</v>
      </c>
      <c r="AP474" s="893">
        <v>0.35</v>
      </c>
      <c r="AQ474" s="891" t="s">
        <v>4421</v>
      </c>
    </row>
    <row r="475" spans="1:43" ht="82.5" customHeight="1" x14ac:dyDescent="0.25">
      <c r="A475" s="228" t="s">
        <v>192</v>
      </c>
      <c r="B475" s="105" t="s">
        <v>17</v>
      </c>
      <c r="C475" s="212" t="s">
        <v>20</v>
      </c>
      <c r="D475" s="107" t="s">
        <v>4445</v>
      </c>
      <c r="E475" s="197"/>
      <c r="F475" s="211" t="s">
        <v>1499</v>
      </c>
      <c r="G475" s="323" t="s">
        <v>1387</v>
      </c>
      <c r="H475" s="323" t="s">
        <v>1388</v>
      </c>
      <c r="I475" s="211" t="s">
        <v>193</v>
      </c>
      <c r="J475" s="107" t="s">
        <v>1509</v>
      </c>
      <c r="K475" s="140"/>
      <c r="L475" s="166"/>
      <c r="M475" s="137" t="s">
        <v>194</v>
      </c>
      <c r="N475" s="913">
        <v>1</v>
      </c>
      <c r="O475" s="140"/>
      <c r="P475" s="140"/>
      <c r="Q475" s="290" t="s">
        <v>1510</v>
      </c>
      <c r="R475" s="130">
        <v>43132</v>
      </c>
      <c r="S475" s="130">
        <v>43266</v>
      </c>
      <c r="T475" s="333" t="str">
        <f t="shared" si="26"/>
        <v>febrero</v>
      </c>
      <c r="U475" s="335">
        <f t="shared" si="27"/>
        <v>134</v>
      </c>
      <c r="V475" s="334">
        <f t="shared" si="25"/>
        <v>152</v>
      </c>
      <c r="W475" s="163"/>
      <c r="X475" s="131"/>
      <c r="Y475" s="211"/>
      <c r="Z475" s="164"/>
      <c r="AA475" s="290"/>
      <c r="AB475" s="462" t="s">
        <v>2468</v>
      </c>
      <c r="AC475" s="273"/>
      <c r="AD475" s="273"/>
      <c r="AE475" s="615">
        <v>0.2</v>
      </c>
      <c r="AF475" s="462" t="s">
        <v>2469</v>
      </c>
      <c r="AG475" s="829">
        <v>0.6</v>
      </c>
      <c r="AH475" s="826" t="s">
        <v>4382</v>
      </c>
      <c r="AI475" s="327">
        <f>IFERROR(VLOOKUP(CONCATENATE($T475,$V475),'Matriz de Decisión'!$M$4:$Y$81,2,0),0)</f>
        <v>0</v>
      </c>
      <c r="AJ475" s="347"/>
      <c r="AK475" s="347"/>
      <c r="AL475" s="463">
        <f>IFERROR(VLOOKUP(CONCATENATE($T475,$V475),'[1]Matriz de Decisión'!$M$4:$Y$81,3,0),0)</f>
        <v>0.18000000000000002</v>
      </c>
      <c r="AM475" s="463">
        <v>0.18</v>
      </c>
      <c r="AN475" s="462" t="s">
        <v>2470</v>
      </c>
      <c r="AO475" s="346">
        <f>IFERROR(VLOOKUP(CONCATENATE($T475,$V475),'[1]Matriz de Decisión'!$M$4:$Y$81,4,0),0)</f>
        <v>0.36000000000000004</v>
      </c>
      <c r="AP475" s="893">
        <v>0.36</v>
      </c>
      <c r="AQ475" s="891" t="s">
        <v>4382</v>
      </c>
    </row>
    <row r="476" spans="1:43" ht="84" hidden="1" x14ac:dyDescent="0.25">
      <c r="A476" s="228" t="s">
        <v>192</v>
      </c>
      <c r="B476" s="105" t="s">
        <v>17</v>
      </c>
      <c r="C476" s="212" t="s">
        <v>20</v>
      </c>
      <c r="D476" s="107" t="s">
        <v>4445</v>
      </c>
      <c r="E476" s="197"/>
      <c r="F476" s="211" t="s">
        <v>1499</v>
      </c>
      <c r="G476" s="323" t="s">
        <v>1387</v>
      </c>
      <c r="H476" s="323" t="s">
        <v>1388</v>
      </c>
      <c r="I476" s="211" t="s">
        <v>193</v>
      </c>
      <c r="J476" s="107" t="s">
        <v>1509</v>
      </c>
      <c r="K476" s="140"/>
      <c r="L476" s="166"/>
      <c r="M476" s="137" t="s">
        <v>194</v>
      </c>
      <c r="N476" s="913">
        <v>1</v>
      </c>
      <c r="O476" s="201" t="s">
        <v>193</v>
      </c>
      <c r="P476" s="772">
        <v>43146</v>
      </c>
      <c r="Q476" s="290" t="s">
        <v>1511</v>
      </c>
      <c r="R476" s="130">
        <v>43252</v>
      </c>
      <c r="S476" s="130">
        <v>43312</v>
      </c>
      <c r="T476" s="333" t="str">
        <f t="shared" si="26"/>
        <v>junio</v>
      </c>
      <c r="U476" s="335">
        <f t="shared" si="27"/>
        <v>60</v>
      </c>
      <c r="V476" s="334">
        <f t="shared" si="25"/>
        <v>61</v>
      </c>
      <c r="W476" s="163"/>
      <c r="X476" s="131"/>
      <c r="Y476" s="211"/>
      <c r="Z476" s="164"/>
      <c r="AA476" s="290"/>
      <c r="AB476" s="140"/>
      <c r="AC476" s="273"/>
      <c r="AD476" s="273"/>
      <c r="AE476" s="346"/>
      <c r="AF476" s="140"/>
      <c r="AG476" s="140"/>
      <c r="AH476" s="140"/>
      <c r="AI476" s="327">
        <f>IFERROR(VLOOKUP(CONCATENATE($T476,$V476),'Matriz de Decisión'!$M$4:$Y$81,2,0),0)</f>
        <v>0</v>
      </c>
      <c r="AJ476" s="347"/>
      <c r="AK476" s="347"/>
      <c r="AL476" s="346">
        <f>IFERROR(VLOOKUP(CONCATENATE($T476,$V476),'[1]Matriz de Decisión'!$M$4:$Y$81,3,0),0)</f>
        <v>0</v>
      </c>
      <c r="AM476" s="347"/>
      <c r="AN476" s="347"/>
      <c r="AO476" s="346">
        <f>IFERROR(VLOOKUP(CONCATENATE($T476,$V476),'[1]Matriz de Decisión'!$M$4:$Y$81,4,0),0)</f>
        <v>0</v>
      </c>
      <c r="AP476" s="347"/>
      <c r="AQ476" s="347"/>
    </row>
    <row r="477" spans="1:43" ht="82.5" customHeight="1" x14ac:dyDescent="0.25">
      <c r="A477" s="228" t="s">
        <v>192</v>
      </c>
      <c r="B477" s="105" t="s">
        <v>17</v>
      </c>
      <c r="C477" s="212" t="s">
        <v>20</v>
      </c>
      <c r="D477" s="107" t="s">
        <v>4446</v>
      </c>
      <c r="E477" s="197"/>
      <c r="F477" s="211" t="s">
        <v>1499</v>
      </c>
      <c r="G477" s="323" t="s">
        <v>1387</v>
      </c>
      <c r="H477" s="323" t="s">
        <v>1388</v>
      </c>
      <c r="I477" s="211" t="s">
        <v>193</v>
      </c>
      <c r="J477" s="107" t="s">
        <v>1509</v>
      </c>
      <c r="K477" s="140"/>
      <c r="L477" s="166"/>
      <c r="M477" s="137" t="s">
        <v>194</v>
      </c>
      <c r="N477" s="913">
        <v>1</v>
      </c>
      <c r="O477" s="140"/>
      <c r="P477" s="140"/>
      <c r="Q477" s="290" t="s">
        <v>1512</v>
      </c>
      <c r="R477" s="130">
        <v>43101</v>
      </c>
      <c r="S477" s="130">
        <v>43189</v>
      </c>
      <c r="T477" s="333" t="str">
        <f t="shared" si="26"/>
        <v>enero</v>
      </c>
      <c r="U477" s="335">
        <f t="shared" si="27"/>
        <v>88</v>
      </c>
      <c r="V477" s="334">
        <f t="shared" si="25"/>
        <v>91</v>
      </c>
      <c r="W477" s="163"/>
      <c r="X477" s="131"/>
      <c r="Y477" s="211"/>
      <c r="Z477" s="164"/>
      <c r="AA477" s="290"/>
      <c r="AB477" s="462" t="s">
        <v>2471</v>
      </c>
      <c r="AC477" s="139">
        <v>0.25</v>
      </c>
      <c r="AD477" s="274" t="s">
        <v>1513</v>
      </c>
      <c r="AE477" s="615">
        <v>0.2</v>
      </c>
      <c r="AF477" s="462" t="s">
        <v>2469</v>
      </c>
      <c r="AG477" s="140"/>
      <c r="AH477" s="140"/>
      <c r="AI477" s="327">
        <f>IFERROR(VLOOKUP(CONCATENATE($T477,$V477),'Matriz de Decisión'!$M$4:$Y$81,2,0),0)</f>
        <v>0.25</v>
      </c>
      <c r="AJ477" s="368">
        <v>0.25</v>
      </c>
      <c r="AK477" s="369" t="s">
        <v>1514</v>
      </c>
      <c r="AL477" s="346">
        <f>IFERROR(VLOOKUP(CONCATENATE($T477,$V477),'[1]Matriz de Decisión'!$M$4:$Y$81,3,0),0)</f>
        <v>0.6</v>
      </c>
      <c r="AM477" s="346">
        <v>0.6</v>
      </c>
      <c r="AN477" s="462" t="s">
        <v>2472</v>
      </c>
      <c r="AO477" s="346">
        <f>IFERROR(VLOOKUP(CONCATENATE($T477,$V477),'[1]Matriz de Decisión'!$M$4:$Y$81,4,0),0)</f>
        <v>1</v>
      </c>
      <c r="AP477" s="347"/>
      <c r="AQ477" s="347"/>
    </row>
    <row r="478" spans="1:43" ht="84" hidden="1" x14ac:dyDescent="0.25">
      <c r="A478" s="228" t="s">
        <v>192</v>
      </c>
      <c r="B478" s="105" t="s">
        <v>17</v>
      </c>
      <c r="C478" s="212" t="s">
        <v>20</v>
      </c>
      <c r="D478" s="107" t="s">
        <v>4446</v>
      </c>
      <c r="E478" s="197"/>
      <c r="F478" s="211" t="s">
        <v>1499</v>
      </c>
      <c r="G478" s="323" t="s">
        <v>1387</v>
      </c>
      <c r="H478" s="323" t="s">
        <v>1388</v>
      </c>
      <c r="I478" s="211" t="s">
        <v>193</v>
      </c>
      <c r="J478" s="107" t="s">
        <v>1509</v>
      </c>
      <c r="K478" s="140"/>
      <c r="L478" s="166"/>
      <c r="M478" s="211" t="s">
        <v>194</v>
      </c>
      <c r="N478" s="913">
        <v>1</v>
      </c>
      <c r="O478" s="140"/>
      <c r="P478" s="140"/>
      <c r="Q478" s="290" t="s">
        <v>1515</v>
      </c>
      <c r="R478" s="130">
        <v>43191</v>
      </c>
      <c r="S478" s="130">
        <v>43281</v>
      </c>
      <c r="T478" s="333" t="str">
        <f t="shared" si="26"/>
        <v>abril</v>
      </c>
      <c r="U478" s="335">
        <f t="shared" si="27"/>
        <v>90</v>
      </c>
      <c r="V478" s="334">
        <f t="shared" si="25"/>
        <v>91</v>
      </c>
      <c r="W478" s="163"/>
      <c r="X478" s="171"/>
      <c r="Y478" s="290"/>
      <c r="Z478" s="164"/>
      <c r="AA478" s="290"/>
      <c r="AB478" s="140"/>
      <c r="AC478" s="273"/>
      <c r="AD478" s="273"/>
      <c r="AE478" s="346"/>
      <c r="AF478" s="140"/>
      <c r="AG478" s="140"/>
      <c r="AH478" s="140"/>
      <c r="AI478" s="327">
        <f>IFERROR(VLOOKUP(CONCATENATE($T478,$V478),'Matriz de Decisión'!$M$4:$Y$81,2,0),0)</f>
        <v>0</v>
      </c>
      <c r="AJ478" s="347"/>
      <c r="AK478" s="347"/>
      <c r="AL478" s="346">
        <f>IFERROR(VLOOKUP(CONCATENATE($T478,$V478),'[1]Matriz de Decisión'!$M$4:$Y$81,3,0),0)</f>
        <v>0</v>
      </c>
      <c r="AM478" s="347"/>
      <c r="AN478" s="347"/>
      <c r="AO478" s="346">
        <f>IFERROR(VLOOKUP(CONCATENATE($T478,$V478),'[1]Matriz de Decisión'!$M$4:$Y$81,4,0),0)</f>
        <v>0</v>
      </c>
      <c r="AP478" s="347"/>
      <c r="AQ478" s="347"/>
    </row>
    <row r="479" spans="1:43" ht="84" hidden="1" x14ac:dyDescent="0.25">
      <c r="A479" s="228" t="s">
        <v>192</v>
      </c>
      <c r="B479" s="105" t="s">
        <v>17</v>
      </c>
      <c r="C479" s="212" t="s">
        <v>20</v>
      </c>
      <c r="D479" s="107" t="s">
        <v>4446</v>
      </c>
      <c r="E479" s="197"/>
      <c r="F479" s="211" t="s">
        <v>1499</v>
      </c>
      <c r="G479" s="323" t="s">
        <v>1387</v>
      </c>
      <c r="H479" s="323" t="s">
        <v>1388</v>
      </c>
      <c r="I479" s="211" t="s">
        <v>193</v>
      </c>
      <c r="J479" s="107" t="s">
        <v>1509</v>
      </c>
      <c r="K479" s="140"/>
      <c r="L479" s="166"/>
      <c r="M479" s="211" t="s">
        <v>194</v>
      </c>
      <c r="N479" s="913">
        <v>1</v>
      </c>
      <c r="O479" s="140"/>
      <c r="P479" s="140"/>
      <c r="Q479" s="290" t="s">
        <v>1516</v>
      </c>
      <c r="R479" s="130">
        <v>43282</v>
      </c>
      <c r="S479" s="130">
        <v>43327</v>
      </c>
      <c r="T479" s="333" t="str">
        <f t="shared" si="26"/>
        <v>julio</v>
      </c>
      <c r="U479" s="335">
        <f t="shared" si="27"/>
        <v>45</v>
      </c>
      <c r="V479" s="334">
        <f t="shared" si="25"/>
        <v>61</v>
      </c>
      <c r="W479" s="163"/>
      <c r="X479" s="131"/>
      <c r="Y479" s="211"/>
      <c r="Z479" s="164"/>
      <c r="AA479" s="290"/>
      <c r="AB479" s="140"/>
      <c r="AC479" s="273"/>
      <c r="AD479" s="273"/>
      <c r="AE479" s="346"/>
      <c r="AF479" s="140"/>
      <c r="AG479" s="140"/>
      <c r="AH479" s="140"/>
      <c r="AI479" s="327">
        <f>IFERROR(VLOOKUP(CONCATENATE($T479,$V479),'Matriz de Decisión'!$M$4:$Y$81,2,0),0)</f>
        <v>0</v>
      </c>
      <c r="AJ479" s="347"/>
      <c r="AK479" s="347"/>
      <c r="AL479" s="346">
        <f>IFERROR(VLOOKUP(CONCATENATE($T479,$V479),'[1]Matriz de Decisión'!$M$4:$Y$81,3,0),0)</f>
        <v>0</v>
      </c>
      <c r="AM479" s="347"/>
      <c r="AN479" s="347"/>
      <c r="AO479" s="346">
        <f>IFERROR(VLOOKUP(CONCATENATE($T479,$V479),'[1]Matriz de Decisión'!$M$4:$Y$81,4,0),0)</f>
        <v>0</v>
      </c>
      <c r="AP479" s="347"/>
      <c r="AQ479" s="347"/>
    </row>
    <row r="480" spans="1:43" ht="84" hidden="1" x14ac:dyDescent="0.25">
      <c r="A480" s="228" t="s">
        <v>192</v>
      </c>
      <c r="B480" s="105" t="s">
        <v>17</v>
      </c>
      <c r="C480" s="212" t="s">
        <v>20</v>
      </c>
      <c r="D480" s="107" t="s">
        <v>4446</v>
      </c>
      <c r="E480" s="197"/>
      <c r="F480" s="211" t="s">
        <v>1499</v>
      </c>
      <c r="G480" s="323" t="s">
        <v>1387</v>
      </c>
      <c r="H480" s="323" t="s">
        <v>1388</v>
      </c>
      <c r="I480" s="211" t="s">
        <v>193</v>
      </c>
      <c r="J480" s="107" t="s">
        <v>1509</v>
      </c>
      <c r="K480" s="140"/>
      <c r="L480" s="166"/>
      <c r="M480" s="211" t="s">
        <v>194</v>
      </c>
      <c r="N480" s="913">
        <v>1</v>
      </c>
      <c r="O480" s="140"/>
      <c r="P480" s="140"/>
      <c r="Q480" s="290" t="s">
        <v>1517</v>
      </c>
      <c r="R480" s="130">
        <v>43327</v>
      </c>
      <c r="S480" s="130">
        <v>43404</v>
      </c>
      <c r="T480" s="333" t="str">
        <f t="shared" si="26"/>
        <v>agosto</v>
      </c>
      <c r="U480" s="335">
        <f t="shared" si="27"/>
        <v>77</v>
      </c>
      <c r="V480" s="334">
        <f t="shared" si="25"/>
        <v>91</v>
      </c>
      <c r="W480" s="163"/>
      <c r="X480" s="131"/>
      <c r="Y480" s="211"/>
      <c r="Z480" s="164"/>
      <c r="AA480" s="290"/>
      <c r="AB480" s="140"/>
      <c r="AC480" s="273"/>
      <c r="AD480" s="273"/>
      <c r="AE480" s="346"/>
      <c r="AF480" s="140"/>
      <c r="AG480" s="140"/>
      <c r="AH480" s="140"/>
      <c r="AI480" s="327">
        <f>IFERROR(VLOOKUP(CONCATENATE($T480,$V480),'Matriz de Decisión'!$M$4:$Y$81,2,0),0)</f>
        <v>0</v>
      </c>
      <c r="AJ480" s="347"/>
      <c r="AK480" s="347"/>
      <c r="AL480" s="346">
        <f>IFERROR(VLOOKUP(CONCATENATE($T480,$V480),'[1]Matriz de Decisión'!$M$4:$Y$81,3,0),0)</f>
        <v>0</v>
      </c>
      <c r="AM480" s="347"/>
      <c r="AN480" s="347"/>
      <c r="AO480" s="346">
        <f>IFERROR(VLOOKUP(CONCATENATE($T480,$V480),'[1]Matriz de Decisión'!$M$4:$Y$81,4,0),0)</f>
        <v>0</v>
      </c>
      <c r="AP480" s="347"/>
      <c r="AQ480" s="347"/>
    </row>
    <row r="481" spans="1:43" ht="82.5" customHeight="1" x14ac:dyDescent="0.25">
      <c r="A481" s="228" t="s">
        <v>192</v>
      </c>
      <c r="B481" s="105" t="s">
        <v>17</v>
      </c>
      <c r="C481" s="212" t="s">
        <v>20</v>
      </c>
      <c r="D481" s="107" t="s">
        <v>4445</v>
      </c>
      <c r="E481" s="197"/>
      <c r="F481" s="211" t="s">
        <v>1499</v>
      </c>
      <c r="G481" s="323" t="s">
        <v>1387</v>
      </c>
      <c r="H481" s="323" t="s">
        <v>1388</v>
      </c>
      <c r="I481" s="211" t="s">
        <v>199</v>
      </c>
      <c r="J481" s="107" t="s">
        <v>1518</v>
      </c>
      <c r="K481" s="140"/>
      <c r="L481" s="160">
        <v>1</v>
      </c>
      <c r="M481" s="211" t="s">
        <v>194</v>
      </c>
      <c r="N481" s="913">
        <v>1</v>
      </c>
      <c r="O481" s="140"/>
      <c r="P481" s="140"/>
      <c r="Q481" s="290" t="s">
        <v>1519</v>
      </c>
      <c r="R481" s="130">
        <v>43115</v>
      </c>
      <c r="S481" s="130">
        <v>43189</v>
      </c>
      <c r="T481" s="333" t="str">
        <f t="shared" si="26"/>
        <v>enero</v>
      </c>
      <c r="U481" s="335">
        <f t="shared" si="27"/>
        <v>74</v>
      </c>
      <c r="V481" s="334">
        <f t="shared" si="25"/>
        <v>91</v>
      </c>
      <c r="W481" s="163"/>
      <c r="X481" s="171"/>
      <c r="Y481" s="290"/>
      <c r="Z481" s="172"/>
      <c r="AA481" s="290"/>
      <c r="AB481" s="462" t="s">
        <v>2483</v>
      </c>
      <c r="AC481" s="139">
        <v>0.25</v>
      </c>
      <c r="AD481" s="274" t="s">
        <v>1520</v>
      </c>
      <c r="AE481" s="615">
        <v>0.3</v>
      </c>
      <c r="AF481" s="462" t="s">
        <v>2485</v>
      </c>
      <c r="AG481" s="831">
        <v>0.85</v>
      </c>
      <c r="AH481" s="830" t="s">
        <v>4383</v>
      </c>
      <c r="AI481" s="327">
        <f>IFERROR(VLOOKUP(CONCATENATE($T481,$V481),'Matriz de Decisión'!$M$4:$Y$81,2,0),0)</f>
        <v>0.25</v>
      </c>
      <c r="AJ481" s="368">
        <v>0.25</v>
      </c>
      <c r="AK481" s="369" t="s">
        <v>1521</v>
      </c>
      <c r="AL481" s="346">
        <f>IFERROR(VLOOKUP(CONCATENATE($T481,$V481),'[1]Matriz de Decisión'!$M$4:$Y$81,3,0),0)</f>
        <v>0.6</v>
      </c>
      <c r="AM481" s="346">
        <v>0.6</v>
      </c>
      <c r="AN481" s="462" t="s">
        <v>2486</v>
      </c>
      <c r="AO481" s="346">
        <f>IFERROR(VLOOKUP(CONCATENATE($T481,$V481),'[1]Matriz de Decisión'!$M$4:$Y$81,4,0),0)</f>
        <v>1</v>
      </c>
      <c r="AP481" s="895">
        <v>1</v>
      </c>
      <c r="AQ481" s="894" t="s">
        <v>4422</v>
      </c>
    </row>
    <row r="482" spans="1:43" ht="82.5" customHeight="1" x14ac:dyDescent="0.25">
      <c r="A482" s="228" t="s">
        <v>192</v>
      </c>
      <c r="B482" s="105" t="s">
        <v>17</v>
      </c>
      <c r="C482" s="212" t="s">
        <v>20</v>
      </c>
      <c r="D482" s="107" t="s">
        <v>4445</v>
      </c>
      <c r="E482" s="197"/>
      <c r="F482" s="211" t="s">
        <v>1499</v>
      </c>
      <c r="G482" s="323" t="s">
        <v>1387</v>
      </c>
      <c r="H482" s="323" t="s">
        <v>1388</v>
      </c>
      <c r="I482" s="211" t="s">
        <v>199</v>
      </c>
      <c r="J482" s="107" t="s">
        <v>1518</v>
      </c>
      <c r="K482" s="140"/>
      <c r="L482" s="160"/>
      <c r="M482" s="211" t="s">
        <v>194</v>
      </c>
      <c r="N482" s="913">
        <v>1</v>
      </c>
      <c r="O482" s="140"/>
      <c r="P482" s="140"/>
      <c r="Q482" s="290" t="s">
        <v>1522</v>
      </c>
      <c r="R482" s="130">
        <v>43115</v>
      </c>
      <c r="S482" s="130">
        <v>43189</v>
      </c>
      <c r="T482" s="333" t="str">
        <f t="shared" si="26"/>
        <v>enero</v>
      </c>
      <c r="U482" s="335">
        <f t="shared" si="27"/>
        <v>74</v>
      </c>
      <c r="V482" s="334">
        <f t="shared" si="25"/>
        <v>91</v>
      </c>
      <c r="W482" s="163"/>
      <c r="X482" s="131"/>
      <c r="Y482" s="211"/>
      <c r="Z482" s="164"/>
      <c r="AA482" s="290"/>
      <c r="AB482" s="462" t="s">
        <v>2484</v>
      </c>
      <c r="AC482" s="139">
        <v>0.25</v>
      </c>
      <c r="AD482" s="274" t="s">
        <v>1520</v>
      </c>
      <c r="AE482" s="615">
        <v>0.3</v>
      </c>
      <c r="AF482" s="462" t="s">
        <v>2485</v>
      </c>
      <c r="AG482" s="831">
        <v>0.85</v>
      </c>
      <c r="AH482" s="830" t="s">
        <v>4383</v>
      </c>
      <c r="AI482" s="327">
        <f>IFERROR(VLOOKUP(CONCATENATE($T482,$V482),'Matriz de Decisión'!$M$4:$Y$81,2,0),0)</f>
        <v>0.25</v>
      </c>
      <c r="AJ482" s="368">
        <v>0.25</v>
      </c>
      <c r="AK482" s="369" t="s">
        <v>1523</v>
      </c>
      <c r="AL482" s="346">
        <f>IFERROR(VLOOKUP(CONCATENATE($T482,$V482),'[1]Matriz de Decisión'!$M$4:$Y$81,3,0),0)</f>
        <v>0.6</v>
      </c>
      <c r="AM482" s="346">
        <v>0.6</v>
      </c>
      <c r="AN482" s="462" t="s">
        <v>2487</v>
      </c>
      <c r="AO482" s="346">
        <f>IFERROR(VLOOKUP(CONCATENATE($T482,$V482),'[1]Matriz de Decisión'!$M$4:$Y$81,4,0),0)</f>
        <v>1</v>
      </c>
      <c r="AP482" s="895">
        <v>1</v>
      </c>
      <c r="AQ482" s="894" t="s">
        <v>4423</v>
      </c>
    </row>
    <row r="483" spans="1:43" ht="82.5" customHeight="1" x14ac:dyDescent="0.25">
      <c r="A483" s="228" t="s">
        <v>192</v>
      </c>
      <c r="B483" s="105" t="s">
        <v>17</v>
      </c>
      <c r="C483" s="212" t="s">
        <v>20</v>
      </c>
      <c r="D483" s="107" t="s">
        <v>4445</v>
      </c>
      <c r="E483" s="197"/>
      <c r="F483" s="211" t="s">
        <v>1499</v>
      </c>
      <c r="G483" s="323" t="s">
        <v>1387</v>
      </c>
      <c r="H483" s="323" t="s">
        <v>1388</v>
      </c>
      <c r="I483" s="211" t="s">
        <v>199</v>
      </c>
      <c r="J483" s="107" t="s">
        <v>1518</v>
      </c>
      <c r="K483" s="140"/>
      <c r="L483" s="160"/>
      <c r="M483" s="211" t="s">
        <v>194</v>
      </c>
      <c r="N483" s="913">
        <v>1</v>
      </c>
      <c r="O483" s="270" t="s">
        <v>193</v>
      </c>
      <c r="P483" s="773">
        <v>43146</v>
      </c>
      <c r="Q483" s="290" t="s">
        <v>3524</v>
      </c>
      <c r="R483" s="130">
        <v>43115</v>
      </c>
      <c r="S483" s="130">
        <v>43250</v>
      </c>
      <c r="T483" s="333" t="str">
        <f t="shared" si="26"/>
        <v>enero</v>
      </c>
      <c r="U483" s="335">
        <f t="shared" si="27"/>
        <v>135</v>
      </c>
      <c r="V483" s="334">
        <f t="shared" si="25"/>
        <v>152</v>
      </c>
      <c r="W483" s="163"/>
      <c r="X483" s="131"/>
      <c r="Y483" s="211"/>
      <c r="Z483" s="164"/>
      <c r="AA483" s="290"/>
      <c r="AB483" s="462" t="s">
        <v>2484</v>
      </c>
      <c r="AC483" s="139">
        <v>0.25</v>
      </c>
      <c r="AD483" s="274" t="s">
        <v>1520</v>
      </c>
      <c r="AE483" s="615">
        <v>0.3</v>
      </c>
      <c r="AF483" s="462" t="s">
        <v>2485</v>
      </c>
      <c r="AG483" s="831">
        <v>0.85</v>
      </c>
      <c r="AH483" s="830" t="s">
        <v>4383</v>
      </c>
      <c r="AI483" s="327">
        <f>IFERROR(VLOOKUP(CONCATENATE($T483,$V483),'Matriz de Decisión'!$M$4:$Y$81,2,0),0)</f>
        <v>0.18000000000000002</v>
      </c>
      <c r="AJ483" s="368">
        <v>0.18</v>
      </c>
      <c r="AK483" s="369" t="s">
        <v>1524</v>
      </c>
      <c r="AL483" s="346">
        <f>IFERROR(VLOOKUP(CONCATENATE($T483,$V483),'[1]Matriz de Decisión'!$M$4:$Y$81,3,0),0)</f>
        <v>0.36000000000000004</v>
      </c>
      <c r="AM483" s="346">
        <v>0.36</v>
      </c>
      <c r="AN483" s="462" t="s">
        <v>2487</v>
      </c>
      <c r="AO483" s="346">
        <f>IFERROR(VLOOKUP(CONCATENATE($T483,$V483),'[1]Matriz de Decisión'!$M$4:$Y$81,4,0),0)</f>
        <v>0.56000000000000005</v>
      </c>
      <c r="AP483" s="895">
        <v>0.56000000000000005</v>
      </c>
      <c r="AQ483" s="894" t="s">
        <v>4423</v>
      </c>
    </row>
    <row r="484" spans="1:43" ht="82.5" customHeight="1" x14ac:dyDescent="0.25">
      <c r="A484" s="228" t="s">
        <v>192</v>
      </c>
      <c r="B484" s="105" t="s">
        <v>1375</v>
      </c>
      <c r="C484" s="212" t="s">
        <v>20</v>
      </c>
      <c r="D484" s="107" t="s">
        <v>4445</v>
      </c>
      <c r="E484" s="197"/>
      <c r="F484" s="106" t="s">
        <v>1525</v>
      </c>
      <c r="G484" s="323" t="s">
        <v>1387</v>
      </c>
      <c r="H484" s="323" t="s">
        <v>1388</v>
      </c>
      <c r="I484" s="211" t="s">
        <v>193</v>
      </c>
      <c r="J484" s="107" t="s">
        <v>1526</v>
      </c>
      <c r="K484" s="140"/>
      <c r="L484" s="160">
        <v>0.6</v>
      </c>
      <c r="M484" s="211" t="s">
        <v>194</v>
      </c>
      <c r="N484" s="913">
        <v>1</v>
      </c>
      <c r="O484" s="270" t="s">
        <v>193</v>
      </c>
      <c r="P484" s="773">
        <v>43146</v>
      </c>
      <c r="Q484" s="290" t="s">
        <v>1527</v>
      </c>
      <c r="R484" s="130">
        <v>43101</v>
      </c>
      <c r="S484" s="130">
        <v>43281</v>
      </c>
      <c r="T484" s="333" t="str">
        <f t="shared" si="26"/>
        <v>enero</v>
      </c>
      <c r="U484" s="335">
        <f t="shared" si="27"/>
        <v>180</v>
      </c>
      <c r="V484" s="334">
        <f t="shared" si="25"/>
        <v>183</v>
      </c>
      <c r="W484" s="163"/>
      <c r="X484" s="131"/>
      <c r="Y484" s="211"/>
      <c r="Z484" s="164"/>
      <c r="AA484" s="290"/>
      <c r="AB484" s="460" t="s">
        <v>2464</v>
      </c>
      <c r="AC484" s="139">
        <v>0.5</v>
      </c>
      <c r="AD484" s="290" t="s">
        <v>1528</v>
      </c>
      <c r="AE484" s="615">
        <v>0.23</v>
      </c>
      <c r="AF484" s="451" t="s">
        <v>2462</v>
      </c>
      <c r="AG484" s="832">
        <v>0.3</v>
      </c>
      <c r="AH484" s="830" t="s">
        <v>4384</v>
      </c>
      <c r="AI484" s="327">
        <f>IFERROR(VLOOKUP(CONCATENATE($T484,$V484),'Matriz de Decisión'!$M$4:$Y$81,2,0),0)</f>
        <v>0.11666666666666665</v>
      </c>
      <c r="AJ484" s="347"/>
      <c r="AK484" s="613" t="s">
        <v>1529</v>
      </c>
      <c r="AL484" s="346">
        <f>IFERROR(VLOOKUP(CONCATENATE($T484,$V484),'[1]Matriz de Decisión'!$M$4:$Y$81,3,0),0)</f>
        <v>0.23333333333333331</v>
      </c>
      <c r="AM484" s="346">
        <v>0.23</v>
      </c>
      <c r="AN484" s="460" t="s">
        <v>2463</v>
      </c>
      <c r="AO484" s="346">
        <f>IFERROR(VLOOKUP(CONCATENATE($T484,$V484),'[1]Matriz de Decisión'!$M$4:$Y$81,4,0),0)</f>
        <v>0.35</v>
      </c>
      <c r="AP484" s="895">
        <v>0.35</v>
      </c>
      <c r="AQ484" s="894" t="s">
        <v>4424</v>
      </c>
    </row>
    <row r="485" spans="1:43" ht="82.5" customHeight="1" x14ac:dyDescent="0.25">
      <c r="A485" s="228" t="s">
        <v>192</v>
      </c>
      <c r="B485" s="105" t="s">
        <v>1375</v>
      </c>
      <c r="C485" s="212" t="s">
        <v>20</v>
      </c>
      <c r="D485" s="107" t="s">
        <v>4445</v>
      </c>
      <c r="E485" s="197"/>
      <c r="F485" s="211" t="s">
        <v>1525</v>
      </c>
      <c r="G485" s="323" t="s">
        <v>1387</v>
      </c>
      <c r="H485" s="323" t="s">
        <v>1388</v>
      </c>
      <c r="I485" s="211" t="s">
        <v>193</v>
      </c>
      <c r="J485" s="107" t="s">
        <v>1526</v>
      </c>
      <c r="K485" s="140"/>
      <c r="L485" s="166"/>
      <c r="M485" s="211" t="s">
        <v>194</v>
      </c>
      <c r="N485" s="913">
        <v>1</v>
      </c>
      <c r="O485" s="270" t="s">
        <v>193</v>
      </c>
      <c r="P485" s="773">
        <v>43146</v>
      </c>
      <c r="Q485" s="290" t="s">
        <v>3522</v>
      </c>
      <c r="R485" s="130">
        <v>43189</v>
      </c>
      <c r="S485" s="130">
        <v>43465</v>
      </c>
      <c r="T485" s="333" t="str">
        <f t="shared" si="26"/>
        <v>marzo</v>
      </c>
      <c r="U485" s="335">
        <f t="shared" si="27"/>
        <v>276</v>
      </c>
      <c r="V485" s="334">
        <f t="shared" si="25"/>
        <v>305</v>
      </c>
      <c r="W485" s="163"/>
      <c r="X485" s="171"/>
      <c r="Y485" s="290"/>
      <c r="Z485" s="164"/>
      <c r="AA485" s="290"/>
      <c r="AB485" s="461" t="s">
        <v>2465</v>
      </c>
      <c r="AC485" s="270">
        <v>0</v>
      </c>
      <c r="AD485" s="290" t="s">
        <v>1530</v>
      </c>
      <c r="AE485" s="615">
        <v>0.23</v>
      </c>
      <c r="AF485" s="451" t="s">
        <v>3549</v>
      </c>
      <c r="AG485" s="928">
        <v>0.3</v>
      </c>
      <c r="AH485" s="830" t="s">
        <v>4384</v>
      </c>
      <c r="AI485" s="327">
        <f>IFERROR(VLOOKUP(CONCATENATE($T485,$V485),'Matriz de Decisión'!$M$4:$Y$81,2,0),0)</f>
        <v>0</v>
      </c>
      <c r="AJ485" s="347"/>
      <c r="AK485" s="273"/>
      <c r="AL485" s="346">
        <f>IFERROR(VLOOKUP(CONCATENATE($T485,$V485),'[1]Matriz de Decisión'!$M$4:$Y$81,3,0),0)</f>
        <v>0</v>
      </c>
      <c r="AM485" s="346">
        <v>0.23</v>
      </c>
      <c r="AN485" s="460" t="s">
        <v>3550</v>
      </c>
      <c r="AO485" s="346">
        <f>IFERROR(VLOOKUP(CONCATENATE($T485,$V485),'[1]Matriz de Decisión'!$M$4:$Y$81,4,0),0)</f>
        <v>7.0000000000000007E-2</v>
      </c>
      <c r="AP485" s="908">
        <v>0.03</v>
      </c>
      <c r="AQ485" s="894" t="s">
        <v>4425</v>
      </c>
    </row>
    <row r="486" spans="1:43" ht="82.5" customHeight="1" x14ac:dyDescent="0.25">
      <c r="A486" s="228" t="s">
        <v>192</v>
      </c>
      <c r="B486" s="105" t="s">
        <v>1375</v>
      </c>
      <c r="C486" s="212" t="s">
        <v>20</v>
      </c>
      <c r="D486" s="107" t="s">
        <v>4445</v>
      </c>
      <c r="E486" s="197"/>
      <c r="F486" s="211" t="s">
        <v>1525</v>
      </c>
      <c r="G486" s="323" t="s">
        <v>1387</v>
      </c>
      <c r="H486" s="323" t="s">
        <v>1388</v>
      </c>
      <c r="I486" s="211" t="s">
        <v>193</v>
      </c>
      <c r="J486" s="107" t="s">
        <v>2410</v>
      </c>
      <c r="K486" s="140"/>
      <c r="L486" s="166"/>
      <c r="M486" s="211" t="s">
        <v>2045</v>
      </c>
      <c r="N486" s="302">
        <v>10000000000</v>
      </c>
      <c r="O486" s="270" t="s">
        <v>193</v>
      </c>
      <c r="P486" s="773">
        <v>43146</v>
      </c>
      <c r="Q486" s="290" t="s">
        <v>1531</v>
      </c>
      <c r="R486" s="130">
        <v>43101</v>
      </c>
      <c r="S486" s="130">
        <v>43343</v>
      </c>
      <c r="T486" s="333" t="str">
        <f t="shared" si="26"/>
        <v>enero</v>
      </c>
      <c r="U486" s="335">
        <f t="shared" si="27"/>
        <v>242</v>
      </c>
      <c r="V486" s="334">
        <f t="shared" si="25"/>
        <v>244</v>
      </c>
      <c r="W486" s="163"/>
      <c r="X486" s="131"/>
      <c r="Y486" s="211"/>
      <c r="Z486" s="164"/>
      <c r="AA486" s="290"/>
      <c r="AB486" s="460" t="s">
        <v>2464</v>
      </c>
      <c r="AC486" s="270">
        <v>0</v>
      </c>
      <c r="AD486" s="290" t="s">
        <v>1532</v>
      </c>
      <c r="AE486" s="615">
        <v>0</v>
      </c>
      <c r="AF486" s="460" t="s">
        <v>2466</v>
      </c>
      <c r="AG486" s="833">
        <v>0</v>
      </c>
      <c r="AH486" s="834" t="s">
        <v>4385</v>
      </c>
      <c r="AI486" s="327">
        <f>IFERROR(VLOOKUP(CONCATENATE($T486,$V486),'Matriz de Decisión'!$M$4:$Y$81,2,0),0)</f>
        <v>8.4999999999999992E-2</v>
      </c>
      <c r="AJ486" s="347"/>
      <c r="AK486" s="273"/>
      <c r="AL486" s="346">
        <v>0.6</v>
      </c>
      <c r="AM486" s="346">
        <v>0.75</v>
      </c>
      <c r="AN486" s="451" t="s">
        <v>2467</v>
      </c>
      <c r="AO486" s="346">
        <f>IFERROR(VLOOKUP(CONCATENATE($T486,$V486),'[1]Matriz de Decisión'!$M$4:$Y$81,4,0),0)</f>
        <v>0.255</v>
      </c>
      <c r="AP486" s="895">
        <v>0.26</v>
      </c>
      <c r="AQ486" s="894" t="s">
        <v>4426</v>
      </c>
    </row>
    <row r="487" spans="1:43" ht="84" hidden="1" x14ac:dyDescent="0.25">
      <c r="A487" s="228" t="s">
        <v>192</v>
      </c>
      <c r="B487" s="105" t="s">
        <v>1375</v>
      </c>
      <c r="C487" s="212" t="s">
        <v>20</v>
      </c>
      <c r="D487" s="107" t="s">
        <v>4445</v>
      </c>
      <c r="E487" s="197"/>
      <c r="F487" s="211" t="s">
        <v>1525</v>
      </c>
      <c r="G487" s="323" t="s">
        <v>1387</v>
      </c>
      <c r="H487" s="323" t="s">
        <v>1388</v>
      </c>
      <c r="I487" s="211" t="s">
        <v>193</v>
      </c>
      <c r="J487" s="107" t="s">
        <v>2410</v>
      </c>
      <c r="K487" s="140"/>
      <c r="L487" s="166"/>
      <c r="M487" s="211" t="s">
        <v>2285</v>
      </c>
      <c r="N487" s="302">
        <v>10000000000</v>
      </c>
      <c r="O487" s="140"/>
      <c r="P487" s="140"/>
      <c r="Q487" s="290" t="s">
        <v>1533</v>
      </c>
      <c r="R487" s="130">
        <v>43191</v>
      </c>
      <c r="S487" s="130">
        <v>43434</v>
      </c>
      <c r="T487" s="333" t="str">
        <f t="shared" si="26"/>
        <v>abril</v>
      </c>
      <c r="U487" s="335">
        <f t="shared" si="27"/>
        <v>243</v>
      </c>
      <c r="V487" s="334">
        <f t="shared" si="25"/>
        <v>244</v>
      </c>
      <c r="W487" s="163"/>
      <c r="X487" s="131"/>
      <c r="Y487" s="211"/>
      <c r="Z487" s="164"/>
      <c r="AA487" s="290"/>
      <c r="AB487" s="140"/>
      <c r="AC487" s="273"/>
      <c r="AD487" s="273"/>
      <c r="AE487" s="346"/>
      <c r="AF487" s="140"/>
      <c r="AG487" s="140"/>
      <c r="AH487" s="140"/>
      <c r="AI487" s="327">
        <f>IFERROR(VLOOKUP(CONCATENATE($T487,$V487),'Matriz de Decisión'!$M$4:$Y$81,2,0),0)</f>
        <v>0</v>
      </c>
      <c r="AJ487" s="347"/>
      <c r="AK487" s="347"/>
      <c r="AL487" s="346">
        <f>IFERROR(VLOOKUP(CONCATENATE($T487,$V487),'[1]Matriz de Decisión'!$M$4:$Y$81,3,0),0)</f>
        <v>0</v>
      </c>
      <c r="AM487" s="347"/>
      <c r="AN487" s="347"/>
      <c r="AO487" s="346">
        <f>IFERROR(VLOOKUP(CONCATENATE($T487,$V487),'[1]Matriz de Decisión'!$M$4:$Y$81,4,0),0)</f>
        <v>0</v>
      </c>
      <c r="AP487" s="347"/>
      <c r="AQ487" s="347"/>
    </row>
    <row r="488" spans="1:43" ht="84" hidden="1" x14ac:dyDescent="0.25">
      <c r="A488" s="228" t="s">
        <v>192</v>
      </c>
      <c r="B488" s="105" t="s">
        <v>1375</v>
      </c>
      <c r="C488" s="212" t="s">
        <v>20</v>
      </c>
      <c r="D488" s="107" t="s">
        <v>4445</v>
      </c>
      <c r="E488" s="197"/>
      <c r="F488" s="211" t="s">
        <v>1525</v>
      </c>
      <c r="G488" s="323" t="s">
        <v>1387</v>
      </c>
      <c r="H488" s="323" t="s">
        <v>1388</v>
      </c>
      <c r="I488" s="211" t="s">
        <v>193</v>
      </c>
      <c r="J488" s="107" t="s">
        <v>2410</v>
      </c>
      <c r="K488" s="140"/>
      <c r="L488" s="165"/>
      <c r="M488" s="211" t="s">
        <v>2285</v>
      </c>
      <c r="N488" s="302">
        <v>10000000000</v>
      </c>
      <c r="O488" s="140"/>
      <c r="P488" s="140"/>
      <c r="Q488" s="290" t="s">
        <v>1534</v>
      </c>
      <c r="R488" s="130">
        <v>43419</v>
      </c>
      <c r="S488" s="130">
        <v>43465</v>
      </c>
      <c r="T488" s="333" t="str">
        <f t="shared" si="26"/>
        <v>noviembre</v>
      </c>
      <c r="U488" s="335">
        <f t="shared" si="27"/>
        <v>46</v>
      </c>
      <c r="V488" s="334">
        <f t="shared" si="25"/>
        <v>61</v>
      </c>
      <c r="W488" s="163"/>
      <c r="X488" s="163"/>
      <c r="Y488" s="290"/>
      <c r="Z488" s="164"/>
      <c r="AA488" s="290"/>
      <c r="AB488" s="140"/>
      <c r="AC488" s="273"/>
      <c r="AD488" s="273"/>
      <c r="AE488" s="346"/>
      <c r="AF488" s="140"/>
      <c r="AG488" s="140"/>
      <c r="AH488" s="140"/>
      <c r="AI488" s="327">
        <f>IFERROR(VLOOKUP(CONCATENATE($T488,$V488),'Matriz de Decisión'!$M$4:$Y$81,2,0),0)</f>
        <v>0</v>
      </c>
      <c r="AJ488" s="347"/>
      <c r="AK488" s="347"/>
      <c r="AL488" s="346">
        <f>IFERROR(VLOOKUP(CONCATENATE($T488,$V488),'[1]Matriz de Decisión'!$M$4:$Y$81,3,0),0)</f>
        <v>0</v>
      </c>
      <c r="AM488" s="347"/>
      <c r="AN488" s="347"/>
      <c r="AO488" s="346">
        <f>IFERROR(VLOOKUP(CONCATENATE($T488,$V488),'[1]Matriz de Decisión'!$M$4:$Y$81,4,0),0)</f>
        <v>0</v>
      </c>
      <c r="AP488" s="347"/>
      <c r="AQ488" s="347"/>
    </row>
    <row r="489" spans="1:43" ht="84" hidden="1" x14ac:dyDescent="0.25">
      <c r="A489" s="228" t="s">
        <v>192</v>
      </c>
      <c r="B489" s="105" t="s">
        <v>1375</v>
      </c>
      <c r="C489" s="212" t="s">
        <v>20</v>
      </c>
      <c r="D489" s="107" t="s">
        <v>4445</v>
      </c>
      <c r="E489" s="197"/>
      <c r="F489" s="211" t="s">
        <v>1525</v>
      </c>
      <c r="G489" s="323" t="s">
        <v>1387</v>
      </c>
      <c r="H489" s="323" t="s">
        <v>1388</v>
      </c>
      <c r="I489" s="211" t="s">
        <v>193</v>
      </c>
      <c r="J489" s="107" t="s">
        <v>1535</v>
      </c>
      <c r="K489" s="140"/>
      <c r="L489" s="165">
        <v>0.1</v>
      </c>
      <c r="M489" s="211" t="s">
        <v>194</v>
      </c>
      <c r="N489" s="302">
        <v>9017</v>
      </c>
      <c r="O489" s="140"/>
      <c r="P489" s="140"/>
      <c r="Q489" s="290" t="s">
        <v>1536</v>
      </c>
      <c r="R489" s="130">
        <v>43252</v>
      </c>
      <c r="S489" s="130">
        <v>43449</v>
      </c>
      <c r="T489" s="333" t="str">
        <f t="shared" si="26"/>
        <v>junio</v>
      </c>
      <c r="U489" s="335">
        <f t="shared" si="27"/>
        <v>197</v>
      </c>
      <c r="V489" s="334">
        <f t="shared" si="25"/>
        <v>213</v>
      </c>
      <c r="W489" s="163"/>
      <c r="X489" s="163">
        <v>466252500</v>
      </c>
      <c r="Y489" s="290"/>
      <c r="Z489" s="164"/>
      <c r="AA489" s="290"/>
      <c r="AB489" s="140"/>
      <c r="AC489" s="273"/>
      <c r="AD489" s="273"/>
      <c r="AE489" s="346"/>
      <c r="AF489" s="140"/>
      <c r="AG489" s="140"/>
      <c r="AH489" s="140"/>
      <c r="AI489" s="327">
        <f>IFERROR(VLOOKUP(CONCATENATE($T489,$V489),'Matriz de Decisión'!$M$4:$Y$81,2,0),0)</f>
        <v>0</v>
      </c>
      <c r="AJ489" s="347"/>
      <c r="AK489" s="347"/>
      <c r="AL489" s="346">
        <f>IFERROR(VLOOKUP(CONCATENATE($T489,$V489),'[1]Matriz de Decisión'!$M$4:$Y$81,3,0),0)</f>
        <v>0</v>
      </c>
      <c r="AM489" s="347"/>
      <c r="AN489" s="347"/>
      <c r="AO489" s="346">
        <f>IFERROR(VLOOKUP(CONCATENATE($T489,$V489),'[1]Matriz de Decisión'!$M$4:$Y$81,4,0),0)</f>
        <v>0</v>
      </c>
      <c r="AP489" s="347"/>
      <c r="AQ489" s="347"/>
    </row>
    <row r="490" spans="1:43" ht="82.5" customHeight="1" x14ac:dyDescent="0.25">
      <c r="A490" s="228" t="s">
        <v>192</v>
      </c>
      <c r="B490" s="105" t="s">
        <v>1375</v>
      </c>
      <c r="C490" s="212" t="s">
        <v>20</v>
      </c>
      <c r="D490" s="107" t="s">
        <v>4445</v>
      </c>
      <c r="E490" s="197"/>
      <c r="F490" s="211" t="s">
        <v>196</v>
      </c>
      <c r="G490" s="323" t="s">
        <v>1387</v>
      </c>
      <c r="H490" s="323" t="s">
        <v>1388</v>
      </c>
      <c r="I490" s="211" t="s">
        <v>199</v>
      </c>
      <c r="J490" s="107" t="s">
        <v>1537</v>
      </c>
      <c r="K490" s="140"/>
      <c r="L490" s="165">
        <v>0.2</v>
      </c>
      <c r="M490" s="211" t="s">
        <v>194</v>
      </c>
      <c r="N490" s="302">
        <v>20</v>
      </c>
      <c r="O490" s="140"/>
      <c r="P490" s="140"/>
      <c r="Q490" s="290" t="s">
        <v>1538</v>
      </c>
      <c r="R490" s="130">
        <v>43102</v>
      </c>
      <c r="S490" s="130">
        <v>43120</v>
      </c>
      <c r="T490" s="333" t="str">
        <f t="shared" si="26"/>
        <v>enero</v>
      </c>
      <c r="U490" s="335">
        <f t="shared" si="27"/>
        <v>18</v>
      </c>
      <c r="V490" s="334">
        <f t="shared" si="25"/>
        <v>30</v>
      </c>
      <c r="W490" s="163">
        <v>500000000</v>
      </c>
      <c r="X490" s="131"/>
      <c r="Y490" s="290"/>
      <c r="Z490" s="164"/>
      <c r="AA490" s="290" t="s">
        <v>1539</v>
      </c>
      <c r="AB490" s="290" t="s">
        <v>2522</v>
      </c>
      <c r="AC490" s="289">
        <v>1</v>
      </c>
      <c r="AD490" s="252" t="s">
        <v>1540</v>
      </c>
      <c r="AE490" s="615">
        <v>20</v>
      </c>
      <c r="AF490" s="460" t="s">
        <v>3551</v>
      </c>
      <c r="AG490" s="838"/>
      <c r="AH490" s="838" t="s">
        <v>4386</v>
      </c>
      <c r="AI490" s="327">
        <f>IFERROR(VLOOKUP(CONCATENATE($T490,$V490),'Matriz de Decisión'!$M$4:$Y$81,2,0),0)</f>
        <v>1</v>
      </c>
      <c r="AJ490" s="368">
        <v>1</v>
      </c>
      <c r="AK490" s="369" t="s">
        <v>4489</v>
      </c>
      <c r="AL490" s="346">
        <f>IFERROR(VLOOKUP(CONCATENATE($T490,$V490),'[1]Matriz de Decisión'!$M$4:$Y$81,3,0),0)</f>
        <v>1</v>
      </c>
      <c r="AM490" s="346">
        <v>1</v>
      </c>
      <c r="AN490" s="460" t="s">
        <v>3551</v>
      </c>
      <c r="AO490" s="346">
        <f>IFERROR(VLOOKUP(CONCATENATE($T490,$V490),'[1]Matriz de Decisión'!$M$4:$Y$81,4,0),0)</f>
        <v>1</v>
      </c>
      <c r="AP490" s="900"/>
      <c r="AQ490" s="899" t="s">
        <v>4386</v>
      </c>
    </row>
    <row r="491" spans="1:43" ht="82.5" customHeight="1" x14ac:dyDescent="0.25">
      <c r="A491" s="228" t="s">
        <v>192</v>
      </c>
      <c r="B491" s="105" t="s">
        <v>1375</v>
      </c>
      <c r="C491" s="212" t="s">
        <v>20</v>
      </c>
      <c r="D491" s="107" t="s">
        <v>4445</v>
      </c>
      <c r="E491" s="197"/>
      <c r="F491" s="211" t="s">
        <v>196</v>
      </c>
      <c r="G491" s="323" t="s">
        <v>1387</v>
      </c>
      <c r="H491" s="323" t="s">
        <v>1388</v>
      </c>
      <c r="I491" s="211" t="s">
        <v>199</v>
      </c>
      <c r="J491" s="107" t="s">
        <v>1537</v>
      </c>
      <c r="K491" s="140"/>
      <c r="L491" s="165"/>
      <c r="M491" s="211" t="s">
        <v>194</v>
      </c>
      <c r="N491" s="302">
        <v>20</v>
      </c>
      <c r="O491" s="770" t="s">
        <v>193</v>
      </c>
      <c r="P491" s="771">
        <v>43146</v>
      </c>
      <c r="Q491" s="290" t="s">
        <v>1541</v>
      </c>
      <c r="R491" s="130">
        <v>43132</v>
      </c>
      <c r="S491" s="130">
        <v>43434</v>
      </c>
      <c r="T491" s="333" t="str">
        <f t="shared" si="26"/>
        <v>febrero</v>
      </c>
      <c r="U491" s="335">
        <f t="shared" si="27"/>
        <v>302</v>
      </c>
      <c r="V491" s="334">
        <f t="shared" si="25"/>
        <v>305</v>
      </c>
      <c r="W491" s="163"/>
      <c r="X491" s="163"/>
      <c r="Y491" s="290"/>
      <c r="Z491" s="164"/>
      <c r="AA491" s="290" t="s">
        <v>1539</v>
      </c>
      <c r="AB491" s="290" t="s">
        <v>2523</v>
      </c>
      <c r="AC491" s="273"/>
      <c r="AD491" s="273"/>
      <c r="AE491" s="615">
        <v>0.05</v>
      </c>
      <c r="AF491" s="290" t="s">
        <v>2524</v>
      </c>
      <c r="AG491" s="840">
        <v>20</v>
      </c>
      <c r="AH491" s="841" t="s">
        <v>4387</v>
      </c>
      <c r="AI491" s="327">
        <f>IFERROR(VLOOKUP(CONCATENATE($T491,$V491),'Matriz de Decisión'!$M$4:$Y$81,2,0),0)</f>
        <v>0</v>
      </c>
      <c r="AJ491" s="347"/>
      <c r="AK491" s="347"/>
      <c r="AL491" s="346">
        <f>IFERROR(VLOOKUP(CONCATENATE($T491,$V491),'[1]Matriz de Decisión'!$M$4:$Y$81,3,0),0)</f>
        <v>7.0000000000000007E-2</v>
      </c>
      <c r="AM491" s="346">
        <v>7.0000000000000007E-2</v>
      </c>
      <c r="AN491" s="290" t="s">
        <v>2525</v>
      </c>
      <c r="AO491" s="346">
        <f>IFERROR(VLOOKUP(CONCATENATE($T491,$V491),'[1]Matriz de Decisión'!$M$4:$Y$81,4,0),0)</f>
        <v>0.14000000000000001</v>
      </c>
      <c r="AP491" s="898">
        <v>0.14000000000000001</v>
      </c>
      <c r="AQ491" s="896" t="s">
        <v>4427</v>
      </c>
    </row>
    <row r="492" spans="1:43" ht="82.5" customHeight="1" x14ac:dyDescent="0.25">
      <c r="A492" s="228" t="s">
        <v>192</v>
      </c>
      <c r="B492" s="105" t="s">
        <v>1375</v>
      </c>
      <c r="C492" s="212" t="s">
        <v>20</v>
      </c>
      <c r="D492" s="107" t="s">
        <v>4445</v>
      </c>
      <c r="E492" s="197"/>
      <c r="F492" s="211" t="s">
        <v>196</v>
      </c>
      <c r="G492" s="323" t="s">
        <v>1387</v>
      </c>
      <c r="H492" s="323" t="s">
        <v>1388</v>
      </c>
      <c r="I492" s="106" t="s">
        <v>199</v>
      </c>
      <c r="J492" s="107" t="s">
        <v>1537</v>
      </c>
      <c r="K492" s="140"/>
      <c r="L492" s="165"/>
      <c r="M492" s="211" t="s">
        <v>194</v>
      </c>
      <c r="N492" s="302">
        <v>20</v>
      </c>
      <c r="O492" s="140"/>
      <c r="P492" s="140"/>
      <c r="Q492" s="290" t="s">
        <v>1542</v>
      </c>
      <c r="R492" s="130">
        <v>43132</v>
      </c>
      <c r="S492" s="130">
        <v>43434</v>
      </c>
      <c r="T492" s="333" t="str">
        <f t="shared" si="26"/>
        <v>febrero</v>
      </c>
      <c r="U492" s="335">
        <f t="shared" si="27"/>
        <v>302</v>
      </c>
      <c r="V492" s="334">
        <f t="shared" si="25"/>
        <v>305</v>
      </c>
      <c r="W492" s="163"/>
      <c r="X492" s="163"/>
      <c r="Y492" s="290"/>
      <c r="Z492" s="164"/>
      <c r="AA492" s="290"/>
      <c r="AB492" s="290" t="s">
        <v>2526</v>
      </c>
      <c r="AC492" s="273"/>
      <c r="AD492" s="273"/>
      <c r="AE492" s="615">
        <v>0.05</v>
      </c>
      <c r="AF492" s="290" t="s">
        <v>2524</v>
      </c>
      <c r="AG492" s="840">
        <v>20</v>
      </c>
      <c r="AH492" s="835" t="s">
        <v>4388</v>
      </c>
      <c r="AI492" s="327">
        <f>IFERROR(VLOOKUP(CONCATENATE($T492,$V492),'Matriz de Decisión'!$M$4:$Y$81,2,0),0)</f>
        <v>0</v>
      </c>
      <c r="AJ492" s="347"/>
      <c r="AK492" s="347"/>
      <c r="AL492" s="346">
        <f>IFERROR(VLOOKUP(CONCATENATE($T492,$V492),'[1]Matriz de Decisión'!$M$4:$Y$81,3,0),0)</f>
        <v>7.0000000000000007E-2</v>
      </c>
      <c r="AM492" s="346">
        <v>7.0000000000000007E-2</v>
      </c>
      <c r="AN492" s="290" t="s">
        <v>2527</v>
      </c>
      <c r="AO492" s="346">
        <f>IFERROR(VLOOKUP(CONCATENATE($T492,$V492),'[1]Matriz de Decisión'!$M$4:$Y$81,4,0),0)</f>
        <v>0.14000000000000001</v>
      </c>
      <c r="AP492" s="898">
        <v>0.14000000000000001</v>
      </c>
      <c r="AQ492" s="896" t="s">
        <v>4428</v>
      </c>
    </row>
    <row r="493" spans="1:43" ht="82.5" customHeight="1" x14ac:dyDescent="0.25">
      <c r="A493" s="228" t="s">
        <v>192</v>
      </c>
      <c r="B493" s="105" t="s">
        <v>1375</v>
      </c>
      <c r="C493" s="212" t="s">
        <v>20</v>
      </c>
      <c r="D493" s="107" t="s">
        <v>4445</v>
      </c>
      <c r="E493" s="197"/>
      <c r="F493" s="211" t="s">
        <v>196</v>
      </c>
      <c r="G493" s="323" t="s">
        <v>1387</v>
      </c>
      <c r="H493" s="323" t="s">
        <v>1388</v>
      </c>
      <c r="I493" s="106" t="s">
        <v>199</v>
      </c>
      <c r="J493" s="107" t="s">
        <v>1543</v>
      </c>
      <c r="K493" s="140"/>
      <c r="L493" s="165">
        <v>0.1</v>
      </c>
      <c r="M493" s="211" t="s">
        <v>194</v>
      </c>
      <c r="N493" s="302">
        <v>3</v>
      </c>
      <c r="O493" s="140"/>
      <c r="P493" s="140"/>
      <c r="Q493" s="290" t="s">
        <v>1544</v>
      </c>
      <c r="R493" s="130">
        <v>43101</v>
      </c>
      <c r="S493" s="130">
        <v>43465</v>
      </c>
      <c r="T493" s="333" t="str">
        <f t="shared" si="26"/>
        <v>enero</v>
      </c>
      <c r="U493" s="335">
        <f t="shared" si="27"/>
        <v>364</v>
      </c>
      <c r="V493" s="334">
        <f t="shared" si="25"/>
        <v>365</v>
      </c>
      <c r="W493" s="163">
        <v>0</v>
      </c>
      <c r="X493" s="163"/>
      <c r="Y493" s="290"/>
      <c r="Z493" s="164"/>
      <c r="AA493" s="290" t="s">
        <v>1545</v>
      </c>
      <c r="AB493" s="290" t="s">
        <v>2528</v>
      </c>
      <c r="AC493" s="275">
        <v>0.05</v>
      </c>
      <c r="AD493" s="274" t="s">
        <v>1546</v>
      </c>
      <c r="AE493" s="615">
        <v>0.7</v>
      </c>
      <c r="AF493" s="290" t="s">
        <v>2529</v>
      </c>
      <c r="AG493" s="836">
        <v>0.1</v>
      </c>
      <c r="AH493" s="835" t="s">
        <v>4389</v>
      </c>
      <c r="AI493" s="327">
        <f>IFERROR(VLOOKUP(CONCATENATE($T493,$V493),'Matriz de Decisión'!$M$4:$Y$81,2,0),0)</f>
        <v>5.333333333333333E-2</v>
      </c>
      <c r="AJ493" s="368">
        <v>0.05</v>
      </c>
      <c r="AK493" s="369" t="s">
        <v>1547</v>
      </c>
      <c r="AL493" s="346">
        <f>IFERROR(VLOOKUP(CONCATENATE($T493,$V493),'[1]Matriz de Decisión'!$M$4:$Y$81,3,0),0)</f>
        <v>0.10666666666666666</v>
      </c>
      <c r="AM493" s="346">
        <v>0.11</v>
      </c>
      <c r="AN493" s="290" t="s">
        <v>2530</v>
      </c>
      <c r="AO493" s="346">
        <f>IFERROR(VLOOKUP(CONCATENATE($T493,$V493),'[1]Matriz de Decisión'!$M$4:$Y$81,4,0),0)</f>
        <v>0.15999999999999998</v>
      </c>
      <c r="AP493" s="898">
        <v>0.16</v>
      </c>
      <c r="AQ493" s="896" t="s">
        <v>4429</v>
      </c>
    </row>
    <row r="494" spans="1:43" ht="82.5" customHeight="1" x14ac:dyDescent="0.25">
      <c r="A494" s="228" t="s">
        <v>192</v>
      </c>
      <c r="B494" s="105" t="s">
        <v>1375</v>
      </c>
      <c r="C494" s="212" t="s">
        <v>20</v>
      </c>
      <c r="D494" s="107" t="s">
        <v>4445</v>
      </c>
      <c r="E494" s="197"/>
      <c r="F494" s="211" t="s">
        <v>196</v>
      </c>
      <c r="G494" s="323" t="s">
        <v>1387</v>
      </c>
      <c r="H494" s="323" t="s">
        <v>1388</v>
      </c>
      <c r="I494" s="106" t="s">
        <v>199</v>
      </c>
      <c r="J494" s="107" t="s">
        <v>1548</v>
      </c>
      <c r="K494" s="140"/>
      <c r="L494" s="165"/>
      <c r="M494" s="211" t="s">
        <v>194</v>
      </c>
      <c r="N494" s="913">
        <v>1</v>
      </c>
      <c r="O494" s="770" t="s">
        <v>193</v>
      </c>
      <c r="P494" s="771">
        <v>43146</v>
      </c>
      <c r="Q494" s="598" t="s">
        <v>2395</v>
      </c>
      <c r="R494" s="130">
        <v>43101</v>
      </c>
      <c r="S494" s="130">
        <v>43281</v>
      </c>
      <c r="T494" s="333" t="str">
        <f t="shared" si="26"/>
        <v>enero</v>
      </c>
      <c r="U494" s="335">
        <f t="shared" si="27"/>
        <v>180</v>
      </c>
      <c r="V494" s="334">
        <f t="shared" si="25"/>
        <v>183</v>
      </c>
      <c r="W494" s="163">
        <v>0</v>
      </c>
      <c r="X494" s="163"/>
      <c r="Y494" s="290"/>
      <c r="Z494" s="164"/>
      <c r="AA494" s="290" t="s">
        <v>1549</v>
      </c>
      <c r="AB494" s="161" t="s">
        <v>2531</v>
      </c>
      <c r="AC494" s="273"/>
      <c r="AD494" s="274" t="s">
        <v>1550</v>
      </c>
      <c r="AE494" s="615">
        <v>0</v>
      </c>
      <c r="AF494" s="161" t="s">
        <v>3552</v>
      </c>
      <c r="AG494" s="839">
        <v>0.3</v>
      </c>
      <c r="AH494" s="835" t="s">
        <v>4390</v>
      </c>
      <c r="AI494" s="327">
        <f>IFERROR(VLOOKUP(CONCATENATE($T494,$V494),'Matriz de Decisión'!$M$4:$Y$81,2,0),0)</f>
        <v>0.11666666666666665</v>
      </c>
      <c r="AJ494" s="368">
        <v>0</v>
      </c>
      <c r="AK494" s="369" t="s">
        <v>1550</v>
      </c>
      <c r="AL494" s="346">
        <v>0.11</v>
      </c>
      <c r="AM494" s="346">
        <v>0.11</v>
      </c>
      <c r="AN494" s="460" t="s">
        <v>3553</v>
      </c>
      <c r="AO494" s="346">
        <f>IFERROR(VLOOKUP(CONCATENATE($T494,$V494),'[1]Matriz de Decisión'!$M$4:$Y$81,4,0),0)</f>
        <v>0.35</v>
      </c>
      <c r="AP494" s="898">
        <v>0.35</v>
      </c>
      <c r="AQ494" s="896" t="s">
        <v>4430</v>
      </c>
    </row>
    <row r="495" spans="1:43" ht="82.5" customHeight="1" x14ac:dyDescent="0.25">
      <c r="A495" s="228" t="s">
        <v>192</v>
      </c>
      <c r="B495" s="105" t="s">
        <v>1375</v>
      </c>
      <c r="C495" s="212" t="s">
        <v>20</v>
      </c>
      <c r="D495" s="107" t="s">
        <v>4445</v>
      </c>
      <c r="E495" s="197"/>
      <c r="F495" s="211" t="s">
        <v>196</v>
      </c>
      <c r="G495" s="323" t="s">
        <v>1387</v>
      </c>
      <c r="H495" s="323" t="s">
        <v>1388</v>
      </c>
      <c r="I495" s="106" t="s">
        <v>199</v>
      </c>
      <c r="J495" s="107" t="s">
        <v>1551</v>
      </c>
      <c r="K495" s="140"/>
      <c r="L495" s="165">
        <v>0.1</v>
      </c>
      <c r="M495" s="211" t="s">
        <v>194</v>
      </c>
      <c r="N495" s="302">
        <v>4</v>
      </c>
      <c r="O495" s="273"/>
      <c r="P495" s="273"/>
      <c r="Q495" s="290" t="s">
        <v>1552</v>
      </c>
      <c r="R495" s="130">
        <v>43101</v>
      </c>
      <c r="S495" s="130">
        <v>43463</v>
      </c>
      <c r="T495" s="333" t="str">
        <f t="shared" si="26"/>
        <v>enero</v>
      </c>
      <c r="U495" s="335">
        <f t="shared" si="27"/>
        <v>362</v>
      </c>
      <c r="V495" s="334">
        <f t="shared" si="25"/>
        <v>365</v>
      </c>
      <c r="W495" s="163">
        <v>0</v>
      </c>
      <c r="X495" s="131"/>
      <c r="Y495" s="211"/>
      <c r="Z495" s="290"/>
      <c r="AA495" s="290"/>
      <c r="AB495" s="141" t="s">
        <v>2532</v>
      </c>
      <c r="AC495" s="139">
        <v>0.05</v>
      </c>
      <c r="AD495" s="274" t="s">
        <v>1553</v>
      </c>
      <c r="AE495" s="615">
        <v>0.1</v>
      </c>
      <c r="AF495" s="460" t="s">
        <v>2533</v>
      </c>
      <c r="AG495" s="840">
        <v>1</v>
      </c>
      <c r="AH495" s="835" t="s">
        <v>4391</v>
      </c>
      <c r="AI495" s="327">
        <f>IFERROR(VLOOKUP(CONCATENATE($T495,$V495),'Matriz de Decisión'!$M$4:$Y$81,2,0),0)</f>
        <v>5.333333333333333E-2</v>
      </c>
      <c r="AJ495" s="368">
        <v>0.05</v>
      </c>
      <c r="AK495" s="369" t="s">
        <v>1554</v>
      </c>
      <c r="AL495" s="346">
        <f>IFERROR(VLOOKUP(CONCATENATE($T495,$V495),'[1]Matriz de Decisión'!$M$4:$Y$81,3,0),0)</f>
        <v>0.10666666666666666</v>
      </c>
      <c r="AM495" s="346">
        <v>0.11</v>
      </c>
      <c r="AN495" s="460" t="s">
        <v>2533</v>
      </c>
      <c r="AO495" s="346">
        <f>IFERROR(VLOOKUP(CONCATENATE($T495,$V495),'[1]Matriz de Decisión'!$M$4:$Y$81,4,0),0)</f>
        <v>0.15999999999999998</v>
      </c>
      <c r="AP495" s="898">
        <v>0.16</v>
      </c>
      <c r="AQ495" s="896" t="s">
        <v>4431</v>
      </c>
    </row>
    <row r="496" spans="1:43" ht="82.5" customHeight="1" x14ac:dyDescent="0.25">
      <c r="A496" s="228" t="s">
        <v>192</v>
      </c>
      <c r="B496" s="105" t="s">
        <v>1375</v>
      </c>
      <c r="C496" s="212" t="s">
        <v>20</v>
      </c>
      <c r="D496" s="107" t="s">
        <v>4445</v>
      </c>
      <c r="E496" s="197"/>
      <c r="F496" s="211" t="s">
        <v>196</v>
      </c>
      <c r="G496" s="323" t="s">
        <v>1387</v>
      </c>
      <c r="H496" s="323" t="s">
        <v>1388</v>
      </c>
      <c r="I496" s="106" t="s">
        <v>199</v>
      </c>
      <c r="J496" s="107" t="s">
        <v>1555</v>
      </c>
      <c r="K496" s="140"/>
      <c r="L496" s="165">
        <v>0.05</v>
      </c>
      <c r="M496" s="211" t="s">
        <v>194</v>
      </c>
      <c r="N496" s="913">
        <v>1</v>
      </c>
      <c r="O496" s="770" t="s">
        <v>193</v>
      </c>
      <c r="P496" s="771">
        <v>43146</v>
      </c>
      <c r="Q496" s="290" t="s">
        <v>1556</v>
      </c>
      <c r="R496" s="130">
        <v>43101</v>
      </c>
      <c r="S496" s="130">
        <v>43281</v>
      </c>
      <c r="T496" s="333" t="str">
        <f t="shared" si="26"/>
        <v>enero</v>
      </c>
      <c r="U496" s="335">
        <f t="shared" si="27"/>
        <v>180</v>
      </c>
      <c r="V496" s="334">
        <f t="shared" si="25"/>
        <v>183</v>
      </c>
      <c r="W496" s="163"/>
      <c r="X496" s="131"/>
      <c r="Y496" s="211"/>
      <c r="Z496" s="290"/>
      <c r="AA496" s="290"/>
      <c r="AB496" s="466" t="s">
        <v>2536</v>
      </c>
      <c r="AC496" s="139">
        <v>0.05</v>
      </c>
      <c r="AD496" s="281" t="s">
        <v>1557</v>
      </c>
      <c r="AE496" s="615">
        <v>0.1</v>
      </c>
      <c r="AF496" s="460" t="s">
        <v>2534</v>
      </c>
      <c r="AG496" s="836">
        <v>0.2</v>
      </c>
      <c r="AH496" s="835" t="s">
        <v>4392</v>
      </c>
      <c r="AI496" s="327">
        <f>IFERROR(VLOOKUP(CONCATENATE($T496,$V496),'Matriz de Decisión'!$M$4:$Y$81,2,0),0)</f>
        <v>0.11666666666666665</v>
      </c>
      <c r="AJ496" s="368">
        <v>0.05</v>
      </c>
      <c r="AK496" s="371" t="s">
        <v>1557</v>
      </c>
      <c r="AL496" s="346">
        <f>IFERROR(VLOOKUP(CONCATENATE($T496,$V496),'[1]Matriz de Decisión'!$M$4:$Y$81,3,0),0)</f>
        <v>0.23333333333333331</v>
      </c>
      <c r="AM496" s="346">
        <v>23</v>
      </c>
      <c r="AN496" s="460" t="s">
        <v>2535</v>
      </c>
      <c r="AO496" s="346">
        <f>IFERROR(VLOOKUP(CONCATENATE($T496,$V496),'[1]Matriz de Decisión'!$M$4:$Y$81,4,0),0)</f>
        <v>0.35</v>
      </c>
      <c r="AP496" s="898">
        <v>0.35</v>
      </c>
      <c r="AQ496" s="896" t="s">
        <v>4432</v>
      </c>
    </row>
    <row r="497" spans="1:43" ht="82.5" customHeight="1" x14ac:dyDescent="0.25">
      <c r="A497" s="228" t="s">
        <v>192</v>
      </c>
      <c r="B497" s="105" t="s">
        <v>1375</v>
      </c>
      <c r="C497" s="212" t="s">
        <v>20</v>
      </c>
      <c r="D497" s="107" t="s">
        <v>4445</v>
      </c>
      <c r="E497" s="197"/>
      <c r="F497" s="211" t="s">
        <v>196</v>
      </c>
      <c r="G497" s="323" t="s">
        <v>1387</v>
      </c>
      <c r="H497" s="323" t="s">
        <v>1388</v>
      </c>
      <c r="I497" s="106" t="s">
        <v>199</v>
      </c>
      <c r="J497" s="107" t="s">
        <v>1558</v>
      </c>
      <c r="K497" s="140"/>
      <c r="L497" s="165">
        <v>0.3</v>
      </c>
      <c r="M497" s="211" t="s">
        <v>194</v>
      </c>
      <c r="N497" s="913">
        <v>1</v>
      </c>
      <c r="O497" s="770" t="s">
        <v>193</v>
      </c>
      <c r="P497" s="771">
        <v>43146</v>
      </c>
      <c r="Q497" s="290" t="s">
        <v>1559</v>
      </c>
      <c r="R497" s="130">
        <v>43101</v>
      </c>
      <c r="S497" s="130">
        <v>43281</v>
      </c>
      <c r="T497" s="333" t="str">
        <f t="shared" si="26"/>
        <v>enero</v>
      </c>
      <c r="U497" s="335">
        <f t="shared" si="27"/>
        <v>180</v>
      </c>
      <c r="V497" s="334">
        <f t="shared" si="25"/>
        <v>183</v>
      </c>
      <c r="W497" s="163"/>
      <c r="X497" s="131"/>
      <c r="Y497" s="211"/>
      <c r="Z497" s="164"/>
      <c r="AA497" s="290"/>
      <c r="AB497" s="460" t="s">
        <v>2537</v>
      </c>
      <c r="AC497" s="139">
        <v>0.25</v>
      </c>
      <c r="AD497" s="281" t="s">
        <v>1560</v>
      </c>
      <c r="AE497" s="615">
        <v>0.5</v>
      </c>
      <c r="AF497" s="460" t="s">
        <v>2539</v>
      </c>
      <c r="AG497" s="836">
        <v>0.2</v>
      </c>
      <c r="AH497" s="837" t="s">
        <v>4393</v>
      </c>
      <c r="AI497" s="327">
        <f>IFERROR(VLOOKUP(CONCATENATE($T497,$V497),'Matriz de Decisión'!$M$4:$Y$81,2,0),0)</f>
        <v>0.11666666666666665</v>
      </c>
      <c r="AJ497" s="368">
        <v>0.25</v>
      </c>
      <c r="AK497" s="371" t="s">
        <v>1560</v>
      </c>
      <c r="AL497" s="346">
        <v>0.6</v>
      </c>
      <c r="AM497" s="346">
        <v>0.6</v>
      </c>
      <c r="AN497" s="460" t="s">
        <v>2538</v>
      </c>
      <c r="AO497" s="902">
        <f>IFERROR(VLOOKUP(CONCATENATE($T497,$V497),'[1]Matriz de Decisión'!$M$4:$Y$81,4,0),0)</f>
        <v>0.35</v>
      </c>
      <c r="AP497" s="898">
        <v>0.35</v>
      </c>
      <c r="AQ497" s="897" t="s">
        <v>4393</v>
      </c>
    </row>
    <row r="498" spans="1:43" ht="84" hidden="1" x14ac:dyDescent="0.25">
      <c r="A498" s="228" t="s">
        <v>192</v>
      </c>
      <c r="B498" s="105" t="s">
        <v>1375</v>
      </c>
      <c r="C498" s="212" t="s">
        <v>20</v>
      </c>
      <c r="D498" s="107" t="s">
        <v>4445</v>
      </c>
      <c r="E498" s="197"/>
      <c r="F498" s="211" t="s">
        <v>196</v>
      </c>
      <c r="G498" s="323" t="s">
        <v>1387</v>
      </c>
      <c r="H498" s="323" t="s">
        <v>1388</v>
      </c>
      <c r="I498" s="106" t="s">
        <v>199</v>
      </c>
      <c r="J498" s="107" t="s">
        <v>1558</v>
      </c>
      <c r="K498" s="140"/>
      <c r="L498" s="165"/>
      <c r="M498" s="211" t="s">
        <v>194</v>
      </c>
      <c r="N498" s="913">
        <v>1</v>
      </c>
      <c r="O498" s="770" t="s">
        <v>193</v>
      </c>
      <c r="P498" s="771">
        <v>43146</v>
      </c>
      <c r="Q498" s="290" t="s">
        <v>1561</v>
      </c>
      <c r="R498" s="130">
        <v>43282</v>
      </c>
      <c r="S498" s="130">
        <v>43434</v>
      </c>
      <c r="T498" s="333" t="str">
        <f t="shared" si="26"/>
        <v>julio</v>
      </c>
      <c r="U498" s="335">
        <f t="shared" si="27"/>
        <v>152</v>
      </c>
      <c r="V498" s="334">
        <f t="shared" si="25"/>
        <v>152</v>
      </c>
      <c r="W498" s="163"/>
      <c r="X498" s="131"/>
      <c r="Y498" s="211"/>
      <c r="Z498" s="164"/>
      <c r="AA498" s="290"/>
      <c r="AB498" s="140"/>
      <c r="AC498" s="273"/>
      <c r="AD498" s="273"/>
      <c r="AE498" s="346"/>
      <c r="AF498" s="140"/>
      <c r="AG498" s="140"/>
      <c r="AH498" s="140"/>
      <c r="AI498" s="327">
        <f>IFERROR(VLOOKUP(CONCATENATE($T498,$V498),'Matriz de Decisión'!$M$4:$Y$81,2,0),0)</f>
        <v>0</v>
      </c>
      <c r="AJ498" s="347"/>
      <c r="AK498" s="347"/>
      <c r="AL498" s="346">
        <f>IFERROR(VLOOKUP(CONCATENATE($T498,$V498),'[1]Matriz de Decisión'!$M$4:$Y$81,3,0),0)</f>
        <v>0</v>
      </c>
      <c r="AM498" s="347"/>
      <c r="AN498" s="347"/>
      <c r="AO498" s="346">
        <f>IFERROR(VLOOKUP(CONCATENATE($T498,$V498),'[1]Matriz de Decisión'!$M$4:$Y$81,4,0),0)</f>
        <v>0</v>
      </c>
      <c r="AP498" s="347"/>
      <c r="AQ498" s="347"/>
    </row>
    <row r="499" spans="1:43" ht="84" hidden="1" x14ac:dyDescent="0.25">
      <c r="A499" s="228" t="s">
        <v>192</v>
      </c>
      <c r="B499" s="105" t="s">
        <v>1375</v>
      </c>
      <c r="C499" s="212" t="s">
        <v>20</v>
      </c>
      <c r="D499" s="107" t="s">
        <v>4445</v>
      </c>
      <c r="E499" s="197"/>
      <c r="F499" s="211" t="s">
        <v>196</v>
      </c>
      <c r="G499" s="323" t="s">
        <v>1387</v>
      </c>
      <c r="H499" s="323" t="s">
        <v>1388</v>
      </c>
      <c r="I499" s="106" t="s">
        <v>199</v>
      </c>
      <c r="J499" s="107" t="s">
        <v>1558</v>
      </c>
      <c r="K499" s="140"/>
      <c r="L499" s="165"/>
      <c r="M499" s="211" t="s">
        <v>194</v>
      </c>
      <c r="N499" s="913">
        <v>1</v>
      </c>
      <c r="O499" s="770" t="s">
        <v>193</v>
      </c>
      <c r="P499" s="771">
        <v>43146</v>
      </c>
      <c r="Q499" s="290" t="s">
        <v>1562</v>
      </c>
      <c r="R499" s="130">
        <v>43282</v>
      </c>
      <c r="S499" s="130">
        <v>43434</v>
      </c>
      <c r="T499" s="333" t="str">
        <f t="shared" si="26"/>
        <v>julio</v>
      </c>
      <c r="U499" s="335">
        <f t="shared" si="27"/>
        <v>152</v>
      </c>
      <c r="V499" s="334">
        <f t="shared" si="25"/>
        <v>152</v>
      </c>
      <c r="W499" s="163"/>
      <c r="X499" s="131"/>
      <c r="Y499" s="211"/>
      <c r="Z499" s="164"/>
      <c r="AA499" s="290"/>
      <c r="AB499" s="140"/>
      <c r="AC499" s="273"/>
      <c r="AD499" s="273"/>
      <c r="AE499" s="346"/>
      <c r="AF499" s="140"/>
      <c r="AG499" s="140"/>
      <c r="AH499" s="140"/>
      <c r="AI499" s="327">
        <f>IFERROR(VLOOKUP(CONCATENATE($T499,$V499),'Matriz de Decisión'!$M$4:$Y$81,2,0),0)</f>
        <v>0</v>
      </c>
      <c r="AJ499" s="347"/>
      <c r="AK499" s="347"/>
      <c r="AL499" s="346">
        <f>IFERROR(VLOOKUP(CONCATENATE($T499,$V499),'[1]Matriz de Decisión'!$M$4:$Y$81,3,0),0)</f>
        <v>0</v>
      </c>
      <c r="AM499" s="347"/>
      <c r="AN499" s="347"/>
      <c r="AO499" s="346">
        <f>IFERROR(VLOOKUP(CONCATENATE($T499,$V499),'[1]Matriz de Decisión'!$M$4:$Y$81,4,0),0)</f>
        <v>0</v>
      </c>
      <c r="AP499" s="347"/>
      <c r="AQ499" s="347"/>
    </row>
    <row r="500" spans="1:43" ht="82.5" customHeight="1" x14ac:dyDescent="0.25">
      <c r="A500" s="228" t="s">
        <v>192</v>
      </c>
      <c r="B500" s="105" t="s">
        <v>1375</v>
      </c>
      <c r="C500" s="212" t="s">
        <v>20</v>
      </c>
      <c r="D500" s="107" t="s">
        <v>4445</v>
      </c>
      <c r="E500" s="197"/>
      <c r="F500" s="211" t="s">
        <v>196</v>
      </c>
      <c r="G500" s="323" t="s">
        <v>1387</v>
      </c>
      <c r="H500" s="323" t="s">
        <v>1388</v>
      </c>
      <c r="I500" s="106" t="s">
        <v>199</v>
      </c>
      <c r="J500" s="107" t="s">
        <v>1564</v>
      </c>
      <c r="K500" s="161"/>
      <c r="L500" s="165">
        <v>0.5</v>
      </c>
      <c r="M500" s="211" t="s">
        <v>194</v>
      </c>
      <c r="N500" s="913">
        <v>1</v>
      </c>
      <c r="O500" s="770" t="s">
        <v>193</v>
      </c>
      <c r="P500" s="771">
        <v>43146</v>
      </c>
      <c r="Q500" s="598" t="s">
        <v>1563</v>
      </c>
      <c r="R500" s="372">
        <v>43132</v>
      </c>
      <c r="S500" s="372">
        <v>43250</v>
      </c>
      <c r="T500" s="333" t="str">
        <f t="shared" si="26"/>
        <v>febrero</v>
      </c>
      <c r="U500" s="335">
        <f t="shared" si="27"/>
        <v>118</v>
      </c>
      <c r="V500" s="334">
        <f t="shared" si="25"/>
        <v>122</v>
      </c>
      <c r="W500" s="163"/>
      <c r="X500" s="131"/>
      <c r="Y500" s="211"/>
      <c r="Z500" s="164"/>
      <c r="AA500" s="290"/>
      <c r="AB500" s="462" t="s">
        <v>2540</v>
      </c>
      <c r="AC500" s="273"/>
      <c r="AD500" s="273"/>
      <c r="AE500" s="615">
        <v>0.1</v>
      </c>
      <c r="AF500" s="217" t="s">
        <v>2541</v>
      </c>
      <c r="AG500" s="843">
        <v>0.3</v>
      </c>
      <c r="AH500" s="842" t="s">
        <v>4394</v>
      </c>
      <c r="AI500" s="327">
        <f>IFERROR(VLOOKUP(CONCATENATE($T500,$V500),'Matriz de Decisión'!$M$4:$Y$81,2,0),0)</f>
        <v>0</v>
      </c>
      <c r="AJ500" s="347"/>
      <c r="AK500" s="347"/>
      <c r="AL500" s="449">
        <v>0.1</v>
      </c>
      <c r="AM500" s="449">
        <v>0.1</v>
      </c>
      <c r="AN500" s="161" t="s">
        <v>2542</v>
      </c>
      <c r="AO500" s="902"/>
      <c r="AP500" s="903">
        <v>0.18</v>
      </c>
      <c r="AQ500" s="901" t="s">
        <v>4433</v>
      </c>
    </row>
    <row r="501" spans="1:43" ht="96" hidden="1" x14ac:dyDescent="0.25">
      <c r="A501" s="228" t="s">
        <v>192</v>
      </c>
      <c r="B501" s="105" t="s">
        <v>1375</v>
      </c>
      <c r="C501" s="212" t="s">
        <v>20</v>
      </c>
      <c r="D501" s="107" t="s">
        <v>4445</v>
      </c>
      <c r="E501" s="197"/>
      <c r="F501" s="211" t="s">
        <v>196</v>
      </c>
      <c r="G501" s="323" t="s">
        <v>1387</v>
      </c>
      <c r="H501" s="323" t="s">
        <v>1388</v>
      </c>
      <c r="I501" s="106" t="s">
        <v>199</v>
      </c>
      <c r="J501" s="181" t="s">
        <v>1564</v>
      </c>
      <c r="K501" s="161"/>
      <c r="L501" s="165"/>
      <c r="M501" s="211" t="s">
        <v>194</v>
      </c>
      <c r="N501" s="913">
        <v>1</v>
      </c>
      <c r="O501" s="770" t="s">
        <v>193</v>
      </c>
      <c r="P501" s="771">
        <v>43146</v>
      </c>
      <c r="Q501" s="598" t="s">
        <v>1565</v>
      </c>
      <c r="R501" s="372">
        <v>43252</v>
      </c>
      <c r="S501" s="372">
        <v>43312</v>
      </c>
      <c r="T501" s="333" t="str">
        <f t="shared" si="26"/>
        <v>junio</v>
      </c>
      <c r="U501" s="335">
        <f t="shared" si="27"/>
        <v>60</v>
      </c>
      <c r="V501" s="334">
        <f t="shared" si="25"/>
        <v>61</v>
      </c>
      <c r="W501" s="163"/>
      <c r="X501" s="131"/>
      <c r="Y501" s="211"/>
      <c r="Z501" s="164"/>
      <c r="AA501" s="290"/>
      <c r="AB501" s="140"/>
      <c r="AC501" s="273"/>
      <c r="AD501" s="273"/>
      <c r="AE501" s="346"/>
      <c r="AF501" s="140"/>
      <c r="AG501" s="140"/>
      <c r="AH501" s="140"/>
      <c r="AI501" s="327">
        <f>IFERROR(VLOOKUP(CONCATENATE($T501,$V501),'Matriz de Decisión'!$M$4:$Y$81,2,0),0)</f>
        <v>0</v>
      </c>
      <c r="AJ501" s="347"/>
      <c r="AK501" s="347"/>
      <c r="AL501" s="346"/>
      <c r="AM501" s="347"/>
      <c r="AN501" s="347"/>
      <c r="AO501" s="346"/>
      <c r="AP501" s="347"/>
      <c r="AQ501" s="347"/>
    </row>
    <row r="502" spans="1:43" ht="82.5" customHeight="1" x14ac:dyDescent="0.25">
      <c r="A502" s="228" t="s">
        <v>192</v>
      </c>
      <c r="B502" s="105" t="s">
        <v>1375</v>
      </c>
      <c r="C502" s="212" t="s">
        <v>20</v>
      </c>
      <c r="D502" s="107" t="s">
        <v>4445</v>
      </c>
      <c r="E502" s="197"/>
      <c r="F502" s="211" t="s">
        <v>196</v>
      </c>
      <c r="G502" s="323" t="s">
        <v>1387</v>
      </c>
      <c r="H502" s="323" t="s">
        <v>1388</v>
      </c>
      <c r="I502" s="106" t="s">
        <v>199</v>
      </c>
      <c r="J502" s="107" t="s">
        <v>1566</v>
      </c>
      <c r="K502" s="140"/>
      <c r="L502" s="165">
        <v>0.4</v>
      </c>
      <c r="M502" s="211" t="s">
        <v>194</v>
      </c>
      <c r="N502" s="913">
        <v>1</v>
      </c>
      <c r="O502" s="770" t="s">
        <v>193</v>
      </c>
      <c r="P502" s="771">
        <v>43146</v>
      </c>
      <c r="Q502" s="290" t="s">
        <v>1567</v>
      </c>
      <c r="R502" s="130">
        <v>43132</v>
      </c>
      <c r="S502" s="130">
        <v>43434</v>
      </c>
      <c r="T502" s="333" t="str">
        <f t="shared" si="26"/>
        <v>febrero</v>
      </c>
      <c r="U502" s="335">
        <f t="shared" si="27"/>
        <v>302</v>
      </c>
      <c r="V502" s="334">
        <f t="shared" si="25"/>
        <v>305</v>
      </c>
      <c r="W502" s="163"/>
      <c r="X502" s="163"/>
      <c r="Y502" s="290"/>
      <c r="Z502" s="164">
        <v>30000000</v>
      </c>
      <c r="AA502" s="290"/>
      <c r="AB502" s="460" t="s">
        <v>2543</v>
      </c>
      <c r="AC502" s="273"/>
      <c r="AD502" s="273"/>
      <c r="AE502" s="615">
        <v>0.05</v>
      </c>
      <c r="AF502" s="451" t="s">
        <v>2544</v>
      </c>
      <c r="AG502" s="845">
        <v>0.1</v>
      </c>
      <c r="AH502" s="844" t="s">
        <v>4395</v>
      </c>
      <c r="AI502" s="327">
        <f>IFERROR(VLOOKUP(CONCATENATE($T502,$V502),'Matriz de Decisión'!$M$4:$Y$81,2,0),0)</f>
        <v>0</v>
      </c>
      <c r="AJ502" s="347"/>
      <c r="AK502" s="347"/>
      <c r="AL502" s="346">
        <v>7.0000000000000007E-2</v>
      </c>
      <c r="AM502" s="346">
        <v>7.0000000000000007E-2</v>
      </c>
      <c r="AN502" s="460" t="s">
        <v>2545</v>
      </c>
      <c r="AO502" s="346">
        <f>IFERROR(VLOOKUP(CONCATENATE($T502,$V502),'[1]Matriz de Decisión'!$M$4:$Y$81,4,0),0)</f>
        <v>0.14000000000000001</v>
      </c>
      <c r="AP502" s="905">
        <v>0.14000000000000001</v>
      </c>
      <c r="AQ502" s="904" t="s">
        <v>4434</v>
      </c>
    </row>
    <row r="503" spans="1:43" ht="82.5" customHeight="1" x14ac:dyDescent="0.25">
      <c r="A503" s="228" t="s">
        <v>192</v>
      </c>
      <c r="B503" s="105" t="s">
        <v>1375</v>
      </c>
      <c r="C503" s="212" t="s">
        <v>20</v>
      </c>
      <c r="D503" s="107" t="s">
        <v>4445</v>
      </c>
      <c r="E503" s="197"/>
      <c r="F503" s="211" t="s">
        <v>196</v>
      </c>
      <c r="G503" s="323" t="s">
        <v>1387</v>
      </c>
      <c r="H503" s="323" t="s">
        <v>1388</v>
      </c>
      <c r="I503" s="106" t="s">
        <v>199</v>
      </c>
      <c r="J503" s="107" t="s">
        <v>1566</v>
      </c>
      <c r="K503" s="140"/>
      <c r="L503" s="165"/>
      <c r="M503" s="211" t="s">
        <v>194</v>
      </c>
      <c r="N503" s="913">
        <v>1</v>
      </c>
      <c r="O503" s="770" t="s">
        <v>193</v>
      </c>
      <c r="P503" s="771">
        <v>43146</v>
      </c>
      <c r="Q503" s="290" t="s">
        <v>1568</v>
      </c>
      <c r="R503" s="130">
        <v>43132</v>
      </c>
      <c r="S503" s="130">
        <v>43434</v>
      </c>
      <c r="T503" s="333" t="str">
        <f t="shared" si="26"/>
        <v>febrero</v>
      </c>
      <c r="U503" s="335">
        <f t="shared" si="27"/>
        <v>302</v>
      </c>
      <c r="V503" s="334">
        <f t="shared" si="25"/>
        <v>305</v>
      </c>
      <c r="W503" s="163"/>
      <c r="X503" s="131"/>
      <c r="Y503" s="211"/>
      <c r="Z503" s="164">
        <v>70000000</v>
      </c>
      <c r="AA503" s="290"/>
      <c r="AB503" s="460" t="s">
        <v>2547</v>
      </c>
      <c r="AC503" s="273"/>
      <c r="AD503" s="273"/>
      <c r="AE503" s="615">
        <v>0.05</v>
      </c>
      <c r="AF503" s="460" t="s">
        <v>2544</v>
      </c>
      <c r="AG503" s="845">
        <v>0.1</v>
      </c>
      <c r="AH503" s="844" t="s">
        <v>4396</v>
      </c>
      <c r="AI503" s="327">
        <f>IFERROR(VLOOKUP(CONCATENATE($T503,$V503),'Matriz de Decisión'!$M$4:$Y$81,2,0),0)</f>
        <v>0</v>
      </c>
      <c r="AJ503" s="347"/>
      <c r="AK503" s="347"/>
      <c r="AL503" s="346">
        <v>7.0000000000000007E-2</v>
      </c>
      <c r="AM503" s="346">
        <v>7.0000000000000007E-2</v>
      </c>
      <c r="AN503" s="460" t="s">
        <v>2548</v>
      </c>
      <c r="AO503" s="346">
        <f>IFERROR(VLOOKUP(CONCATENATE($T503,$V503),'[1]Matriz de Decisión'!$M$4:$Y$81,4,0),0)</f>
        <v>0.14000000000000001</v>
      </c>
      <c r="AP503" s="905">
        <v>0.14000000000000001</v>
      </c>
      <c r="AQ503" s="904" t="s">
        <v>4435</v>
      </c>
    </row>
    <row r="504" spans="1:43" ht="82.5" customHeight="1" x14ac:dyDescent="0.25">
      <c r="A504" s="228" t="s">
        <v>192</v>
      </c>
      <c r="B504" s="105" t="s">
        <v>1375</v>
      </c>
      <c r="C504" s="212" t="s">
        <v>20</v>
      </c>
      <c r="D504" s="107" t="s">
        <v>4445</v>
      </c>
      <c r="E504" s="197"/>
      <c r="F504" s="211" t="s">
        <v>196</v>
      </c>
      <c r="G504" s="323" t="s">
        <v>1387</v>
      </c>
      <c r="H504" s="323" t="s">
        <v>1388</v>
      </c>
      <c r="I504" s="106" t="s">
        <v>199</v>
      </c>
      <c r="J504" s="107" t="s">
        <v>1566</v>
      </c>
      <c r="K504" s="140"/>
      <c r="L504" s="165"/>
      <c r="M504" s="211" t="s">
        <v>194</v>
      </c>
      <c r="N504" s="913">
        <v>1</v>
      </c>
      <c r="O504" s="770" t="s">
        <v>193</v>
      </c>
      <c r="P504" s="771">
        <v>43161</v>
      </c>
      <c r="Q504" s="290" t="s">
        <v>1569</v>
      </c>
      <c r="R504" s="130">
        <v>43132</v>
      </c>
      <c r="S504" s="130">
        <v>43465</v>
      </c>
      <c r="T504" s="333" t="str">
        <f t="shared" si="26"/>
        <v>febrero</v>
      </c>
      <c r="U504" s="335">
        <f t="shared" si="27"/>
        <v>333</v>
      </c>
      <c r="V504" s="334">
        <f t="shared" si="25"/>
        <v>333</v>
      </c>
      <c r="W504" s="163"/>
      <c r="X504" s="131">
        <v>71500000</v>
      </c>
      <c r="Y504" s="211"/>
      <c r="Z504" s="164"/>
      <c r="AA504" s="290"/>
      <c r="AB504" s="290" t="s">
        <v>2546</v>
      </c>
      <c r="AC504" s="273"/>
      <c r="AD504" s="273"/>
      <c r="AE504" s="615">
        <v>7.0000000000000007E-2</v>
      </c>
      <c r="AF504" s="473" t="s">
        <v>2544</v>
      </c>
      <c r="AG504" s="845">
        <v>0.1</v>
      </c>
      <c r="AH504" s="844" t="s">
        <v>4396</v>
      </c>
      <c r="AI504" s="327">
        <f>IFERROR(VLOOKUP(CONCATENATE($T504,$V504),'Matriz de Decisión'!$M$4:$Y$81,2,0),0)</f>
        <v>0</v>
      </c>
      <c r="AJ504" s="347"/>
      <c r="AK504" s="347"/>
      <c r="AL504" s="346">
        <v>0.12</v>
      </c>
      <c r="AM504" s="346">
        <v>0.12</v>
      </c>
      <c r="AN504" s="473" t="s">
        <v>2549</v>
      </c>
      <c r="AO504" s="346">
        <f>IFERROR(VLOOKUP(CONCATENATE($T504,$V504),'[1]Matriz de Decisión'!$M$4:$Y$81,4,0),0)</f>
        <v>0.12181818181818183</v>
      </c>
      <c r="AP504" s="907">
        <v>0.12</v>
      </c>
      <c r="AQ504" s="906" t="s">
        <v>4436</v>
      </c>
    </row>
    <row r="505" spans="1:43" ht="82.5" customHeight="1" x14ac:dyDescent="0.25">
      <c r="A505" s="228" t="s">
        <v>192</v>
      </c>
      <c r="B505" s="105" t="s">
        <v>1375</v>
      </c>
      <c r="C505" s="212" t="s">
        <v>20</v>
      </c>
      <c r="D505" s="107" t="s">
        <v>4445</v>
      </c>
      <c r="E505" s="197"/>
      <c r="F505" s="211" t="s">
        <v>196</v>
      </c>
      <c r="G505" s="323" t="s">
        <v>1387</v>
      </c>
      <c r="H505" s="323" t="s">
        <v>1388</v>
      </c>
      <c r="I505" s="106" t="s">
        <v>199</v>
      </c>
      <c r="J505" s="107" t="s">
        <v>1566</v>
      </c>
      <c r="K505" s="140"/>
      <c r="L505" s="166"/>
      <c r="M505" s="211" t="s">
        <v>194</v>
      </c>
      <c r="N505" s="913">
        <v>1</v>
      </c>
      <c r="O505" s="770" t="s">
        <v>193</v>
      </c>
      <c r="P505" s="771">
        <v>43161</v>
      </c>
      <c r="Q505" s="290" t="s">
        <v>3526</v>
      </c>
      <c r="R505" s="130">
        <v>43190</v>
      </c>
      <c r="S505" s="130">
        <v>43311</v>
      </c>
      <c r="T505" s="333" t="str">
        <f t="shared" si="26"/>
        <v>marzo</v>
      </c>
      <c r="U505" s="335">
        <f t="shared" si="27"/>
        <v>121</v>
      </c>
      <c r="V505" s="334">
        <f t="shared" si="25"/>
        <v>122</v>
      </c>
      <c r="W505" s="163"/>
      <c r="X505" s="131"/>
      <c r="Y505" s="211"/>
      <c r="Z505" s="143">
        <v>60000000</v>
      </c>
      <c r="AA505" s="136"/>
      <c r="AB505" s="140"/>
      <c r="AC505" s="273"/>
      <c r="AD505" s="273"/>
      <c r="AE505" s="346"/>
      <c r="AF505" s="140"/>
      <c r="AG505" s="929">
        <v>0.1</v>
      </c>
      <c r="AH505" s="844" t="s">
        <v>4397</v>
      </c>
      <c r="AI505" s="327">
        <f>IFERROR(VLOOKUP(CONCATENATE($T505,$V505),'Matriz de Decisión'!$M$4:$Y$81,2,0),0)</f>
        <v>0</v>
      </c>
      <c r="AJ505" s="347"/>
      <c r="AK505" s="347"/>
      <c r="AL505" s="346">
        <f>IFERROR(VLOOKUP(CONCATENATE($T505,$V505),'[1]Matriz de Decisión'!$M$4:$Y$81,3,0),0)</f>
        <v>0</v>
      </c>
      <c r="AM505" s="347"/>
      <c r="AN505" s="347"/>
      <c r="AO505" s="346">
        <f>IFERROR(VLOOKUP(CONCATENATE($T505,$V505),'[1]Matriz de Decisión'!$M$4:$Y$81,4,0),0)</f>
        <v>0.2</v>
      </c>
      <c r="AP505" s="908">
        <v>0.2</v>
      </c>
      <c r="AQ505" s="906" t="s">
        <v>4437</v>
      </c>
    </row>
    <row r="506" spans="1:43" ht="84" hidden="1" x14ac:dyDescent="0.25">
      <c r="A506" s="228" t="s">
        <v>192</v>
      </c>
      <c r="B506" s="105" t="s">
        <v>1375</v>
      </c>
      <c r="C506" s="212" t="s">
        <v>20</v>
      </c>
      <c r="D506" s="107" t="s">
        <v>4445</v>
      </c>
      <c r="E506" s="197"/>
      <c r="F506" s="211" t="s">
        <v>196</v>
      </c>
      <c r="G506" s="323" t="s">
        <v>1387</v>
      </c>
      <c r="H506" s="323" t="s">
        <v>1388</v>
      </c>
      <c r="I506" s="106" t="s">
        <v>199</v>
      </c>
      <c r="J506" s="107" t="s">
        <v>1566</v>
      </c>
      <c r="K506" s="140"/>
      <c r="L506" s="166"/>
      <c r="M506" s="211" t="s">
        <v>194</v>
      </c>
      <c r="N506" s="913">
        <v>1</v>
      </c>
      <c r="O506" s="770" t="s">
        <v>193</v>
      </c>
      <c r="P506" s="771">
        <v>43146</v>
      </c>
      <c r="Q506" s="598" t="s">
        <v>1570</v>
      </c>
      <c r="R506" s="372">
        <v>43191</v>
      </c>
      <c r="S506" s="372">
        <v>43434</v>
      </c>
      <c r="T506" s="333" t="str">
        <f t="shared" si="26"/>
        <v>abril</v>
      </c>
      <c r="U506" s="335">
        <f t="shared" si="27"/>
        <v>243</v>
      </c>
      <c r="V506" s="334">
        <f t="shared" si="25"/>
        <v>244</v>
      </c>
      <c r="W506" s="163"/>
      <c r="X506" s="131"/>
      <c r="Y506" s="211"/>
      <c r="Z506" s="143"/>
      <c r="AA506" s="136"/>
      <c r="AB506" s="140"/>
      <c r="AC506" s="273"/>
      <c r="AD506" s="273"/>
      <c r="AE506" s="346"/>
      <c r="AF506" s="140"/>
      <c r="AG506" s="140"/>
      <c r="AH506" s="140"/>
      <c r="AI506" s="327">
        <f>IFERROR(VLOOKUP(CONCATENATE($T506,$V506),'Matriz de Decisión'!$M$4:$Y$81,2,0),0)</f>
        <v>0</v>
      </c>
      <c r="AJ506" s="347"/>
      <c r="AK506" s="347"/>
      <c r="AL506" s="346"/>
      <c r="AM506" s="347"/>
      <c r="AN506" s="347"/>
      <c r="AO506" s="346"/>
      <c r="AP506" s="347"/>
      <c r="AQ506" s="347"/>
    </row>
    <row r="507" spans="1:43" ht="96" hidden="1" x14ac:dyDescent="0.25">
      <c r="A507" s="228" t="s">
        <v>192</v>
      </c>
      <c r="B507" s="105" t="s">
        <v>1375</v>
      </c>
      <c r="C507" s="212" t="s">
        <v>20</v>
      </c>
      <c r="D507" s="107" t="s">
        <v>4445</v>
      </c>
      <c r="E507" s="197"/>
      <c r="F507" s="211" t="s">
        <v>196</v>
      </c>
      <c r="G507" s="323" t="s">
        <v>1387</v>
      </c>
      <c r="H507" s="323" t="s">
        <v>1388</v>
      </c>
      <c r="I507" s="106" t="s">
        <v>199</v>
      </c>
      <c r="J507" s="107" t="s">
        <v>1566</v>
      </c>
      <c r="K507" s="140"/>
      <c r="L507" s="166"/>
      <c r="M507" s="211" t="s">
        <v>194</v>
      </c>
      <c r="N507" s="913">
        <v>1</v>
      </c>
      <c r="O507" s="770" t="s">
        <v>193</v>
      </c>
      <c r="P507" s="771">
        <v>43146</v>
      </c>
      <c r="Q507" s="598" t="s">
        <v>1571</v>
      </c>
      <c r="R507" s="372">
        <v>43191</v>
      </c>
      <c r="S507" s="372">
        <v>43434</v>
      </c>
      <c r="T507" s="333" t="str">
        <f t="shared" si="26"/>
        <v>abril</v>
      </c>
      <c r="U507" s="335">
        <f t="shared" si="27"/>
        <v>243</v>
      </c>
      <c r="V507" s="334">
        <f t="shared" si="25"/>
        <v>244</v>
      </c>
      <c r="W507" s="163"/>
      <c r="X507" s="131"/>
      <c r="Y507" s="211"/>
      <c r="Z507" s="143"/>
      <c r="AA507" s="136"/>
      <c r="AB507" s="140"/>
      <c r="AC507" s="273"/>
      <c r="AD507" s="273"/>
      <c r="AE507" s="346"/>
      <c r="AF507" s="140"/>
      <c r="AG507" s="140"/>
      <c r="AH507" s="140"/>
      <c r="AI507" s="327">
        <f>IFERROR(VLOOKUP(CONCATENATE($T507,$V507),'Matriz de Decisión'!$M$4:$Y$81,2,0),0)</f>
        <v>0</v>
      </c>
      <c r="AJ507" s="347"/>
      <c r="AK507" s="347"/>
      <c r="AL507" s="346"/>
      <c r="AM507" s="347"/>
      <c r="AN507" s="347"/>
      <c r="AO507" s="346"/>
      <c r="AP507" s="347"/>
      <c r="AQ507" s="347"/>
    </row>
    <row r="508" spans="1:43" ht="82.5" customHeight="1" x14ac:dyDescent="0.25">
      <c r="A508" s="228" t="s">
        <v>192</v>
      </c>
      <c r="B508" s="105" t="s">
        <v>1375</v>
      </c>
      <c r="C508" s="212" t="s">
        <v>20</v>
      </c>
      <c r="D508" s="107" t="s">
        <v>4445</v>
      </c>
      <c r="E508" s="197"/>
      <c r="F508" s="211" t="s">
        <v>196</v>
      </c>
      <c r="G508" s="323" t="s">
        <v>1387</v>
      </c>
      <c r="H508" s="323" t="s">
        <v>1388</v>
      </c>
      <c r="I508" s="106" t="s">
        <v>199</v>
      </c>
      <c r="J508" s="107" t="s">
        <v>1572</v>
      </c>
      <c r="K508" s="140"/>
      <c r="L508" s="166">
        <v>0.6</v>
      </c>
      <c r="M508" s="211" t="s">
        <v>194</v>
      </c>
      <c r="N508" s="913">
        <v>1</v>
      </c>
      <c r="O508" s="770" t="s">
        <v>193</v>
      </c>
      <c r="P508" s="771">
        <v>43146</v>
      </c>
      <c r="Q508" s="290" t="s">
        <v>1573</v>
      </c>
      <c r="R508" s="130">
        <v>43102</v>
      </c>
      <c r="S508" s="130">
        <v>43434</v>
      </c>
      <c r="T508" s="333" t="str">
        <f t="shared" si="26"/>
        <v>enero</v>
      </c>
      <c r="U508" s="335">
        <f t="shared" si="27"/>
        <v>332</v>
      </c>
      <c r="V508" s="334">
        <f t="shared" si="25"/>
        <v>333</v>
      </c>
      <c r="W508" s="163"/>
      <c r="X508" s="131">
        <v>71500000</v>
      </c>
      <c r="Y508" s="211"/>
      <c r="Z508" s="143">
        <v>500000000</v>
      </c>
      <c r="AA508" s="136"/>
      <c r="AB508" s="161" t="s">
        <v>2550</v>
      </c>
      <c r="AC508" s="273"/>
      <c r="AD508" s="273"/>
      <c r="AE508" s="615">
        <v>0.12</v>
      </c>
      <c r="AF508" s="217" t="s">
        <v>2551</v>
      </c>
      <c r="AG508" s="847">
        <v>0.3</v>
      </c>
      <c r="AH508" s="846" t="s">
        <v>4398</v>
      </c>
      <c r="AI508" s="327">
        <f>IFERROR(VLOOKUP(CONCATENATE($T508,$V508),'Matriz de Decisión'!$M$4:$Y$81,2,0),0)</f>
        <v>6.0909090909090913E-2</v>
      </c>
      <c r="AJ508" s="347"/>
      <c r="AK508" s="347"/>
      <c r="AL508" s="346">
        <v>0.12</v>
      </c>
      <c r="AM508" s="346">
        <v>0.12</v>
      </c>
      <c r="AN508" s="397" t="s">
        <v>2552</v>
      </c>
      <c r="AO508" s="346">
        <f>IFERROR(VLOOKUP(CONCATENATE($T508,$V508),'[1]Matriz de Decisión'!$M$4:$Y$81,4,0),0)</f>
        <v>0.18272727272727274</v>
      </c>
      <c r="AP508" s="910">
        <v>0.3</v>
      </c>
      <c r="AQ508" s="911" t="s">
        <v>4438</v>
      </c>
    </row>
    <row r="509" spans="1:43" ht="82.5" customHeight="1" x14ac:dyDescent="0.25">
      <c r="A509" s="228" t="s">
        <v>192</v>
      </c>
      <c r="B509" s="105" t="s">
        <v>1375</v>
      </c>
      <c r="C509" s="212" t="s">
        <v>20</v>
      </c>
      <c r="D509" s="107" t="s">
        <v>4445</v>
      </c>
      <c r="E509" s="197"/>
      <c r="F509" s="106" t="s">
        <v>1376</v>
      </c>
      <c r="G509" s="323" t="s">
        <v>1387</v>
      </c>
      <c r="H509" s="323" t="s">
        <v>1388</v>
      </c>
      <c r="I509" s="211" t="s">
        <v>199</v>
      </c>
      <c r="J509" s="107" t="s">
        <v>1574</v>
      </c>
      <c r="K509" s="140"/>
      <c r="L509" s="166">
        <v>0.1</v>
      </c>
      <c r="M509" s="211" t="s">
        <v>194</v>
      </c>
      <c r="N509" s="302">
        <v>10</v>
      </c>
      <c r="O509" s="201" t="s">
        <v>193</v>
      </c>
      <c r="P509" s="772">
        <v>43146</v>
      </c>
      <c r="Q509" s="290" t="s">
        <v>1575</v>
      </c>
      <c r="R509" s="130">
        <v>43160</v>
      </c>
      <c r="S509" s="130">
        <v>43465</v>
      </c>
      <c r="T509" s="333" t="str">
        <f t="shared" si="26"/>
        <v>marzo</v>
      </c>
      <c r="U509" s="335">
        <f t="shared" si="27"/>
        <v>305</v>
      </c>
      <c r="V509" s="334">
        <f t="shared" si="25"/>
        <v>305</v>
      </c>
      <c r="W509" s="163"/>
      <c r="X509" s="131">
        <v>71500000</v>
      </c>
      <c r="Y509" s="211"/>
      <c r="Z509" s="143">
        <v>2000000000</v>
      </c>
      <c r="AA509" s="136"/>
      <c r="AB509" s="217" t="s">
        <v>1576</v>
      </c>
      <c r="AC509" s="273"/>
      <c r="AD509" s="273"/>
      <c r="AE509" s="346"/>
      <c r="AF509" s="140"/>
      <c r="AG509" s="929">
        <v>0.3</v>
      </c>
      <c r="AH509" s="846" t="s">
        <v>4399</v>
      </c>
      <c r="AI509" s="327">
        <f>IFERROR(VLOOKUP(CONCATENATE($T509,$V509),'Matriz de Decisión'!$M$4:$Y$81,2,0),0)</f>
        <v>0</v>
      </c>
      <c r="AJ509" s="347"/>
      <c r="AK509" s="347"/>
      <c r="AL509" s="346">
        <f>IFERROR(VLOOKUP(CONCATENATE($T509,$V509),'[1]Matriz de Decisión'!$M$4:$Y$81,3,0),0)</f>
        <v>0</v>
      </c>
      <c r="AM509" s="347"/>
      <c r="AN509" s="347"/>
      <c r="AO509" s="346">
        <f>IFERROR(VLOOKUP(CONCATENATE($T509,$V509),'[1]Matriz de Decisión'!$M$4:$Y$81,4,0),0)</f>
        <v>7.0000000000000007E-2</v>
      </c>
      <c r="AP509" s="910">
        <v>7.0000000000000007E-2</v>
      </c>
      <c r="AQ509" s="911" t="s">
        <v>4439</v>
      </c>
    </row>
    <row r="510" spans="1:43" ht="82.5" customHeight="1" x14ac:dyDescent="0.25">
      <c r="A510" s="228" t="s">
        <v>192</v>
      </c>
      <c r="B510" s="105" t="s">
        <v>1375</v>
      </c>
      <c r="C510" s="212" t="s">
        <v>20</v>
      </c>
      <c r="D510" s="107" t="s">
        <v>4445</v>
      </c>
      <c r="E510" s="197"/>
      <c r="F510" s="106" t="s">
        <v>1376</v>
      </c>
      <c r="G510" s="323" t="s">
        <v>1387</v>
      </c>
      <c r="H510" s="323" t="s">
        <v>1388</v>
      </c>
      <c r="I510" s="211" t="s">
        <v>193</v>
      </c>
      <c r="J510" s="107" t="s">
        <v>1577</v>
      </c>
      <c r="K510" s="140"/>
      <c r="L510" s="165">
        <v>0.1</v>
      </c>
      <c r="M510" s="211" t="s">
        <v>194</v>
      </c>
      <c r="N510" s="302">
        <v>10</v>
      </c>
      <c r="O510" s="201" t="s">
        <v>193</v>
      </c>
      <c r="P510" s="772">
        <v>43146</v>
      </c>
      <c r="Q510" s="290" t="s">
        <v>1578</v>
      </c>
      <c r="R510" s="130">
        <v>43160</v>
      </c>
      <c r="S510" s="130">
        <v>43465</v>
      </c>
      <c r="T510" s="333" t="str">
        <f t="shared" si="26"/>
        <v>marzo</v>
      </c>
      <c r="U510" s="335">
        <f t="shared" si="27"/>
        <v>305</v>
      </c>
      <c r="V510" s="334">
        <f t="shared" si="25"/>
        <v>305</v>
      </c>
      <c r="W510" s="163"/>
      <c r="X510" s="163">
        <v>71500000</v>
      </c>
      <c r="Y510" s="290"/>
      <c r="Z510" s="164"/>
      <c r="AA510" s="136"/>
      <c r="AB510" s="460" t="s">
        <v>1579</v>
      </c>
      <c r="AC510" s="273"/>
      <c r="AD510" s="273"/>
      <c r="AE510" s="346"/>
      <c r="AF510" s="140"/>
      <c r="AG510" s="930">
        <v>0.5</v>
      </c>
      <c r="AH510" s="846" t="s">
        <v>4400</v>
      </c>
      <c r="AI510" s="327">
        <f>IFERROR(VLOOKUP(CONCATENATE($T510,$V510),'Matriz de Decisión'!$M$4:$Y$81,2,0),0)</f>
        <v>0</v>
      </c>
      <c r="AJ510" s="347"/>
      <c r="AK510" s="347"/>
      <c r="AL510" s="346">
        <f>IFERROR(VLOOKUP(CONCATENATE($T510,$V510),'[1]Matriz de Decisión'!$M$4:$Y$81,3,0),0)</f>
        <v>0</v>
      </c>
      <c r="AM510" s="347"/>
      <c r="AN510" s="347"/>
      <c r="AO510" s="346">
        <f>IFERROR(VLOOKUP(CONCATENATE($T510,$V510),'[1]Matriz de Decisión'!$M$4:$Y$81,4,0),0)</f>
        <v>7.0000000000000007E-2</v>
      </c>
      <c r="AP510" s="613" t="e">
        <f t="array" ref="AP510:AQ511">[3]!'! Formato de Formulación y Seg!F510C68:F511C69'</f>
        <v>#REF!</v>
      </c>
      <c r="AQ510" s="613" t="e">
        <v>#REF!</v>
      </c>
    </row>
    <row r="511" spans="1:43" ht="82.5" customHeight="1" x14ac:dyDescent="0.25">
      <c r="A511" s="228" t="s">
        <v>192</v>
      </c>
      <c r="B511" s="105" t="s">
        <v>1375</v>
      </c>
      <c r="C511" s="212" t="s">
        <v>20</v>
      </c>
      <c r="D511" s="107" t="s">
        <v>4445</v>
      </c>
      <c r="E511" s="197"/>
      <c r="F511" s="106" t="s">
        <v>1376</v>
      </c>
      <c r="G511" s="323" t="s">
        <v>1387</v>
      </c>
      <c r="H511" s="323" t="s">
        <v>1388</v>
      </c>
      <c r="I511" s="211" t="s">
        <v>193</v>
      </c>
      <c r="J511" s="107" t="s">
        <v>4494</v>
      </c>
      <c r="K511" s="140"/>
      <c r="L511" s="165">
        <v>0.1</v>
      </c>
      <c r="M511" s="211" t="s">
        <v>194</v>
      </c>
      <c r="N511" s="913">
        <v>1</v>
      </c>
      <c r="O511" s="140"/>
      <c r="P511" s="140"/>
      <c r="Q511" s="290" t="s">
        <v>1580</v>
      </c>
      <c r="R511" s="130">
        <v>43101</v>
      </c>
      <c r="S511" s="130">
        <v>43281</v>
      </c>
      <c r="T511" s="333" t="str">
        <f t="shared" si="26"/>
        <v>enero</v>
      </c>
      <c r="U511" s="335">
        <f t="shared" si="27"/>
        <v>180</v>
      </c>
      <c r="V511" s="334">
        <f t="shared" si="25"/>
        <v>183</v>
      </c>
      <c r="W511" s="163"/>
      <c r="X511" s="163"/>
      <c r="Y511" s="290"/>
      <c r="Z511" s="164"/>
      <c r="AA511" s="212"/>
      <c r="AB511" s="460" t="s">
        <v>2489</v>
      </c>
      <c r="AC511" s="139">
        <v>0.05</v>
      </c>
      <c r="AD511" s="274" t="s">
        <v>1581</v>
      </c>
      <c r="AE511" s="615">
        <v>0.1</v>
      </c>
      <c r="AF511" s="460" t="s">
        <v>2488</v>
      </c>
      <c r="AG511" s="848">
        <v>0.2</v>
      </c>
      <c r="AH511" s="846" t="s">
        <v>4401</v>
      </c>
      <c r="AI511" s="327">
        <f>IFERROR(VLOOKUP(CONCATENATE($T511,$V511),'Matriz de Decisión'!$M$4:$Y$81,2,0),0)</f>
        <v>0.11666666666666665</v>
      </c>
      <c r="AJ511" s="346">
        <v>0.05</v>
      </c>
      <c r="AK511" s="371" t="s">
        <v>1581</v>
      </c>
      <c r="AL511" s="346">
        <f>IFERROR(VLOOKUP(CONCATENATE($T511,$V511),'[1]Matriz de Decisión'!$M$4:$Y$81,3,0),0)</f>
        <v>0.23333333333333331</v>
      </c>
      <c r="AM511" s="346">
        <v>0.23</v>
      </c>
      <c r="AN511" s="460" t="s">
        <v>2490</v>
      </c>
      <c r="AO511" s="346">
        <f>IFERROR(VLOOKUP(CONCATENATE($T511,$V511),'[1]Matriz de Decisión'!$M$4:$Y$81,4,0),0)</f>
        <v>0.35</v>
      </c>
      <c r="AP511" s="613" t="e">
        <v>#REF!</v>
      </c>
      <c r="AQ511" s="253" t="e">
        <v>#REF!</v>
      </c>
    </row>
    <row r="512" spans="1:43" ht="84" hidden="1" x14ac:dyDescent="0.25">
      <c r="A512" s="228" t="s">
        <v>192</v>
      </c>
      <c r="B512" s="105" t="s">
        <v>1375</v>
      </c>
      <c r="C512" s="212" t="s">
        <v>20</v>
      </c>
      <c r="D512" s="107" t="s">
        <v>4445</v>
      </c>
      <c r="E512" s="197"/>
      <c r="F512" s="106" t="s">
        <v>1376</v>
      </c>
      <c r="G512" s="323" t="s">
        <v>1387</v>
      </c>
      <c r="H512" s="323" t="s">
        <v>1388</v>
      </c>
      <c r="I512" s="211" t="s">
        <v>199</v>
      </c>
      <c r="J512" s="107" t="s">
        <v>3525</v>
      </c>
      <c r="K512" s="140"/>
      <c r="L512" s="165">
        <v>0.1</v>
      </c>
      <c r="M512" s="211" t="s">
        <v>194</v>
      </c>
      <c r="N512" s="913">
        <v>1</v>
      </c>
      <c r="O512" s="140"/>
      <c r="P512" s="140"/>
      <c r="Q512" s="290" t="s">
        <v>1582</v>
      </c>
      <c r="R512" s="130">
        <v>43282</v>
      </c>
      <c r="S512" s="130">
        <v>43465</v>
      </c>
      <c r="T512" s="333" t="str">
        <f t="shared" si="26"/>
        <v>julio</v>
      </c>
      <c r="U512" s="335">
        <f t="shared" si="27"/>
        <v>183</v>
      </c>
      <c r="V512" s="334">
        <f t="shared" si="25"/>
        <v>183</v>
      </c>
      <c r="W512" s="163"/>
      <c r="X512" s="131"/>
      <c r="Y512" s="211"/>
      <c r="Z512" s="164"/>
      <c r="AA512" s="212"/>
      <c r="AB512" s="140"/>
      <c r="AC512" s="273"/>
      <c r="AD512" s="273"/>
      <c r="AE512" s="346"/>
      <c r="AF512" s="140"/>
      <c r="AG512" s="140"/>
      <c r="AH512" s="140"/>
      <c r="AI512" s="327">
        <f>IFERROR(VLOOKUP(CONCATENATE($T512,$V512),'Matriz de Decisión'!$M$4:$Y$81,2,0),0)</f>
        <v>0</v>
      </c>
      <c r="AJ512" s="347"/>
      <c r="AK512" s="347"/>
      <c r="AL512" s="346">
        <f>IFERROR(VLOOKUP(CONCATENATE($T512,$V512),'[1]Matriz de Decisión'!$M$4:$Y$81,3,0),0)</f>
        <v>0</v>
      </c>
      <c r="AM512" s="347"/>
      <c r="AN512" s="347"/>
      <c r="AO512" s="346">
        <f>IFERROR(VLOOKUP(CONCATENATE($T512,$V512),'[1]Matriz de Decisión'!$M$4:$Y$81,4,0),0)</f>
        <v>0</v>
      </c>
      <c r="AP512" s="347"/>
      <c r="AQ512" s="347"/>
    </row>
    <row r="513" spans="1:43" ht="110.25" hidden="1" x14ac:dyDescent="0.25">
      <c r="A513" s="228" t="s">
        <v>192</v>
      </c>
      <c r="B513" s="105" t="s">
        <v>1375</v>
      </c>
      <c r="C513" s="212" t="s">
        <v>20</v>
      </c>
      <c r="D513" s="107" t="s">
        <v>4445</v>
      </c>
      <c r="E513" s="197"/>
      <c r="F513" s="106" t="s">
        <v>1376</v>
      </c>
      <c r="G513" s="323" t="s">
        <v>1387</v>
      </c>
      <c r="H513" s="323" t="s">
        <v>1388</v>
      </c>
      <c r="I513" s="211" t="s">
        <v>193</v>
      </c>
      <c r="J513" s="107" t="s">
        <v>1583</v>
      </c>
      <c r="K513" s="140"/>
      <c r="L513" s="165">
        <v>0.05</v>
      </c>
      <c r="M513" s="211" t="s">
        <v>194</v>
      </c>
      <c r="N513" s="913">
        <v>1</v>
      </c>
      <c r="O513" s="201" t="s">
        <v>193</v>
      </c>
      <c r="P513" s="772">
        <v>43146</v>
      </c>
      <c r="Q513" s="290" t="s">
        <v>1584</v>
      </c>
      <c r="R513" s="130">
        <v>43191</v>
      </c>
      <c r="S513" s="130">
        <v>43343</v>
      </c>
      <c r="T513" s="333" t="str">
        <f t="shared" si="26"/>
        <v>abril</v>
      </c>
      <c r="U513" s="335">
        <f t="shared" si="27"/>
        <v>152</v>
      </c>
      <c r="V513" s="334">
        <f t="shared" si="25"/>
        <v>152</v>
      </c>
      <c r="W513" s="163"/>
      <c r="X513" s="131">
        <v>71500000</v>
      </c>
      <c r="Y513" s="211"/>
      <c r="Z513" s="164">
        <v>50000000</v>
      </c>
      <c r="AA513" s="212"/>
      <c r="AB513" s="373" t="s">
        <v>1585</v>
      </c>
      <c r="AC513" s="273"/>
      <c r="AD513" s="273"/>
      <c r="AE513" s="346"/>
      <c r="AF513" s="140"/>
      <c r="AG513" s="140"/>
      <c r="AH513" s="140"/>
      <c r="AI513" s="327">
        <f>IFERROR(VLOOKUP(CONCATENATE($T513,$V513),'Matriz de Decisión'!$M$4:$Y$81,2,0),0)</f>
        <v>0</v>
      </c>
      <c r="AJ513" s="347"/>
      <c r="AK513" s="347"/>
      <c r="AL513" s="346">
        <f>IFERROR(VLOOKUP(CONCATENATE($T513,$V513),'[1]Matriz de Decisión'!$M$4:$Y$81,3,0),0)</f>
        <v>0</v>
      </c>
      <c r="AM513" s="347"/>
      <c r="AN513" s="347"/>
      <c r="AO513" s="346">
        <f>IFERROR(VLOOKUP(CONCATENATE($T513,$V513),'[1]Matriz de Decisión'!$M$4:$Y$81,4,0),0)</f>
        <v>0</v>
      </c>
      <c r="AP513" s="347"/>
      <c r="AQ513" s="347"/>
    </row>
    <row r="514" spans="1:43" ht="84" hidden="1" x14ac:dyDescent="0.25">
      <c r="A514" s="228" t="s">
        <v>192</v>
      </c>
      <c r="B514" s="105" t="s">
        <v>1375</v>
      </c>
      <c r="C514" s="212" t="s">
        <v>20</v>
      </c>
      <c r="D514" s="107" t="s">
        <v>4445</v>
      </c>
      <c r="E514" s="197"/>
      <c r="F514" s="211" t="s">
        <v>196</v>
      </c>
      <c r="G514" s="323" t="s">
        <v>1387</v>
      </c>
      <c r="H514" s="323" t="s">
        <v>1388</v>
      </c>
      <c r="I514" s="106" t="s">
        <v>199</v>
      </c>
      <c r="J514" s="107" t="s">
        <v>1586</v>
      </c>
      <c r="K514" s="140"/>
      <c r="L514" s="165">
        <v>0.4</v>
      </c>
      <c r="M514" s="211" t="s">
        <v>194</v>
      </c>
      <c r="N514" s="302">
        <v>10</v>
      </c>
      <c r="O514" s="770" t="s">
        <v>193</v>
      </c>
      <c r="P514" s="771">
        <v>43146</v>
      </c>
      <c r="Q514" s="290" t="s">
        <v>2396</v>
      </c>
      <c r="R514" s="130">
        <v>43282</v>
      </c>
      <c r="S514" s="130">
        <v>43454</v>
      </c>
      <c r="T514" s="333" t="str">
        <f t="shared" si="26"/>
        <v>julio</v>
      </c>
      <c r="U514" s="335">
        <f t="shared" si="27"/>
        <v>172</v>
      </c>
      <c r="V514" s="334">
        <f t="shared" si="25"/>
        <v>183</v>
      </c>
      <c r="W514" s="163"/>
      <c r="X514" s="131">
        <v>0</v>
      </c>
      <c r="Y514" s="211"/>
      <c r="Z514" s="164"/>
      <c r="AA514" s="212"/>
      <c r="AB514" s="140"/>
      <c r="AC514" s="273"/>
      <c r="AD514" s="273"/>
      <c r="AE514" s="346"/>
      <c r="AF514" s="140"/>
      <c r="AG514" s="140"/>
      <c r="AH514" s="140"/>
      <c r="AI514" s="327">
        <f>IFERROR(VLOOKUP(CONCATENATE($T514,$V514),'Matriz de Decisión'!$M$4:$Y$81,2,0),0)</f>
        <v>0</v>
      </c>
      <c r="AJ514" s="347"/>
      <c r="AK514" s="347"/>
      <c r="AL514" s="346">
        <f>IFERROR(VLOOKUP(CONCATENATE($T514,$V514),'[1]Matriz de Decisión'!$M$4:$Y$81,3,0),0)</f>
        <v>0</v>
      </c>
      <c r="AM514" s="347"/>
      <c r="AN514" s="347"/>
      <c r="AO514" s="346">
        <f>IFERROR(VLOOKUP(CONCATENATE($T514,$V514),'[1]Matriz de Decisión'!$M$4:$Y$81,4,0),0)</f>
        <v>0</v>
      </c>
      <c r="AP514" s="347"/>
      <c r="AQ514" s="347"/>
    </row>
    <row r="515" spans="1:43" ht="82.5" customHeight="1" x14ac:dyDescent="0.25">
      <c r="A515" s="228" t="s">
        <v>192</v>
      </c>
      <c r="B515" s="105" t="s">
        <v>1375</v>
      </c>
      <c r="C515" s="212" t="s">
        <v>20</v>
      </c>
      <c r="D515" s="107" t="s">
        <v>4445</v>
      </c>
      <c r="E515" s="197"/>
      <c r="F515" s="211" t="s">
        <v>196</v>
      </c>
      <c r="G515" s="323" t="s">
        <v>1387</v>
      </c>
      <c r="H515" s="323" t="s">
        <v>1388</v>
      </c>
      <c r="I515" s="211" t="s">
        <v>199</v>
      </c>
      <c r="J515" s="107" t="s">
        <v>1587</v>
      </c>
      <c r="K515" s="140"/>
      <c r="L515" s="165">
        <v>0.2</v>
      </c>
      <c r="M515" s="211" t="s">
        <v>194</v>
      </c>
      <c r="N515" s="302">
        <v>10</v>
      </c>
      <c r="O515" s="140"/>
      <c r="P515" s="140"/>
      <c r="Q515" s="290" t="s">
        <v>1588</v>
      </c>
      <c r="R515" s="130">
        <v>43132</v>
      </c>
      <c r="S515" s="130">
        <v>43220</v>
      </c>
      <c r="T515" s="333" t="str">
        <f t="shared" si="26"/>
        <v>febrero</v>
      </c>
      <c r="U515" s="335">
        <f t="shared" si="27"/>
        <v>88</v>
      </c>
      <c r="V515" s="334">
        <f t="shared" si="25"/>
        <v>91</v>
      </c>
      <c r="W515" s="163"/>
      <c r="X515" s="131">
        <v>0</v>
      </c>
      <c r="Y515" s="211"/>
      <c r="Z515" s="164"/>
      <c r="AA515" s="212"/>
      <c r="AB515" s="140"/>
      <c r="AC515" s="273"/>
      <c r="AD515" s="273"/>
      <c r="AE515" s="615">
        <v>0.2</v>
      </c>
      <c r="AF515" s="460" t="s">
        <v>2553</v>
      </c>
      <c r="AG515" s="850">
        <v>0.4</v>
      </c>
      <c r="AH515" s="849" t="s">
        <v>4402</v>
      </c>
      <c r="AI515" s="327">
        <f>IFERROR(VLOOKUP(CONCATENATE($T515,$V515),'Matriz de Decisión'!$M$4:$Y$81,2,0),0)</f>
        <v>0</v>
      </c>
      <c r="AJ515" s="347"/>
      <c r="AK515" s="347"/>
      <c r="AL515" s="346">
        <f>IFERROR(VLOOKUP(CONCATENATE($T515,$V515),'[1]Matriz de Decisión'!$M$4:$Y$81,3,0),0)</f>
        <v>0.25</v>
      </c>
      <c r="AM515" s="346">
        <v>0.25</v>
      </c>
      <c r="AN515" s="460" t="s">
        <v>2554</v>
      </c>
      <c r="AO515" s="346">
        <f>IFERROR(VLOOKUP(CONCATENATE($T515,$V515),'[1]Matriz de Decisión'!$M$4:$Y$81,4,0),0)</f>
        <v>0.6</v>
      </c>
      <c r="AP515" s="910">
        <v>0.6</v>
      </c>
      <c r="AQ515" s="911" t="s">
        <v>4440</v>
      </c>
    </row>
    <row r="516" spans="1:43" ht="84" hidden="1" x14ac:dyDescent="0.25">
      <c r="A516" s="228" t="s">
        <v>192</v>
      </c>
      <c r="B516" s="105" t="s">
        <v>1375</v>
      </c>
      <c r="C516" s="212" t="s">
        <v>20</v>
      </c>
      <c r="D516" s="107" t="s">
        <v>4445</v>
      </c>
      <c r="E516" s="197"/>
      <c r="F516" s="211" t="s">
        <v>196</v>
      </c>
      <c r="G516" s="323" t="s">
        <v>1387</v>
      </c>
      <c r="H516" s="323" t="s">
        <v>1388</v>
      </c>
      <c r="I516" s="211" t="s">
        <v>199</v>
      </c>
      <c r="J516" s="107" t="s">
        <v>1587</v>
      </c>
      <c r="K516" s="140"/>
      <c r="L516" s="165"/>
      <c r="M516" s="211" t="s">
        <v>194</v>
      </c>
      <c r="N516" s="302">
        <v>10</v>
      </c>
      <c r="O516" s="140"/>
      <c r="P516" s="140"/>
      <c r="Q516" s="290" t="s">
        <v>1589</v>
      </c>
      <c r="R516" s="130">
        <v>43222</v>
      </c>
      <c r="S516" s="130">
        <v>43465</v>
      </c>
      <c r="T516" s="333" t="str">
        <f t="shared" si="26"/>
        <v>mayo</v>
      </c>
      <c r="U516" s="335">
        <f t="shared" si="27"/>
        <v>243</v>
      </c>
      <c r="V516" s="334">
        <f t="shared" si="25"/>
        <v>244</v>
      </c>
      <c r="W516" s="163"/>
      <c r="X516" s="131">
        <v>1000000000</v>
      </c>
      <c r="Y516" s="211"/>
      <c r="Z516" s="164"/>
      <c r="AA516" s="212"/>
      <c r="AB516" s="140"/>
      <c r="AC516" s="273"/>
      <c r="AD516" s="273"/>
      <c r="AE516" s="346"/>
      <c r="AF516" s="140"/>
      <c r="AG516" s="140"/>
      <c r="AH516" s="140"/>
      <c r="AI516" s="327">
        <f>IFERROR(VLOOKUP(CONCATENATE($T516,$V516),'Matriz de Decisión'!$M$4:$Y$81,2,0),0)</f>
        <v>0</v>
      </c>
      <c r="AJ516" s="347"/>
      <c r="AK516" s="347"/>
      <c r="AL516" s="346">
        <f>IFERROR(VLOOKUP(CONCATENATE($T516,$V516),'[1]Matriz de Decisión'!$M$4:$Y$81,3,0),0)</f>
        <v>0</v>
      </c>
      <c r="AM516" s="347"/>
      <c r="AN516" s="347"/>
      <c r="AO516" s="346">
        <f>IFERROR(VLOOKUP(CONCATENATE($T516,$V516),'[1]Matriz de Decisión'!$M$4:$Y$81,4,0),0)</f>
        <v>0</v>
      </c>
      <c r="AP516" s="910"/>
      <c r="AQ516" s="347"/>
    </row>
    <row r="517" spans="1:43" ht="82.5" customHeight="1" x14ac:dyDescent="0.25">
      <c r="A517" s="228" t="s">
        <v>192</v>
      </c>
      <c r="B517" s="105" t="s">
        <v>1375</v>
      </c>
      <c r="C517" s="212" t="s">
        <v>20</v>
      </c>
      <c r="D517" s="107" t="s">
        <v>4445</v>
      </c>
      <c r="E517" s="197"/>
      <c r="F517" s="211" t="s">
        <v>196</v>
      </c>
      <c r="G517" s="323" t="s">
        <v>1387</v>
      </c>
      <c r="H517" s="323" t="s">
        <v>1388</v>
      </c>
      <c r="I517" s="211" t="s">
        <v>199</v>
      </c>
      <c r="J517" s="107" t="s">
        <v>1590</v>
      </c>
      <c r="K517" s="140"/>
      <c r="L517" s="165">
        <v>0.1</v>
      </c>
      <c r="M517" s="211" t="s">
        <v>194</v>
      </c>
      <c r="N517" s="302">
        <v>10</v>
      </c>
      <c r="O517" s="140"/>
      <c r="P517" s="140"/>
      <c r="Q517" s="290" t="s">
        <v>1591</v>
      </c>
      <c r="R517" s="130">
        <v>43102</v>
      </c>
      <c r="S517" s="130">
        <v>43159</v>
      </c>
      <c r="T517" s="333" t="str">
        <f t="shared" si="26"/>
        <v>enero</v>
      </c>
      <c r="U517" s="335">
        <f t="shared" si="27"/>
        <v>57</v>
      </c>
      <c r="V517" s="334">
        <f t="shared" si="25"/>
        <v>61</v>
      </c>
      <c r="W517" s="163"/>
      <c r="X517" s="131"/>
      <c r="Y517" s="211"/>
      <c r="Z517" s="164"/>
      <c r="AA517" s="212" t="s">
        <v>1592</v>
      </c>
      <c r="AB517" s="141" t="s">
        <v>2557</v>
      </c>
      <c r="AC517" s="139">
        <v>0.05</v>
      </c>
      <c r="AD517" s="281" t="s">
        <v>1593</v>
      </c>
      <c r="AE517" s="615">
        <v>0.5</v>
      </c>
      <c r="AF517" s="460" t="s">
        <v>2555</v>
      </c>
      <c r="AG517" s="852">
        <v>1</v>
      </c>
      <c r="AH517" s="851" t="s">
        <v>4403</v>
      </c>
      <c r="AI517" s="327">
        <f>IFERROR(VLOOKUP(CONCATENATE($T517,$V517),'Matriz de Decisión'!$M$4:$Y$81,2,0),0)</f>
        <v>0.4</v>
      </c>
      <c r="AJ517" s="368">
        <v>0.4</v>
      </c>
      <c r="AK517" s="371" t="s">
        <v>1593</v>
      </c>
      <c r="AL517" s="346">
        <f>IFERROR(VLOOKUP(CONCATENATE($T517,$V517),'[1]Matriz de Decisión'!$M$4:$Y$81,3,0),0)</f>
        <v>1</v>
      </c>
      <c r="AM517" s="346">
        <v>1</v>
      </c>
      <c r="AN517" s="460" t="s">
        <v>2556</v>
      </c>
      <c r="AO517" s="346">
        <f>IFERROR(VLOOKUP(CONCATENATE($T517,$V517),'[1]Matriz de Decisión'!$M$4:$Y$81,4,0),0)</f>
        <v>1</v>
      </c>
      <c r="AP517" s="910">
        <v>1</v>
      </c>
      <c r="AQ517" s="911" t="s">
        <v>4441</v>
      </c>
    </row>
    <row r="518" spans="1:43" ht="82.5" customHeight="1" x14ac:dyDescent="0.25">
      <c r="A518" s="228" t="s">
        <v>192</v>
      </c>
      <c r="B518" s="105" t="s">
        <v>1375</v>
      </c>
      <c r="C518" s="212" t="s">
        <v>20</v>
      </c>
      <c r="D518" s="107" t="s">
        <v>4445</v>
      </c>
      <c r="E518" s="197"/>
      <c r="F518" s="211" t="s">
        <v>196</v>
      </c>
      <c r="G518" s="323" t="s">
        <v>1387</v>
      </c>
      <c r="H518" s="323" t="s">
        <v>1388</v>
      </c>
      <c r="I518" s="211" t="s">
        <v>199</v>
      </c>
      <c r="J518" s="107" t="s">
        <v>1590</v>
      </c>
      <c r="K518" s="140"/>
      <c r="L518" s="165"/>
      <c r="M518" s="211" t="s">
        <v>194</v>
      </c>
      <c r="N518" s="302">
        <v>10</v>
      </c>
      <c r="O518" s="140"/>
      <c r="P518" s="140"/>
      <c r="Q518" s="290" t="s">
        <v>1594</v>
      </c>
      <c r="R518" s="130">
        <v>43102</v>
      </c>
      <c r="S518" s="130">
        <v>43159</v>
      </c>
      <c r="T518" s="333" t="str">
        <f t="shared" si="26"/>
        <v>enero</v>
      </c>
      <c r="U518" s="335">
        <f t="shared" si="27"/>
        <v>57</v>
      </c>
      <c r="V518" s="334">
        <f t="shared" si="25"/>
        <v>61</v>
      </c>
      <c r="W518" s="163"/>
      <c r="X518" s="131"/>
      <c r="Y518" s="211"/>
      <c r="Z518" s="164"/>
      <c r="AA518" s="212" t="s">
        <v>1592</v>
      </c>
      <c r="AB518" s="141" t="s">
        <v>2557</v>
      </c>
      <c r="AC518" s="139">
        <v>0.05</v>
      </c>
      <c r="AD518" s="281" t="s">
        <v>1593</v>
      </c>
      <c r="AE518" s="615">
        <v>0.5</v>
      </c>
      <c r="AF518" s="460" t="s">
        <v>2558</v>
      </c>
      <c r="AG518" s="852">
        <v>1</v>
      </c>
      <c r="AH518" s="851" t="s">
        <v>4403</v>
      </c>
      <c r="AI518" s="327">
        <f>IFERROR(VLOOKUP(CONCATENATE($T518,$V518),'Matriz de Decisión'!$M$4:$Y$81,2,0),0)</f>
        <v>0.4</v>
      </c>
      <c r="AJ518" s="368">
        <v>0.4</v>
      </c>
      <c r="AK518" s="371" t="s">
        <v>1593</v>
      </c>
      <c r="AL518" s="346">
        <f>IFERROR(VLOOKUP(CONCATENATE($T518,$V518),'[1]Matriz de Decisión'!$M$4:$Y$81,3,0),0)</f>
        <v>1</v>
      </c>
      <c r="AM518" s="346">
        <v>1</v>
      </c>
      <c r="AN518" s="460" t="s">
        <v>2559</v>
      </c>
      <c r="AO518" s="346">
        <f>IFERROR(VLOOKUP(CONCATENATE($T518,$V518),'[1]Matriz de Decisión'!$M$4:$Y$81,4,0),0)</f>
        <v>1</v>
      </c>
      <c r="AP518" s="910">
        <v>1</v>
      </c>
      <c r="AQ518" s="911" t="s">
        <v>4441</v>
      </c>
    </row>
    <row r="519" spans="1:43" ht="82.5" customHeight="1" x14ac:dyDescent="0.25">
      <c r="A519" s="228" t="s">
        <v>192</v>
      </c>
      <c r="B519" s="105" t="s">
        <v>1375</v>
      </c>
      <c r="C519" s="212" t="s">
        <v>20</v>
      </c>
      <c r="D519" s="107" t="s">
        <v>4445</v>
      </c>
      <c r="E519" s="197"/>
      <c r="F519" s="211" t="s">
        <v>196</v>
      </c>
      <c r="G519" s="323" t="s">
        <v>1387</v>
      </c>
      <c r="H519" s="323" t="s">
        <v>1388</v>
      </c>
      <c r="I519" s="106" t="s">
        <v>199</v>
      </c>
      <c r="J519" s="107" t="s">
        <v>1590</v>
      </c>
      <c r="K519" s="140"/>
      <c r="L519" s="165"/>
      <c r="M519" s="211" t="s">
        <v>194</v>
      </c>
      <c r="N519" s="302">
        <v>10</v>
      </c>
      <c r="O519" s="140"/>
      <c r="P519" s="140"/>
      <c r="Q519" s="290" t="s">
        <v>1595</v>
      </c>
      <c r="R519" s="130">
        <v>43160</v>
      </c>
      <c r="S519" s="130">
        <v>43465</v>
      </c>
      <c r="T519" s="333" t="str">
        <f t="shared" si="26"/>
        <v>marzo</v>
      </c>
      <c r="U519" s="335">
        <f t="shared" si="27"/>
        <v>305</v>
      </c>
      <c r="V519" s="334">
        <f t="shared" si="25"/>
        <v>305</v>
      </c>
      <c r="W519" s="163"/>
      <c r="X519" s="131"/>
      <c r="Y519" s="211"/>
      <c r="Z519" s="164"/>
      <c r="AA519" s="212" t="s">
        <v>1592</v>
      </c>
      <c r="AB519" s="140"/>
      <c r="AC519" s="273"/>
      <c r="AD519" s="273"/>
      <c r="AE519" s="346"/>
      <c r="AF519" s="140"/>
      <c r="AG519" s="931">
        <v>2</v>
      </c>
      <c r="AH519" s="851" t="s">
        <v>4404</v>
      </c>
      <c r="AI519" s="327">
        <f>IFERROR(VLOOKUP(CONCATENATE($T519,$V519),'Matriz de Decisión'!$M$4:$Y$81,2,0),0)</f>
        <v>0</v>
      </c>
      <c r="AJ519" s="347"/>
      <c r="AK519" s="347"/>
      <c r="AL519" s="346">
        <f>IFERROR(VLOOKUP(CONCATENATE($T519,$V519),'[1]Matriz de Decisión'!$M$4:$Y$81,3,0),0)</f>
        <v>0</v>
      </c>
      <c r="AM519" s="347"/>
      <c r="AN519" s="347"/>
      <c r="AO519" s="346">
        <f>IFERROR(VLOOKUP(CONCATENATE($T519,$V519),'[1]Matriz de Decisión'!$M$4:$Y$81,4,0),0)</f>
        <v>7.0000000000000007E-2</v>
      </c>
      <c r="AP519" s="910">
        <v>7.0000000000000007E-2</v>
      </c>
      <c r="AQ519" s="911" t="s">
        <v>4442</v>
      </c>
    </row>
    <row r="520" spans="1:43" ht="82.5" customHeight="1" x14ac:dyDescent="0.25">
      <c r="A520" s="228" t="s">
        <v>192</v>
      </c>
      <c r="B520" s="105" t="s">
        <v>1375</v>
      </c>
      <c r="C520" s="212" t="s">
        <v>20</v>
      </c>
      <c r="D520" s="107" t="s">
        <v>4445</v>
      </c>
      <c r="E520" s="197"/>
      <c r="F520" s="211" t="s">
        <v>196</v>
      </c>
      <c r="G520" s="323" t="s">
        <v>1387</v>
      </c>
      <c r="H520" s="323" t="s">
        <v>1388</v>
      </c>
      <c r="I520" s="106" t="s">
        <v>199</v>
      </c>
      <c r="J520" s="107" t="s">
        <v>1596</v>
      </c>
      <c r="K520" s="140"/>
      <c r="L520" s="165">
        <v>0.1</v>
      </c>
      <c r="M520" s="211" t="s">
        <v>194</v>
      </c>
      <c r="N520" s="302">
        <v>15</v>
      </c>
      <c r="O520" s="140"/>
      <c r="P520" s="140"/>
      <c r="Q520" s="290" t="s">
        <v>1597</v>
      </c>
      <c r="R520" s="130">
        <v>43102</v>
      </c>
      <c r="S520" s="130">
        <v>43159</v>
      </c>
      <c r="T520" s="333" t="str">
        <f t="shared" si="26"/>
        <v>enero</v>
      </c>
      <c r="U520" s="335">
        <f t="shared" si="27"/>
        <v>57</v>
      </c>
      <c r="V520" s="334">
        <f t="shared" ref="V520:V583" si="28">IF($U520&lt;=30,30,IF(AND($U520&gt;30,$U520&lt;=61),61,IF(AND($U520&gt;61,$U520&lt;=91),91,IF(AND($U520&gt;91,$U520&lt;=122),122,IF(AND($U520&gt;122,$U520&lt;=152),152,IF(AND($U520&gt;152,$U520&lt;=183),183,IF(AND($U520&gt;183,$U520&lt;=213),213,IF(AND($U520&gt;213,$U520&lt;=244),244,IF(AND($U520&gt;244,$U520&lt;=274),274,IF(AND($U520&gt;274,$U520&lt;=305),305,IF(AND($U520&gt;305,$U520&lt;=333),333,IF(AND($U520&gt;333,$U520&lt;=365),365,"Verificar Fechas"))))))))))))</f>
        <v>61</v>
      </c>
      <c r="W520" s="163"/>
      <c r="X520" s="131"/>
      <c r="Y520" s="211"/>
      <c r="Z520" s="164"/>
      <c r="AA520" s="212" t="s">
        <v>1598</v>
      </c>
      <c r="AB520" s="217" t="s">
        <v>2560</v>
      </c>
      <c r="AC520" s="139">
        <v>0.3</v>
      </c>
      <c r="AD520" s="281" t="s">
        <v>1599</v>
      </c>
      <c r="AE520" s="615">
        <v>0.15</v>
      </c>
      <c r="AF520" s="460" t="s">
        <v>2561</v>
      </c>
      <c r="AG520" s="853">
        <v>0.8</v>
      </c>
      <c r="AH520" s="851" t="s">
        <v>4405</v>
      </c>
      <c r="AI520" s="327">
        <f>IFERROR(VLOOKUP(CONCATENATE($T520,$V520),'Matriz de Decisión'!$M$4:$Y$81,2,0),0)</f>
        <v>0.4</v>
      </c>
      <c r="AJ520" s="368">
        <v>0.4</v>
      </c>
      <c r="AK520" s="371" t="s">
        <v>1599</v>
      </c>
      <c r="AL520" s="346">
        <f>IFERROR(VLOOKUP(CONCATENATE($T520,$V520),'[1]Matriz de Decisión'!$M$4:$Y$81,3,0),0)</f>
        <v>1</v>
      </c>
      <c r="AM520" s="346">
        <v>1</v>
      </c>
      <c r="AN520" s="460" t="s">
        <v>2562</v>
      </c>
      <c r="AO520" s="346">
        <f>IFERROR(VLOOKUP(CONCATENATE($T520,$V520),'[1]Matriz de Decisión'!$M$4:$Y$81,4,0),0)</f>
        <v>1</v>
      </c>
      <c r="AP520" s="910">
        <v>1</v>
      </c>
      <c r="AQ520" s="911" t="s">
        <v>4441</v>
      </c>
    </row>
    <row r="521" spans="1:43" ht="82.5" customHeight="1" x14ac:dyDescent="0.25">
      <c r="A521" s="228" t="s">
        <v>192</v>
      </c>
      <c r="B521" s="105" t="s">
        <v>1375</v>
      </c>
      <c r="C521" s="212" t="s">
        <v>20</v>
      </c>
      <c r="D521" s="107" t="s">
        <v>4445</v>
      </c>
      <c r="E521" s="197"/>
      <c r="F521" s="211" t="s">
        <v>196</v>
      </c>
      <c r="G521" s="323" t="s">
        <v>1387</v>
      </c>
      <c r="H521" s="323" t="s">
        <v>1388</v>
      </c>
      <c r="I521" s="106" t="s">
        <v>199</v>
      </c>
      <c r="J521" s="107" t="s">
        <v>1596</v>
      </c>
      <c r="K521" s="140"/>
      <c r="L521" s="165">
        <v>0.1</v>
      </c>
      <c r="M521" s="211" t="s">
        <v>194</v>
      </c>
      <c r="N521" s="302">
        <v>15</v>
      </c>
      <c r="O521" s="140"/>
      <c r="P521" s="140"/>
      <c r="Q521" s="290" t="s">
        <v>1600</v>
      </c>
      <c r="R521" s="130">
        <v>43160</v>
      </c>
      <c r="S521" s="130">
        <v>43190</v>
      </c>
      <c r="T521" s="333" t="str">
        <f t="shared" ref="T521:T584" si="29">TEXT(R521,"mmmm")</f>
        <v>marzo</v>
      </c>
      <c r="U521" s="335">
        <f t="shared" ref="U521:U584" si="30">+S521-R521</f>
        <v>30</v>
      </c>
      <c r="V521" s="334">
        <f t="shared" si="28"/>
        <v>30</v>
      </c>
      <c r="W521" s="163"/>
      <c r="X521" s="131"/>
      <c r="Y521" s="211"/>
      <c r="Z521" s="164"/>
      <c r="AA521" s="212" t="s">
        <v>1601</v>
      </c>
      <c r="AB521" s="140"/>
      <c r="AC521" s="273"/>
      <c r="AD521" s="273"/>
      <c r="AE521" s="346"/>
      <c r="AF521" s="140"/>
      <c r="AG521" s="932">
        <v>0.8</v>
      </c>
      <c r="AH521" s="851" t="s">
        <v>4405</v>
      </c>
      <c r="AI521" s="327">
        <f>IFERROR(VLOOKUP(CONCATENATE($T521,$V521),'Matriz de Decisión'!$M$4:$Y$81,2,0),0)</f>
        <v>0</v>
      </c>
      <c r="AJ521" s="347"/>
      <c r="AK521" s="347"/>
      <c r="AL521" s="346">
        <f>IFERROR(VLOOKUP(CONCATENATE($T521,$V521),'[1]Matriz de Decisión'!$M$4:$Y$81,3,0),0)</f>
        <v>0</v>
      </c>
      <c r="AM521" s="346"/>
      <c r="AN521" s="347"/>
      <c r="AO521" s="346">
        <f>IFERROR(VLOOKUP(CONCATENATE($T521,$V521),'[1]Matriz de Decisión'!$M$4:$Y$81,4,0),0)</f>
        <v>1</v>
      </c>
      <c r="AP521" s="910">
        <v>1</v>
      </c>
      <c r="AQ521" s="909" t="s">
        <v>4405</v>
      </c>
    </row>
    <row r="522" spans="1:43" ht="84" hidden="1" x14ac:dyDescent="0.25">
      <c r="A522" s="228" t="s">
        <v>192</v>
      </c>
      <c r="B522" s="105" t="s">
        <v>1375</v>
      </c>
      <c r="C522" s="212" t="s">
        <v>20</v>
      </c>
      <c r="D522" s="107" t="s">
        <v>4445</v>
      </c>
      <c r="E522" s="197"/>
      <c r="F522" s="211" t="s">
        <v>196</v>
      </c>
      <c r="G522" s="323" t="s">
        <v>1387</v>
      </c>
      <c r="H522" s="323" t="s">
        <v>1388</v>
      </c>
      <c r="I522" s="106" t="s">
        <v>199</v>
      </c>
      <c r="J522" s="107" t="s">
        <v>1596</v>
      </c>
      <c r="K522" s="140"/>
      <c r="L522" s="165">
        <v>0.1</v>
      </c>
      <c r="M522" s="211" t="s">
        <v>194</v>
      </c>
      <c r="N522" s="302">
        <v>15</v>
      </c>
      <c r="O522" s="140"/>
      <c r="P522" s="140"/>
      <c r="Q522" s="290" t="s">
        <v>1602</v>
      </c>
      <c r="R522" s="130">
        <v>43192</v>
      </c>
      <c r="S522" s="130">
        <v>43465</v>
      </c>
      <c r="T522" s="333" t="str">
        <f t="shared" si="29"/>
        <v>abril</v>
      </c>
      <c r="U522" s="335">
        <f t="shared" si="30"/>
        <v>273</v>
      </c>
      <c r="V522" s="334">
        <f t="shared" si="28"/>
        <v>274</v>
      </c>
      <c r="W522" s="163"/>
      <c r="X522" s="131"/>
      <c r="Y522" s="211"/>
      <c r="Z522" s="164"/>
      <c r="AA522" s="212" t="s">
        <v>1601</v>
      </c>
      <c r="AB522" s="140"/>
      <c r="AC522" s="273"/>
      <c r="AD522" s="273"/>
      <c r="AE522" s="346"/>
      <c r="AF522" s="140"/>
      <c r="AG522" s="140"/>
      <c r="AH522" s="140"/>
      <c r="AI522" s="327">
        <f>IFERROR(VLOOKUP(CONCATENATE($T522,$V522),'Matriz de Decisión'!$M$4:$Y$81,2,0),0)</f>
        <v>0</v>
      </c>
      <c r="AJ522" s="347"/>
      <c r="AK522" s="347"/>
      <c r="AL522" s="346">
        <f>IFERROR(VLOOKUP(CONCATENATE($T522,$V522),'[1]Matriz de Decisión'!$M$4:$Y$81,3,0),0)</f>
        <v>0</v>
      </c>
      <c r="AM522" s="346"/>
      <c r="AN522" s="347"/>
      <c r="AO522" s="346">
        <f>IFERROR(VLOOKUP(CONCATENATE($T522,$V522),'[1]Matriz de Decisión'!$M$4:$Y$81,4,0),0)</f>
        <v>0</v>
      </c>
      <c r="AP522" s="347"/>
      <c r="AQ522" s="909"/>
    </row>
    <row r="523" spans="1:43" ht="82.5" customHeight="1" x14ac:dyDescent="0.25">
      <c r="A523" s="228" t="s">
        <v>192</v>
      </c>
      <c r="B523" s="105" t="s">
        <v>1375</v>
      </c>
      <c r="C523" s="212" t="s">
        <v>20</v>
      </c>
      <c r="D523" s="107" t="s">
        <v>4445</v>
      </c>
      <c r="E523" s="197"/>
      <c r="F523" s="211" t="s">
        <v>196</v>
      </c>
      <c r="G523" s="323" t="s">
        <v>1387</v>
      </c>
      <c r="H523" s="323" t="s">
        <v>1388</v>
      </c>
      <c r="I523" s="106" t="s">
        <v>199</v>
      </c>
      <c r="J523" s="107" t="s">
        <v>1603</v>
      </c>
      <c r="K523" s="140"/>
      <c r="L523" s="165">
        <v>0.2</v>
      </c>
      <c r="M523" s="211" t="s">
        <v>1604</v>
      </c>
      <c r="N523" s="913">
        <v>1</v>
      </c>
      <c r="O523" s="140"/>
      <c r="P523" s="140"/>
      <c r="Q523" s="290" t="s">
        <v>1605</v>
      </c>
      <c r="R523" s="130">
        <v>43101</v>
      </c>
      <c r="S523" s="130">
        <v>43312</v>
      </c>
      <c r="T523" s="333" t="str">
        <f t="shared" si="29"/>
        <v>enero</v>
      </c>
      <c r="U523" s="335">
        <f t="shared" si="30"/>
        <v>211</v>
      </c>
      <c r="V523" s="334">
        <f t="shared" si="28"/>
        <v>213</v>
      </c>
      <c r="W523" s="163"/>
      <c r="X523" s="131">
        <v>1050000000</v>
      </c>
      <c r="Y523" s="211"/>
      <c r="Z523" s="164"/>
      <c r="AA523" s="212"/>
      <c r="AB523" s="217" t="s">
        <v>1606</v>
      </c>
      <c r="AC523" s="139">
        <v>0.1</v>
      </c>
      <c r="AD523" s="253" t="s">
        <v>1607</v>
      </c>
      <c r="AE523" s="615">
        <v>0.2</v>
      </c>
      <c r="AF523" s="397" t="s">
        <v>2563</v>
      </c>
      <c r="AG523" s="857">
        <v>0.35</v>
      </c>
      <c r="AH523" s="855" t="s">
        <v>4406</v>
      </c>
      <c r="AI523" s="327">
        <f>IFERROR(VLOOKUP(CONCATENATE($T523,$V523),'Matriz de Decisión'!$M$4:$Y$81,2,0),0)</f>
        <v>0.10285714285714284</v>
      </c>
      <c r="AJ523" s="368">
        <v>0.1</v>
      </c>
      <c r="AK523" s="217" t="s">
        <v>1607</v>
      </c>
      <c r="AL523" s="346">
        <f>IFERROR(VLOOKUP(CONCATENATE($T523,$V523),'[1]Matriz de Decisión'!$M$4:$Y$81,3,0),0)</f>
        <v>0.20571428571428568</v>
      </c>
      <c r="AM523" s="200">
        <v>0.21</v>
      </c>
      <c r="AN523" s="397" t="s">
        <v>2563</v>
      </c>
      <c r="AO523" s="346">
        <f>IFERROR(VLOOKUP(CONCATENATE($T523,$V523),'[1]Matriz de Decisión'!$M$4:$Y$81,4,0),0)</f>
        <v>0.34857142857142853</v>
      </c>
      <c r="AP523" s="910">
        <v>0.35</v>
      </c>
      <c r="AQ523" s="909" t="s">
        <v>4406</v>
      </c>
    </row>
    <row r="524" spans="1:43" ht="82.5" customHeight="1" x14ac:dyDescent="0.25">
      <c r="A524" s="228" t="s">
        <v>192</v>
      </c>
      <c r="B524" s="105" t="s">
        <v>1375</v>
      </c>
      <c r="C524" s="212" t="s">
        <v>20</v>
      </c>
      <c r="D524" s="107" t="s">
        <v>4445</v>
      </c>
      <c r="E524" s="197"/>
      <c r="F524" s="211" t="s">
        <v>196</v>
      </c>
      <c r="G524" s="323" t="s">
        <v>1387</v>
      </c>
      <c r="H524" s="323" t="s">
        <v>1388</v>
      </c>
      <c r="I524" s="106" t="s">
        <v>199</v>
      </c>
      <c r="J524" s="107" t="s">
        <v>1608</v>
      </c>
      <c r="K524" s="140"/>
      <c r="L524" s="165">
        <v>0.2</v>
      </c>
      <c r="M524" s="211" t="s">
        <v>1604</v>
      </c>
      <c r="N524" s="302">
        <v>2</v>
      </c>
      <c r="O524" s="140"/>
      <c r="P524" s="140"/>
      <c r="Q524" s="290" t="s">
        <v>1609</v>
      </c>
      <c r="R524" s="130">
        <v>43101</v>
      </c>
      <c r="S524" s="130">
        <v>43465</v>
      </c>
      <c r="T524" s="333" t="str">
        <f t="shared" si="29"/>
        <v>enero</v>
      </c>
      <c r="U524" s="335">
        <f t="shared" si="30"/>
        <v>364</v>
      </c>
      <c r="V524" s="334">
        <f t="shared" si="28"/>
        <v>365</v>
      </c>
      <c r="W524" s="163"/>
      <c r="X524" s="131"/>
      <c r="Y524" s="211"/>
      <c r="Z524" s="164"/>
      <c r="AA524" s="212"/>
      <c r="AB524" s="161" t="s">
        <v>1610</v>
      </c>
      <c r="AC524" s="139">
        <v>0.05</v>
      </c>
      <c r="AD524" s="280" t="s">
        <v>1611</v>
      </c>
      <c r="AE524" s="615">
        <v>0.11</v>
      </c>
      <c r="AF524" s="397" t="s">
        <v>2564</v>
      </c>
      <c r="AG524" s="857">
        <v>0.16</v>
      </c>
      <c r="AH524" s="855" t="s">
        <v>4407</v>
      </c>
      <c r="AI524" s="327">
        <f>IFERROR(VLOOKUP(CONCATENATE($T524,$V524),'Matriz de Decisión'!$M$4:$Y$81,2,0),0)</f>
        <v>5.333333333333333E-2</v>
      </c>
      <c r="AJ524" s="368">
        <v>0.05</v>
      </c>
      <c r="AK524" s="217" t="s">
        <v>1611</v>
      </c>
      <c r="AL524" s="346">
        <f>IFERROR(VLOOKUP(CONCATENATE($T524,$V524),'[1]Matriz de Decisión'!$M$4:$Y$81,3,0),0)</f>
        <v>0.10666666666666666</v>
      </c>
      <c r="AM524" s="200">
        <v>0.11</v>
      </c>
      <c r="AN524" s="397" t="s">
        <v>2564</v>
      </c>
      <c r="AO524" s="346">
        <f>IFERROR(VLOOKUP(CONCATENATE($T524,$V524),'[1]Matriz de Decisión'!$M$4:$Y$81,4,0),0)</f>
        <v>0.15999999999999998</v>
      </c>
      <c r="AP524" s="910">
        <v>0.16</v>
      </c>
      <c r="AQ524" s="909" t="s">
        <v>4407</v>
      </c>
    </row>
    <row r="525" spans="1:43" ht="82.5" customHeight="1" x14ac:dyDescent="0.25">
      <c r="A525" s="228" t="s">
        <v>192</v>
      </c>
      <c r="B525" s="105" t="s">
        <v>1375</v>
      </c>
      <c r="C525" s="212" t="s">
        <v>20</v>
      </c>
      <c r="D525" s="107" t="s">
        <v>4445</v>
      </c>
      <c r="E525" s="197"/>
      <c r="F525" s="211" t="s">
        <v>196</v>
      </c>
      <c r="G525" s="323" t="s">
        <v>1387</v>
      </c>
      <c r="H525" s="323" t="s">
        <v>1388</v>
      </c>
      <c r="I525" s="106" t="s">
        <v>199</v>
      </c>
      <c r="J525" s="107" t="s">
        <v>1612</v>
      </c>
      <c r="K525" s="140"/>
      <c r="L525" s="165">
        <v>0.2</v>
      </c>
      <c r="M525" s="211" t="s">
        <v>1604</v>
      </c>
      <c r="N525" s="913">
        <v>1</v>
      </c>
      <c r="O525" s="770" t="s">
        <v>193</v>
      </c>
      <c r="P525" s="771">
        <v>43147</v>
      </c>
      <c r="Q525" s="290" t="s">
        <v>1613</v>
      </c>
      <c r="R525" s="130">
        <v>43101</v>
      </c>
      <c r="S525" s="130">
        <v>43220</v>
      </c>
      <c r="T525" s="333" t="str">
        <f t="shared" si="29"/>
        <v>enero</v>
      </c>
      <c r="U525" s="335">
        <f t="shared" si="30"/>
        <v>119</v>
      </c>
      <c r="V525" s="334">
        <f t="shared" si="28"/>
        <v>122</v>
      </c>
      <c r="W525" s="163"/>
      <c r="X525" s="131"/>
      <c r="Y525" s="211"/>
      <c r="Z525" s="164"/>
      <c r="AA525" s="212"/>
      <c r="AB525" s="140"/>
      <c r="AC525" s="273"/>
      <c r="AD525" s="273"/>
      <c r="AE525" s="615">
        <v>0.4</v>
      </c>
      <c r="AF525" s="161" t="s">
        <v>2565</v>
      </c>
      <c r="AG525" s="857">
        <v>0.65</v>
      </c>
      <c r="AH525" s="855" t="s">
        <v>4408</v>
      </c>
      <c r="AI525" s="327">
        <f>IFERROR(VLOOKUP(CONCATENATE($T525,$V525),'Matriz de Decisión'!$M$4:$Y$81,2,0),0)</f>
        <v>0.2</v>
      </c>
      <c r="AJ525" s="347"/>
      <c r="AK525" s="109" t="s">
        <v>1614</v>
      </c>
      <c r="AL525" s="346">
        <f>IFERROR(VLOOKUP(CONCATENATE($T525,$V525),'[1]Matriz de Decisión'!$M$4:$Y$81,3,0),0)</f>
        <v>0.4</v>
      </c>
      <c r="AM525" s="346">
        <v>0.4</v>
      </c>
      <c r="AN525" s="161" t="s">
        <v>2565</v>
      </c>
      <c r="AO525" s="346">
        <f>IFERROR(VLOOKUP(CONCATENATE($T525,$V525),'[1]Matriz de Decisión'!$M$4:$Y$81,4,0),0)</f>
        <v>0.65</v>
      </c>
      <c r="AP525" s="910">
        <v>0.65</v>
      </c>
      <c r="AQ525" s="909" t="s">
        <v>4408</v>
      </c>
    </row>
    <row r="526" spans="1:43" ht="82.5" customHeight="1" x14ac:dyDescent="0.25">
      <c r="A526" s="228" t="s">
        <v>192</v>
      </c>
      <c r="B526" s="105" t="s">
        <v>1375</v>
      </c>
      <c r="C526" s="212" t="s">
        <v>20</v>
      </c>
      <c r="D526" s="107" t="s">
        <v>4445</v>
      </c>
      <c r="E526" s="197"/>
      <c r="F526" s="211" t="s">
        <v>196</v>
      </c>
      <c r="G526" s="323" t="s">
        <v>1387</v>
      </c>
      <c r="H526" s="323" t="s">
        <v>1388</v>
      </c>
      <c r="I526" s="106" t="s">
        <v>199</v>
      </c>
      <c r="J526" s="107" t="s">
        <v>1615</v>
      </c>
      <c r="K526" s="140"/>
      <c r="L526" s="165">
        <v>0.2</v>
      </c>
      <c r="M526" s="211" t="s">
        <v>1604</v>
      </c>
      <c r="N526" s="302">
        <v>4</v>
      </c>
      <c r="O526" s="140"/>
      <c r="P526" s="140"/>
      <c r="Q526" s="290" t="s">
        <v>1616</v>
      </c>
      <c r="R526" s="130">
        <v>43101</v>
      </c>
      <c r="S526" s="130">
        <v>43465</v>
      </c>
      <c r="T526" s="333" t="str">
        <f t="shared" si="29"/>
        <v>enero</v>
      </c>
      <c r="U526" s="335">
        <f t="shared" si="30"/>
        <v>364</v>
      </c>
      <c r="V526" s="334">
        <f t="shared" si="28"/>
        <v>365</v>
      </c>
      <c r="W526" s="163"/>
      <c r="X526" s="131"/>
      <c r="Y526" s="211"/>
      <c r="Z526" s="164"/>
      <c r="AA526" s="212"/>
      <c r="AB526" s="161" t="s">
        <v>1617</v>
      </c>
      <c r="AC526" s="139">
        <v>0.05</v>
      </c>
      <c r="AD526" s="280" t="s">
        <v>1618</v>
      </c>
      <c r="AE526" s="615">
        <v>0.11</v>
      </c>
      <c r="AF526" s="397" t="s">
        <v>2566</v>
      </c>
      <c r="AG526" s="857">
        <v>0.16</v>
      </c>
      <c r="AH526" s="855" t="s">
        <v>4409</v>
      </c>
      <c r="AI526" s="327">
        <f>IFERROR(VLOOKUP(CONCATENATE($T526,$V526),'Matriz de Decisión'!$M$4:$Y$81,2,0),0)</f>
        <v>5.333333333333333E-2</v>
      </c>
      <c r="AJ526" s="368">
        <v>0.05</v>
      </c>
      <c r="AK526" s="217" t="s">
        <v>1618</v>
      </c>
      <c r="AL526" s="346">
        <f>IFERROR(VLOOKUP(CONCATENATE($T526,$V526),'[1]Matriz de Decisión'!$M$4:$Y$81,3,0),0)</f>
        <v>0.10666666666666666</v>
      </c>
      <c r="AM526" s="200">
        <v>0.11</v>
      </c>
      <c r="AN526" s="367" t="s">
        <v>2566</v>
      </c>
      <c r="AO526" s="346">
        <f>IFERROR(VLOOKUP(CONCATENATE($T526,$V526),'[1]Matriz de Decisión'!$M$4:$Y$81,4,0),0)</f>
        <v>0.15999999999999998</v>
      </c>
      <c r="AP526" s="910">
        <v>0.16</v>
      </c>
      <c r="AQ526" s="909" t="s">
        <v>4409</v>
      </c>
    </row>
    <row r="527" spans="1:43" ht="82.5" customHeight="1" x14ac:dyDescent="0.25">
      <c r="A527" s="228" t="s">
        <v>192</v>
      </c>
      <c r="B527" s="105" t="s">
        <v>1375</v>
      </c>
      <c r="C527" s="212" t="s">
        <v>20</v>
      </c>
      <c r="D527" s="107" t="s">
        <v>4445</v>
      </c>
      <c r="E527" s="197"/>
      <c r="F527" s="211" t="s">
        <v>196</v>
      </c>
      <c r="G527" s="323" t="s">
        <v>1387</v>
      </c>
      <c r="H527" s="323" t="s">
        <v>1388</v>
      </c>
      <c r="I527" s="106" t="s">
        <v>199</v>
      </c>
      <c r="J527" s="107" t="s">
        <v>1619</v>
      </c>
      <c r="K527" s="140"/>
      <c r="L527" s="165">
        <v>0.1</v>
      </c>
      <c r="M527" s="211" t="s">
        <v>1604</v>
      </c>
      <c r="N527" s="913">
        <v>1</v>
      </c>
      <c r="O527" s="140"/>
      <c r="P527" s="140"/>
      <c r="Q527" s="290" t="s">
        <v>1620</v>
      </c>
      <c r="R527" s="130">
        <v>43101</v>
      </c>
      <c r="S527" s="130">
        <v>43220</v>
      </c>
      <c r="T527" s="333" t="str">
        <f t="shared" si="29"/>
        <v>enero</v>
      </c>
      <c r="U527" s="335">
        <f t="shared" si="30"/>
        <v>119</v>
      </c>
      <c r="V527" s="334">
        <f t="shared" si="28"/>
        <v>122</v>
      </c>
      <c r="W527" s="163"/>
      <c r="X527" s="131"/>
      <c r="Y527" s="211"/>
      <c r="Z527" s="164"/>
      <c r="AA527" s="212"/>
      <c r="AB527" s="161" t="s">
        <v>1621</v>
      </c>
      <c r="AC527" s="139">
        <v>0.2</v>
      </c>
      <c r="AD527" s="253" t="s">
        <v>1622</v>
      </c>
      <c r="AE527" s="615">
        <v>0.4</v>
      </c>
      <c r="AF527" s="397" t="s">
        <v>2567</v>
      </c>
      <c r="AG527" s="857">
        <v>0.65</v>
      </c>
      <c r="AH527" s="855" t="s">
        <v>4410</v>
      </c>
      <c r="AI527" s="327">
        <f>IFERROR(VLOOKUP(CONCATENATE($T527,$V527),'Matriz de Decisión'!$M$4:$Y$81,2,0),0)</f>
        <v>0.2</v>
      </c>
      <c r="AJ527" s="368">
        <v>0.2</v>
      </c>
      <c r="AK527" s="161" t="s">
        <v>1622</v>
      </c>
      <c r="AL527" s="346">
        <f>IFERROR(VLOOKUP(CONCATENATE($T527,$V527),'[1]Matriz de Decisión'!$M$4:$Y$81,3,0),0)</f>
        <v>0.4</v>
      </c>
      <c r="AM527" s="200">
        <v>0.4</v>
      </c>
      <c r="AN527" s="367" t="s">
        <v>2567</v>
      </c>
      <c r="AO527" s="346">
        <f>IFERROR(VLOOKUP(CONCATENATE($T527,$V527),'[1]Matriz de Decisión'!$M$4:$Y$81,4,0),0)</f>
        <v>0.65</v>
      </c>
      <c r="AP527" s="910">
        <v>0.65</v>
      </c>
      <c r="AQ527" s="909" t="s">
        <v>4410</v>
      </c>
    </row>
    <row r="528" spans="1:43" ht="82.5" customHeight="1" x14ac:dyDescent="0.25">
      <c r="A528" s="228" t="s">
        <v>192</v>
      </c>
      <c r="B528" s="105" t="s">
        <v>1375</v>
      </c>
      <c r="C528" s="212" t="s">
        <v>20</v>
      </c>
      <c r="D528" s="107" t="s">
        <v>4445</v>
      </c>
      <c r="E528" s="197"/>
      <c r="F528" s="211" t="s">
        <v>196</v>
      </c>
      <c r="G528" s="323" t="s">
        <v>1387</v>
      </c>
      <c r="H528" s="323" t="s">
        <v>1388</v>
      </c>
      <c r="I528" s="106" t="s">
        <v>199</v>
      </c>
      <c r="J528" s="107" t="s">
        <v>1623</v>
      </c>
      <c r="K528" s="140"/>
      <c r="L528" s="165">
        <v>0.1</v>
      </c>
      <c r="M528" s="211" t="s">
        <v>1604</v>
      </c>
      <c r="N528" s="913">
        <v>1</v>
      </c>
      <c r="O528" s="140"/>
      <c r="P528" s="140"/>
      <c r="Q528" s="290" t="s">
        <v>1624</v>
      </c>
      <c r="R528" s="130">
        <v>43160</v>
      </c>
      <c r="S528" s="130">
        <v>43312</v>
      </c>
      <c r="T528" s="333" t="str">
        <f t="shared" si="29"/>
        <v>marzo</v>
      </c>
      <c r="U528" s="335">
        <f t="shared" si="30"/>
        <v>152</v>
      </c>
      <c r="V528" s="334">
        <f t="shared" si="28"/>
        <v>152</v>
      </c>
      <c r="W528" s="163"/>
      <c r="X528" s="131"/>
      <c r="Y528" s="211"/>
      <c r="Z528" s="164"/>
      <c r="AA528" s="212"/>
      <c r="AB528" s="140"/>
      <c r="AC528" s="273"/>
      <c r="AD528" s="273"/>
      <c r="AE528" s="140"/>
      <c r="AF528" s="140"/>
      <c r="AG528" s="932">
        <v>0.18</v>
      </c>
      <c r="AH528" s="855" t="s">
        <v>4411</v>
      </c>
      <c r="AI528" s="327">
        <f>IFERROR(VLOOKUP(CONCATENATE($T528,$V528),'Matriz de Decisión'!$M$4:$Y$81,2,0),0)</f>
        <v>0</v>
      </c>
      <c r="AJ528" s="347"/>
      <c r="AK528" s="347"/>
      <c r="AL528" s="346">
        <f>IFERROR(VLOOKUP(CONCATENATE($T528,$V528),'[1]Matriz de Decisión'!$M$4:$Y$81,3,0),0)</f>
        <v>0</v>
      </c>
      <c r="AM528" s="347"/>
      <c r="AN528" s="347"/>
      <c r="AO528" s="346">
        <f>IFERROR(VLOOKUP(CONCATENATE($T528,$V528),'[1]Matriz de Decisión'!$M$4:$Y$81,4,0),0)</f>
        <v>0.18000000000000002</v>
      </c>
      <c r="AP528" s="910">
        <v>0.18</v>
      </c>
      <c r="AQ528" s="909" t="s">
        <v>4411</v>
      </c>
    </row>
    <row r="529" spans="1:43" ht="82.5" customHeight="1" x14ac:dyDescent="0.25">
      <c r="A529" s="228" t="s">
        <v>192</v>
      </c>
      <c r="B529" s="105" t="s">
        <v>17</v>
      </c>
      <c r="C529" s="212" t="s">
        <v>20</v>
      </c>
      <c r="D529" s="107" t="s">
        <v>4445</v>
      </c>
      <c r="E529" s="197"/>
      <c r="F529" s="211" t="s">
        <v>1499</v>
      </c>
      <c r="G529" s="323" t="s">
        <v>1387</v>
      </c>
      <c r="H529" s="323" t="s">
        <v>1388</v>
      </c>
      <c r="I529" s="211" t="s">
        <v>193</v>
      </c>
      <c r="J529" s="107" t="s">
        <v>1625</v>
      </c>
      <c r="K529" s="140"/>
      <c r="L529" s="165">
        <v>0.1</v>
      </c>
      <c r="M529" s="211" t="s">
        <v>194</v>
      </c>
      <c r="N529" s="913">
        <v>1</v>
      </c>
      <c r="O529" s="201" t="s">
        <v>193</v>
      </c>
      <c r="P529" s="660">
        <v>43146</v>
      </c>
      <c r="Q529" s="290" t="s">
        <v>1626</v>
      </c>
      <c r="R529" s="130">
        <v>43115</v>
      </c>
      <c r="S529" s="130">
        <v>43196</v>
      </c>
      <c r="T529" s="333" t="str">
        <f t="shared" si="29"/>
        <v>enero</v>
      </c>
      <c r="U529" s="335">
        <f t="shared" si="30"/>
        <v>81</v>
      </c>
      <c r="V529" s="334">
        <f t="shared" si="28"/>
        <v>91</v>
      </c>
      <c r="W529" s="163">
        <v>0</v>
      </c>
      <c r="X529" s="131">
        <v>0</v>
      </c>
      <c r="Y529" s="211" t="s">
        <v>1274</v>
      </c>
      <c r="Z529" s="164">
        <v>0</v>
      </c>
      <c r="AA529" s="212"/>
      <c r="AB529" s="466" t="s">
        <v>2471</v>
      </c>
      <c r="AC529" s="139">
        <v>0.4</v>
      </c>
      <c r="AD529" s="253" t="s">
        <v>1627</v>
      </c>
      <c r="AE529" s="615">
        <v>0.35</v>
      </c>
      <c r="AF529" s="460" t="s">
        <v>2472</v>
      </c>
      <c r="AG529" s="856">
        <v>0.6</v>
      </c>
      <c r="AH529" s="854" t="s">
        <v>4412</v>
      </c>
      <c r="AI529" s="327">
        <f>IFERROR(VLOOKUP(CONCATENATE($T529,$V529),'Matriz de Decisión'!$M$4:$Y$81,2,0),0)</f>
        <v>0.25</v>
      </c>
      <c r="AJ529" s="346">
        <v>0.4</v>
      </c>
      <c r="AK529" s="161" t="s">
        <v>1627</v>
      </c>
      <c r="AL529" s="346">
        <f>IFERROR(VLOOKUP(CONCATENATE($T529,$V529),'[1]Matriz de Decisión'!$M$4:$Y$81,3,0),0)</f>
        <v>0.6</v>
      </c>
      <c r="AM529" s="346">
        <v>0.6</v>
      </c>
      <c r="AN529" s="460" t="s">
        <v>2472</v>
      </c>
      <c r="AO529" s="346">
        <f>IFERROR(VLOOKUP(CONCATENATE($T529,$V529),'[1]Matriz de Decisión'!$M$4:$Y$81,4,0),0)</f>
        <v>1</v>
      </c>
      <c r="AP529" s="910">
        <v>1</v>
      </c>
      <c r="AQ529" s="911" t="s">
        <v>4443</v>
      </c>
    </row>
    <row r="530" spans="1:43" ht="84" hidden="1" x14ac:dyDescent="0.25">
      <c r="A530" s="228" t="s">
        <v>192</v>
      </c>
      <c r="B530" s="105" t="s">
        <v>17</v>
      </c>
      <c r="C530" s="212" t="s">
        <v>20</v>
      </c>
      <c r="D530" s="107" t="s">
        <v>4445</v>
      </c>
      <c r="E530" s="197"/>
      <c r="F530" s="211" t="s">
        <v>1499</v>
      </c>
      <c r="G530" s="323" t="s">
        <v>1387</v>
      </c>
      <c r="H530" s="323" t="s">
        <v>1388</v>
      </c>
      <c r="I530" s="211" t="s">
        <v>193</v>
      </c>
      <c r="J530" s="107" t="s">
        <v>1625</v>
      </c>
      <c r="K530" s="140"/>
      <c r="L530" s="165"/>
      <c r="M530" s="211" t="s">
        <v>194</v>
      </c>
      <c r="N530" s="913">
        <v>1</v>
      </c>
      <c r="O530" s="201" t="s">
        <v>193</v>
      </c>
      <c r="P530" s="660">
        <v>43146</v>
      </c>
      <c r="Q530" s="290" t="s">
        <v>1628</v>
      </c>
      <c r="R530" s="130">
        <v>43199</v>
      </c>
      <c r="S530" s="130">
        <v>43228</v>
      </c>
      <c r="T530" s="333" t="str">
        <f t="shared" si="29"/>
        <v>abril</v>
      </c>
      <c r="U530" s="335">
        <f t="shared" si="30"/>
        <v>29</v>
      </c>
      <c r="V530" s="334">
        <f t="shared" si="28"/>
        <v>30</v>
      </c>
      <c r="W530" s="163">
        <v>0</v>
      </c>
      <c r="X530" s="131">
        <v>0</v>
      </c>
      <c r="Y530" s="211" t="s">
        <v>1274</v>
      </c>
      <c r="Z530" s="164">
        <v>0</v>
      </c>
      <c r="AA530" s="212"/>
      <c r="AB530" s="140"/>
      <c r="AC530" s="273"/>
      <c r="AD530" s="273"/>
      <c r="AE530" s="140"/>
      <c r="AF530" s="140"/>
      <c r="AG530" s="140"/>
      <c r="AH530" s="140"/>
      <c r="AI530" s="327">
        <f>IFERROR(VLOOKUP(CONCATENATE($T530,$V530),'Matriz de Decisión'!$M$4:$Y$81,2,0),0)</f>
        <v>0</v>
      </c>
      <c r="AJ530" s="347"/>
      <c r="AK530" s="347"/>
      <c r="AL530" s="346">
        <f>IFERROR(VLOOKUP(CONCATENATE($T530,$V530),'[1]Matriz de Decisión'!$M$4:$Y$81,3,0),0)</f>
        <v>0</v>
      </c>
      <c r="AM530" s="347"/>
      <c r="AN530" s="347"/>
      <c r="AO530" s="346">
        <f>IFERROR(VLOOKUP(CONCATENATE($T530,$V530),'[1]Matriz de Decisión'!$M$4:$Y$81,4,0),0)</f>
        <v>0</v>
      </c>
      <c r="AP530" s="347"/>
      <c r="AQ530" s="347"/>
    </row>
    <row r="531" spans="1:43" ht="96" hidden="1" x14ac:dyDescent="0.25">
      <c r="A531" s="228" t="s">
        <v>192</v>
      </c>
      <c r="B531" s="105" t="s">
        <v>17</v>
      </c>
      <c r="C531" s="212" t="s">
        <v>20</v>
      </c>
      <c r="D531" s="107" t="s">
        <v>4445</v>
      </c>
      <c r="E531" s="197"/>
      <c r="F531" s="211" t="s">
        <v>1499</v>
      </c>
      <c r="G531" s="323" t="s">
        <v>1387</v>
      </c>
      <c r="H531" s="323" t="s">
        <v>1388</v>
      </c>
      <c r="I531" s="211" t="s">
        <v>193</v>
      </c>
      <c r="J531" s="107" t="s">
        <v>1625</v>
      </c>
      <c r="K531" s="140"/>
      <c r="L531" s="165"/>
      <c r="M531" s="211" t="s">
        <v>194</v>
      </c>
      <c r="N531" s="913">
        <v>1</v>
      </c>
      <c r="O531" s="201" t="s">
        <v>193</v>
      </c>
      <c r="P531" s="660">
        <v>43146</v>
      </c>
      <c r="Q531" s="290" t="s">
        <v>1629</v>
      </c>
      <c r="R531" s="130">
        <v>43229</v>
      </c>
      <c r="S531" s="130">
        <v>43259</v>
      </c>
      <c r="T531" s="333" t="str">
        <f t="shared" si="29"/>
        <v>mayo</v>
      </c>
      <c r="U531" s="335">
        <f t="shared" si="30"/>
        <v>30</v>
      </c>
      <c r="V531" s="334">
        <f t="shared" si="28"/>
        <v>30</v>
      </c>
      <c r="W531" s="163">
        <v>0</v>
      </c>
      <c r="X531" s="131">
        <v>0</v>
      </c>
      <c r="Y531" s="211" t="s">
        <v>1274</v>
      </c>
      <c r="Z531" s="164">
        <v>0</v>
      </c>
      <c r="AA531" s="212"/>
      <c r="AB531" s="140"/>
      <c r="AC531" s="273"/>
      <c r="AD531" s="273"/>
      <c r="AE531" s="140"/>
      <c r="AF531" s="140"/>
      <c r="AG531" s="140"/>
      <c r="AH531" s="140"/>
      <c r="AI531" s="327">
        <f>IFERROR(VLOOKUP(CONCATENATE($T531,$V531),'Matriz de Decisión'!$M$4:$Y$81,2,0),0)</f>
        <v>0</v>
      </c>
      <c r="AJ531" s="347"/>
      <c r="AK531" s="347"/>
      <c r="AL531" s="346">
        <f>IFERROR(VLOOKUP(CONCATENATE($T531,$V531),'[1]Matriz de Decisión'!$M$4:$Y$81,3,0),0)</f>
        <v>0</v>
      </c>
      <c r="AM531" s="347"/>
      <c r="AN531" s="347"/>
      <c r="AO531" s="346">
        <f>IFERROR(VLOOKUP(CONCATENATE($T531,$V531),'[1]Matriz de Decisión'!$M$4:$Y$81,4,0),0)</f>
        <v>0</v>
      </c>
      <c r="AP531" s="347"/>
      <c r="AQ531" s="347"/>
    </row>
    <row r="532" spans="1:43" ht="84" hidden="1" x14ac:dyDescent="0.25">
      <c r="A532" s="228" t="s">
        <v>192</v>
      </c>
      <c r="B532" s="105" t="s">
        <v>17</v>
      </c>
      <c r="C532" s="212" t="s">
        <v>20</v>
      </c>
      <c r="D532" s="107" t="s">
        <v>4445</v>
      </c>
      <c r="E532" s="197"/>
      <c r="F532" s="211" t="s">
        <v>1499</v>
      </c>
      <c r="G532" s="323" t="s">
        <v>1387</v>
      </c>
      <c r="H532" s="323" t="s">
        <v>1388</v>
      </c>
      <c r="I532" s="211" t="s">
        <v>193</v>
      </c>
      <c r="J532" s="107" t="s">
        <v>1625</v>
      </c>
      <c r="K532" s="140"/>
      <c r="L532" s="165"/>
      <c r="M532" s="211" t="s">
        <v>194</v>
      </c>
      <c r="N532" s="913">
        <v>1</v>
      </c>
      <c r="O532" s="201" t="s">
        <v>193</v>
      </c>
      <c r="P532" s="660">
        <v>43146</v>
      </c>
      <c r="Q532" s="290" t="s">
        <v>1630</v>
      </c>
      <c r="R532" s="130">
        <v>43262</v>
      </c>
      <c r="S532" s="130">
        <v>43294</v>
      </c>
      <c r="T532" s="333" t="str">
        <f t="shared" si="29"/>
        <v>junio</v>
      </c>
      <c r="U532" s="335">
        <f t="shared" si="30"/>
        <v>32</v>
      </c>
      <c r="V532" s="334">
        <f t="shared" si="28"/>
        <v>61</v>
      </c>
      <c r="W532" s="163">
        <v>0</v>
      </c>
      <c r="X532" s="131">
        <v>0</v>
      </c>
      <c r="Y532" s="211" t="s">
        <v>1274</v>
      </c>
      <c r="Z532" s="164">
        <v>0</v>
      </c>
      <c r="AA532" s="212"/>
      <c r="AB532" s="140"/>
      <c r="AC532" s="273"/>
      <c r="AD532" s="273"/>
      <c r="AE532" s="140"/>
      <c r="AF532" s="140"/>
      <c r="AG532" s="140"/>
      <c r="AH532" s="140"/>
      <c r="AI532" s="327">
        <f>IFERROR(VLOOKUP(CONCATENATE($T532,$V532),'Matriz de Decisión'!$M$4:$Y$81,2,0),0)</f>
        <v>0</v>
      </c>
      <c r="AJ532" s="347"/>
      <c r="AK532" s="347"/>
      <c r="AL532" s="346">
        <f>IFERROR(VLOOKUP(CONCATENATE($T532,$V532),'[1]Matriz de Decisión'!$M$4:$Y$81,3,0),0)</f>
        <v>0</v>
      </c>
      <c r="AM532" s="347"/>
      <c r="AN532" s="347"/>
      <c r="AO532" s="346">
        <f>IFERROR(VLOOKUP(CONCATENATE($T532,$V532),'[1]Matriz de Decisión'!$M$4:$Y$81,4,0),0)</f>
        <v>0</v>
      </c>
      <c r="AP532" s="347"/>
      <c r="AQ532" s="347"/>
    </row>
    <row r="533" spans="1:43" ht="82.5" customHeight="1" x14ac:dyDescent="0.25">
      <c r="A533" s="228" t="s">
        <v>192</v>
      </c>
      <c r="B533" s="211" t="s">
        <v>17</v>
      </c>
      <c r="C533" s="212" t="s">
        <v>21</v>
      </c>
      <c r="D533" s="107" t="s">
        <v>4446</v>
      </c>
      <c r="E533" s="105"/>
      <c r="F533" s="106" t="s">
        <v>196</v>
      </c>
      <c r="G533" s="106" t="s">
        <v>3567</v>
      </c>
      <c r="H533" s="106" t="s">
        <v>1631</v>
      </c>
      <c r="I533" s="173" t="s">
        <v>199</v>
      </c>
      <c r="J533" s="107" t="s">
        <v>1632</v>
      </c>
      <c r="K533" s="241" t="s">
        <v>4462</v>
      </c>
      <c r="L533" s="160">
        <v>1</v>
      </c>
      <c r="M533" s="211" t="s">
        <v>285</v>
      </c>
      <c r="N533" s="915">
        <v>1</v>
      </c>
      <c r="O533" s="109"/>
      <c r="P533" s="109"/>
      <c r="Q533" s="211" t="s">
        <v>1633</v>
      </c>
      <c r="R533" s="174">
        <v>43132</v>
      </c>
      <c r="S533" s="174">
        <v>43465</v>
      </c>
      <c r="T533" s="333" t="str">
        <f t="shared" si="29"/>
        <v>febrero</v>
      </c>
      <c r="U533" s="335">
        <f t="shared" si="30"/>
        <v>333</v>
      </c>
      <c r="V533" s="334">
        <f t="shared" si="28"/>
        <v>333</v>
      </c>
      <c r="W533" s="175">
        <v>0</v>
      </c>
      <c r="X533" s="176"/>
      <c r="Y533" s="176"/>
      <c r="Z533" s="176"/>
      <c r="AA533" s="176" t="s">
        <v>1634</v>
      </c>
      <c r="AB533" s="174" t="s">
        <v>2581</v>
      </c>
      <c r="AC533" s="479">
        <v>0</v>
      </c>
      <c r="AD533" s="174" t="s">
        <v>2583</v>
      </c>
      <c r="AE533" s="479">
        <v>0.14199999999999999</v>
      </c>
      <c r="AF533" s="174" t="s">
        <v>2584</v>
      </c>
      <c r="AG533" s="420">
        <v>0.28000000000000003</v>
      </c>
      <c r="AH533" s="174" t="s">
        <v>4103</v>
      </c>
      <c r="AI533" s="327">
        <f>IFERROR(VLOOKUP(CONCATENATE($T533,$V533),'Matriz de Decisión'!$M$4:$Y$81,2,0),0)</f>
        <v>0</v>
      </c>
      <c r="AJ533" s="346">
        <v>0</v>
      </c>
      <c r="AK533" s="346" t="s">
        <v>2583</v>
      </c>
      <c r="AL533" s="346">
        <f>IFERROR(VLOOKUP(CONCATENATE($T533,$V533),'[1]Matriz de Decisión'!$M$4:$Y$81,3,0),0)</f>
        <v>6.0909090909090913E-2</v>
      </c>
      <c r="AM533" s="479">
        <v>0.14199999999999999</v>
      </c>
      <c r="AN533" s="174" t="s">
        <v>2585</v>
      </c>
      <c r="AO533" s="346">
        <f>IFERROR(VLOOKUP(CONCATENATE($T533,$V533),'[1]Matriz de Decisión'!$M$4:$Y$81,4,0),0)</f>
        <v>0.12181818181818183</v>
      </c>
      <c r="AP533" s="420">
        <v>0.28000000000000003</v>
      </c>
      <c r="AQ533" s="174" t="s">
        <v>4105</v>
      </c>
    </row>
    <row r="534" spans="1:43" ht="82.5" customHeight="1" x14ac:dyDescent="0.25">
      <c r="A534" s="228" t="s">
        <v>192</v>
      </c>
      <c r="B534" s="211" t="s">
        <v>60</v>
      </c>
      <c r="C534" s="212" t="s">
        <v>21</v>
      </c>
      <c r="D534" s="107" t="s">
        <v>4446</v>
      </c>
      <c r="E534" s="105"/>
      <c r="F534" s="106" t="s">
        <v>196</v>
      </c>
      <c r="G534" s="106" t="s">
        <v>3567</v>
      </c>
      <c r="H534" s="106" t="s">
        <v>1631</v>
      </c>
      <c r="I534" s="173" t="s">
        <v>199</v>
      </c>
      <c r="J534" s="107" t="s">
        <v>1635</v>
      </c>
      <c r="K534" s="241" t="s">
        <v>4463</v>
      </c>
      <c r="L534" s="160">
        <v>1</v>
      </c>
      <c r="M534" s="211" t="s">
        <v>285</v>
      </c>
      <c r="N534" s="915">
        <v>1</v>
      </c>
      <c r="O534" s="109"/>
      <c r="P534" s="109"/>
      <c r="Q534" s="211" t="s">
        <v>1636</v>
      </c>
      <c r="R534" s="174">
        <v>43132</v>
      </c>
      <c r="S534" s="174">
        <v>43465</v>
      </c>
      <c r="T534" s="333" t="str">
        <f t="shared" si="29"/>
        <v>febrero</v>
      </c>
      <c r="U534" s="335">
        <f t="shared" si="30"/>
        <v>333</v>
      </c>
      <c r="V534" s="334">
        <f t="shared" si="28"/>
        <v>333</v>
      </c>
      <c r="W534" s="176">
        <v>60000000</v>
      </c>
      <c r="X534" s="176"/>
      <c r="Y534" s="176"/>
      <c r="Z534" s="176"/>
      <c r="AA534" s="176" t="s">
        <v>1637</v>
      </c>
      <c r="AB534" s="174" t="s">
        <v>2582</v>
      </c>
      <c r="AC534" s="346">
        <v>0.02</v>
      </c>
      <c r="AD534" s="115" t="s">
        <v>2588</v>
      </c>
      <c r="AE534" s="346">
        <v>0.12</v>
      </c>
      <c r="AF534" s="174" t="s">
        <v>2587</v>
      </c>
      <c r="AG534" s="344">
        <v>0.16</v>
      </c>
      <c r="AH534" s="174" t="s">
        <v>4104</v>
      </c>
      <c r="AI534" s="327">
        <f>IFERROR(VLOOKUP(CONCATENATE($T534,$V534),'Matriz de Decisión'!$M$4:$Y$81,2,0),0)</f>
        <v>0</v>
      </c>
      <c r="AJ534" s="346">
        <v>0.02</v>
      </c>
      <c r="AK534" s="346" t="s">
        <v>2588</v>
      </c>
      <c r="AL534" s="346">
        <f>IFERROR(VLOOKUP(CONCATENATE($T534,$V534),'[1]Matriz de Decisión'!$M$4:$Y$81,3,0),0)</f>
        <v>6.0909090909090913E-2</v>
      </c>
      <c r="AM534" s="346">
        <v>0.1</v>
      </c>
      <c r="AN534" s="174" t="s">
        <v>2586</v>
      </c>
      <c r="AO534" s="346">
        <f>IFERROR(VLOOKUP(CONCATENATE($T534,$V534),'[1]Matriz de Decisión'!$M$4:$Y$81,4,0),0)</f>
        <v>0.12181818181818183</v>
      </c>
      <c r="AP534" s="344">
        <v>0.16</v>
      </c>
      <c r="AQ534" s="174" t="s">
        <v>4106</v>
      </c>
    </row>
    <row r="535" spans="1:43" ht="82.5" customHeight="1" x14ac:dyDescent="0.25">
      <c r="A535" s="177" t="s">
        <v>192</v>
      </c>
      <c r="B535" s="215" t="s">
        <v>1638</v>
      </c>
      <c r="C535" s="111" t="s">
        <v>21</v>
      </c>
      <c r="D535" s="107" t="s">
        <v>4446</v>
      </c>
      <c r="E535" s="215"/>
      <c r="F535" s="173" t="s">
        <v>3581</v>
      </c>
      <c r="G535" s="173" t="s">
        <v>1640</v>
      </c>
      <c r="H535" s="173" t="s">
        <v>1641</v>
      </c>
      <c r="I535" s="211" t="s">
        <v>193</v>
      </c>
      <c r="J535" s="225" t="s">
        <v>1642</v>
      </c>
      <c r="K535" s="214" t="s">
        <v>4461</v>
      </c>
      <c r="L535" s="374">
        <v>0.1</v>
      </c>
      <c r="M535" s="215" t="s">
        <v>1643</v>
      </c>
      <c r="N535" s="302">
        <v>65</v>
      </c>
      <c r="O535" s="228"/>
      <c r="P535" s="228"/>
      <c r="Q535" s="215" t="s">
        <v>1644</v>
      </c>
      <c r="R535" s="183">
        <v>43115</v>
      </c>
      <c r="S535" s="178">
        <v>43465</v>
      </c>
      <c r="T535" s="333" t="str">
        <f t="shared" si="29"/>
        <v>enero</v>
      </c>
      <c r="U535" s="335">
        <f t="shared" si="30"/>
        <v>350</v>
      </c>
      <c r="V535" s="334">
        <f t="shared" si="28"/>
        <v>365</v>
      </c>
      <c r="W535" s="175">
        <v>0</v>
      </c>
      <c r="X535" s="375">
        <v>40000000</v>
      </c>
      <c r="Y535" s="375" t="s">
        <v>1645</v>
      </c>
      <c r="Z535" s="375"/>
      <c r="AA535" s="375" t="s">
        <v>1646</v>
      </c>
      <c r="AB535" s="376"/>
      <c r="AC535" s="115"/>
      <c r="AD535" s="236" t="s">
        <v>1647</v>
      </c>
      <c r="AE535" s="421" t="s">
        <v>1718</v>
      </c>
      <c r="AF535" s="433" t="s">
        <v>2608</v>
      </c>
      <c r="AG535" s="110"/>
      <c r="AH535" s="236" t="s">
        <v>4204</v>
      </c>
      <c r="AI535" s="327">
        <f>IFERROR(VLOOKUP(CONCATENATE($T535,$V535),'Matriz de Decisión'!$M$4:$Y$81,2,0),0)</f>
        <v>5.333333333333333E-2</v>
      </c>
      <c r="AJ535" s="346"/>
      <c r="AK535" s="378" t="s">
        <v>1647</v>
      </c>
      <c r="AL535" s="346">
        <f>IFERROR(VLOOKUP(CONCATENATE($T535,$V535),'[1]Matriz de Decisión'!$M$4:$Y$81,3,0),0)</f>
        <v>0.10666666666666666</v>
      </c>
      <c r="AM535" s="488" t="s">
        <v>1718</v>
      </c>
      <c r="AN535" s="433" t="s">
        <v>2608</v>
      </c>
      <c r="AO535" s="346"/>
      <c r="AP535" s="110"/>
      <c r="AQ535" s="236" t="s">
        <v>4204</v>
      </c>
    </row>
    <row r="536" spans="1:43" ht="82.5" customHeight="1" x14ac:dyDescent="0.25">
      <c r="A536" s="177" t="s">
        <v>192</v>
      </c>
      <c r="B536" s="215" t="s">
        <v>1638</v>
      </c>
      <c r="C536" s="111" t="s">
        <v>21</v>
      </c>
      <c r="D536" s="107" t="s">
        <v>4446</v>
      </c>
      <c r="E536" s="215"/>
      <c r="F536" s="106" t="s">
        <v>196</v>
      </c>
      <c r="G536" s="173" t="s">
        <v>1640</v>
      </c>
      <c r="H536" s="173" t="s">
        <v>1641</v>
      </c>
      <c r="I536" s="173" t="s">
        <v>199</v>
      </c>
      <c r="J536" s="225" t="s">
        <v>1648</v>
      </c>
      <c r="K536" s="214" t="s">
        <v>1649</v>
      </c>
      <c r="L536" s="374">
        <v>0.05</v>
      </c>
      <c r="M536" s="215" t="s">
        <v>285</v>
      </c>
      <c r="N536" s="915">
        <v>1</v>
      </c>
      <c r="O536" s="215"/>
      <c r="P536" s="215"/>
      <c r="Q536" s="215" t="s">
        <v>1650</v>
      </c>
      <c r="R536" s="178">
        <v>43101</v>
      </c>
      <c r="S536" s="178">
        <v>43465</v>
      </c>
      <c r="T536" s="333" t="str">
        <f t="shared" si="29"/>
        <v>enero</v>
      </c>
      <c r="U536" s="335">
        <f t="shared" si="30"/>
        <v>364</v>
      </c>
      <c r="V536" s="334">
        <f t="shared" si="28"/>
        <v>365</v>
      </c>
      <c r="W536" s="175">
        <v>0</v>
      </c>
      <c r="X536" s="375">
        <v>901355000</v>
      </c>
      <c r="Y536" s="375" t="s">
        <v>1645</v>
      </c>
      <c r="Z536" s="375"/>
      <c r="AA536" s="375" t="s">
        <v>1651</v>
      </c>
      <c r="AB536" s="376" t="s">
        <v>1652</v>
      </c>
      <c r="AC536" s="139">
        <v>0.05</v>
      </c>
      <c r="AD536" s="235" t="s">
        <v>1653</v>
      </c>
      <c r="AE536" s="421" t="s">
        <v>1718</v>
      </c>
      <c r="AF536" s="235" t="s">
        <v>2609</v>
      </c>
      <c r="AG536" s="139">
        <v>0.16</v>
      </c>
      <c r="AH536" s="235" t="s">
        <v>4205</v>
      </c>
      <c r="AI536" s="327">
        <f>IFERROR(VLOOKUP(CONCATENATE($T536,$V536),'Matriz de Decisión'!$M$4:$Y$81,2,0),0)</f>
        <v>5.333333333333333E-2</v>
      </c>
      <c r="AJ536" s="346">
        <v>0.05</v>
      </c>
      <c r="AK536" s="377" t="s">
        <v>1653</v>
      </c>
      <c r="AL536" s="346">
        <f>IFERROR(VLOOKUP(CONCATENATE($T536,$V536),'[1]Matriz de Decisión'!$M$4:$Y$81,3,0),0)</f>
        <v>0.10666666666666666</v>
      </c>
      <c r="AM536" s="488" t="s">
        <v>1718</v>
      </c>
      <c r="AN536" s="235" t="s">
        <v>2609</v>
      </c>
      <c r="AO536" s="346">
        <f>IFERROR(VLOOKUP(CONCATENATE($T536,$V536),'[1]Matriz de Decisión'!$M$4:$Y$81,4,0),0)</f>
        <v>0.15999999999999998</v>
      </c>
      <c r="AP536" s="139">
        <v>0.16</v>
      </c>
      <c r="AQ536" s="235" t="s">
        <v>4205</v>
      </c>
    </row>
    <row r="537" spans="1:43" ht="126" hidden="1" customHeight="1" x14ac:dyDescent="0.25">
      <c r="A537" s="177" t="s">
        <v>192</v>
      </c>
      <c r="B537" s="215" t="s">
        <v>64</v>
      </c>
      <c r="C537" s="111" t="s">
        <v>21</v>
      </c>
      <c r="D537" s="107" t="s">
        <v>4446</v>
      </c>
      <c r="E537" s="215"/>
      <c r="F537" s="106" t="s">
        <v>196</v>
      </c>
      <c r="G537" s="173" t="s">
        <v>1640</v>
      </c>
      <c r="H537" s="173" t="s">
        <v>1641</v>
      </c>
      <c r="I537" s="215" t="s">
        <v>199</v>
      </c>
      <c r="J537" s="215" t="s">
        <v>1654</v>
      </c>
      <c r="K537" s="213" t="s">
        <v>1655</v>
      </c>
      <c r="L537" s="374">
        <v>2.5000000000000001E-2</v>
      </c>
      <c r="M537" s="215" t="s">
        <v>194</v>
      </c>
      <c r="N537" s="302">
        <v>3</v>
      </c>
      <c r="O537" s="215"/>
      <c r="P537" s="215"/>
      <c r="Q537" s="215" t="s">
        <v>1656</v>
      </c>
      <c r="R537" s="178">
        <v>43191</v>
      </c>
      <c r="S537" s="178">
        <v>43465</v>
      </c>
      <c r="T537" s="333" t="str">
        <f t="shared" si="29"/>
        <v>abril</v>
      </c>
      <c r="U537" s="335">
        <f t="shared" si="30"/>
        <v>274</v>
      </c>
      <c r="V537" s="334">
        <f t="shared" si="28"/>
        <v>274</v>
      </c>
      <c r="W537" s="175">
        <v>0</v>
      </c>
      <c r="X537" s="375">
        <v>300000000</v>
      </c>
      <c r="Y537" s="375" t="s">
        <v>1645</v>
      </c>
      <c r="Z537" s="375"/>
      <c r="AA537" s="375" t="s">
        <v>1657</v>
      </c>
      <c r="AB537" s="376" t="s">
        <v>1658</v>
      </c>
      <c r="AC537" s="139"/>
      <c r="AD537" s="236" t="s">
        <v>1659</v>
      </c>
      <c r="AE537" s="421" t="s">
        <v>1718</v>
      </c>
      <c r="AF537" s="236" t="s">
        <v>2625</v>
      </c>
      <c r="AG537" s="110"/>
      <c r="AH537" s="436" t="s">
        <v>4206</v>
      </c>
      <c r="AI537" s="327">
        <f>IFERROR(VLOOKUP(CONCATENATE($T537,$V537),'Matriz de Decisión'!$M$4:$Y$81,2,0),0)</f>
        <v>0</v>
      </c>
      <c r="AJ537" s="346"/>
      <c r="AK537" s="378" t="s">
        <v>1660</v>
      </c>
      <c r="AL537" s="346">
        <f>IFERROR(VLOOKUP(CONCATENATE($T537,$V537),'[1]Matriz de Decisión'!$M$4:$Y$81,3,0),0)</f>
        <v>0</v>
      </c>
      <c r="AM537" s="488" t="s">
        <v>1718</v>
      </c>
      <c r="AN537" s="236" t="s">
        <v>2625</v>
      </c>
      <c r="AO537" s="346"/>
      <c r="AP537" s="110"/>
      <c r="AQ537" s="436" t="s">
        <v>4206</v>
      </c>
    </row>
    <row r="538" spans="1:43" ht="82.5" customHeight="1" x14ac:dyDescent="0.25">
      <c r="A538" s="177" t="s">
        <v>192</v>
      </c>
      <c r="B538" s="215" t="s">
        <v>64</v>
      </c>
      <c r="C538" s="111" t="s">
        <v>21</v>
      </c>
      <c r="D538" s="215" t="s">
        <v>4447</v>
      </c>
      <c r="E538" s="215"/>
      <c r="F538" s="106" t="s">
        <v>196</v>
      </c>
      <c r="G538" s="173" t="s">
        <v>1640</v>
      </c>
      <c r="H538" s="173" t="s">
        <v>1641</v>
      </c>
      <c r="I538" s="215" t="s">
        <v>199</v>
      </c>
      <c r="J538" s="215" t="s">
        <v>1661</v>
      </c>
      <c r="K538" s="214" t="s">
        <v>1649</v>
      </c>
      <c r="L538" s="374">
        <v>2.5000000000000001E-2</v>
      </c>
      <c r="M538" s="215" t="s">
        <v>285</v>
      </c>
      <c r="N538" s="915">
        <v>1</v>
      </c>
      <c r="O538" s="112"/>
      <c r="P538" s="112"/>
      <c r="Q538" s="215" t="s">
        <v>1662</v>
      </c>
      <c r="R538" s="178">
        <v>43101</v>
      </c>
      <c r="S538" s="178">
        <v>43465</v>
      </c>
      <c r="T538" s="333" t="str">
        <f t="shared" si="29"/>
        <v>enero</v>
      </c>
      <c r="U538" s="335">
        <f t="shared" si="30"/>
        <v>364</v>
      </c>
      <c r="V538" s="334">
        <f t="shared" si="28"/>
        <v>365</v>
      </c>
      <c r="W538" s="175">
        <v>0</v>
      </c>
      <c r="X538" s="375">
        <v>199600000</v>
      </c>
      <c r="Y538" s="375" t="s">
        <v>1645</v>
      </c>
      <c r="Z538" s="375"/>
      <c r="AA538" s="375" t="s">
        <v>647</v>
      </c>
      <c r="AB538" s="376" t="s">
        <v>1663</v>
      </c>
      <c r="AC538" s="139">
        <v>0.05</v>
      </c>
      <c r="AD538" s="236" t="s">
        <v>1664</v>
      </c>
      <c r="AE538" s="421" t="s">
        <v>1718</v>
      </c>
      <c r="AF538" s="236" t="s">
        <v>2610</v>
      </c>
      <c r="AG538" s="139">
        <v>0.16</v>
      </c>
      <c r="AH538" s="436" t="s">
        <v>4207</v>
      </c>
      <c r="AI538" s="327">
        <f>IFERROR(VLOOKUP(CONCATENATE($T538,$V538),'Matriz de Decisión'!$M$4:$Y$81,2,0),0)</f>
        <v>5.333333333333333E-2</v>
      </c>
      <c r="AJ538" s="346">
        <v>0.05</v>
      </c>
      <c r="AK538" s="378" t="s">
        <v>1664</v>
      </c>
      <c r="AL538" s="346">
        <f>IFERROR(VLOOKUP(CONCATENATE($T538,$V538),'[1]Matriz de Decisión'!$M$4:$Y$81,3,0),0)</f>
        <v>0.10666666666666666</v>
      </c>
      <c r="AM538" s="488" t="s">
        <v>1718</v>
      </c>
      <c r="AN538" s="236" t="s">
        <v>2610</v>
      </c>
      <c r="AO538" s="346">
        <f>IFERROR(VLOOKUP(CONCATENATE($T538,$V538),'[1]Matriz de Decisión'!$M$4:$Y$81,4,0),0)</f>
        <v>0.15999999999999998</v>
      </c>
      <c r="AP538" s="139">
        <v>0.16</v>
      </c>
      <c r="AQ538" s="436" t="s">
        <v>4207</v>
      </c>
    </row>
    <row r="539" spans="1:43" ht="82.5" customHeight="1" x14ac:dyDescent="0.25">
      <c r="A539" s="177" t="s">
        <v>192</v>
      </c>
      <c r="B539" s="211" t="s">
        <v>60</v>
      </c>
      <c r="C539" s="111" t="s">
        <v>21</v>
      </c>
      <c r="D539" s="215" t="s">
        <v>4448</v>
      </c>
      <c r="E539" s="215"/>
      <c r="F539" s="173" t="s">
        <v>1639</v>
      </c>
      <c r="G539" s="173" t="s">
        <v>1640</v>
      </c>
      <c r="H539" s="173" t="s">
        <v>1641</v>
      </c>
      <c r="I539" s="211" t="s">
        <v>193</v>
      </c>
      <c r="J539" s="215" t="s">
        <v>1665</v>
      </c>
      <c r="K539" s="228" t="s">
        <v>1666</v>
      </c>
      <c r="L539" s="374">
        <v>0.1</v>
      </c>
      <c r="M539" s="215" t="s">
        <v>285</v>
      </c>
      <c r="N539" s="915">
        <v>0.7</v>
      </c>
      <c r="O539" s="215"/>
      <c r="P539" s="215"/>
      <c r="Q539" s="215" t="s">
        <v>1667</v>
      </c>
      <c r="R539" s="178">
        <v>43101</v>
      </c>
      <c r="S539" s="178">
        <v>43465</v>
      </c>
      <c r="T539" s="333" t="str">
        <f t="shared" si="29"/>
        <v>enero</v>
      </c>
      <c r="U539" s="335">
        <f t="shared" si="30"/>
        <v>364</v>
      </c>
      <c r="V539" s="334">
        <f t="shared" si="28"/>
        <v>365</v>
      </c>
      <c r="W539" s="175">
        <v>0</v>
      </c>
      <c r="X539" s="375">
        <v>339173875</v>
      </c>
      <c r="Y539" s="375" t="s">
        <v>1645</v>
      </c>
      <c r="Z539" s="379">
        <v>871033000</v>
      </c>
      <c r="AA539" s="375" t="s">
        <v>1668</v>
      </c>
      <c r="AB539" s="376" t="s">
        <v>1669</v>
      </c>
      <c r="AC539" s="234">
        <v>5.33E-2</v>
      </c>
      <c r="AD539" s="238" t="s">
        <v>1670</v>
      </c>
      <c r="AE539" s="234">
        <v>8.3299999999999999E-2</v>
      </c>
      <c r="AF539" s="482" t="s">
        <v>2611</v>
      </c>
      <c r="AG539" s="487" t="s">
        <v>4208</v>
      </c>
      <c r="AH539" s="482" t="s">
        <v>4209</v>
      </c>
      <c r="AI539" s="327">
        <f>IFERROR(VLOOKUP(CONCATENATE($T539,$V539),'Matriz de Decisión'!$M$4:$Y$81,2,0),0)</f>
        <v>5.333333333333333E-2</v>
      </c>
      <c r="AJ539" s="380">
        <v>5.33E-2</v>
      </c>
      <c r="AK539" s="376" t="s">
        <v>1670</v>
      </c>
      <c r="AL539" s="346">
        <f>IFERROR(VLOOKUP(CONCATENATE($T539,$V539),'[1]Matriz de Decisión'!$M$4:$Y$81,3,0),0)</f>
        <v>0.10666666666666666</v>
      </c>
      <c r="AM539" s="487">
        <v>5.8299999999999998E-2</v>
      </c>
      <c r="AN539" s="482" t="s">
        <v>2611</v>
      </c>
      <c r="AO539" s="487" t="s">
        <v>4208</v>
      </c>
      <c r="AP539" s="487" t="s">
        <v>4208</v>
      </c>
      <c r="AQ539" s="482" t="s">
        <v>4209</v>
      </c>
    </row>
    <row r="540" spans="1:43" ht="82.5" customHeight="1" x14ac:dyDescent="0.25">
      <c r="A540" s="177" t="s">
        <v>192</v>
      </c>
      <c r="B540" s="211" t="s">
        <v>60</v>
      </c>
      <c r="C540" s="111" t="s">
        <v>21</v>
      </c>
      <c r="D540" s="215" t="s">
        <v>4448</v>
      </c>
      <c r="E540" s="215"/>
      <c r="F540" s="106" t="s">
        <v>196</v>
      </c>
      <c r="G540" s="173" t="s">
        <v>1640</v>
      </c>
      <c r="H540" s="173" t="s">
        <v>1641</v>
      </c>
      <c r="I540" s="215" t="s">
        <v>199</v>
      </c>
      <c r="J540" s="215" t="s">
        <v>1671</v>
      </c>
      <c r="K540" s="214" t="s">
        <v>1672</v>
      </c>
      <c r="L540" s="374">
        <v>0.06</v>
      </c>
      <c r="M540" s="215" t="s">
        <v>285</v>
      </c>
      <c r="N540" s="915">
        <v>1</v>
      </c>
      <c r="O540" s="215"/>
      <c r="P540" s="215"/>
      <c r="Q540" s="111" t="s">
        <v>1673</v>
      </c>
      <c r="R540" s="178">
        <v>43101</v>
      </c>
      <c r="S540" s="178">
        <v>43465</v>
      </c>
      <c r="T540" s="333" t="str">
        <f t="shared" si="29"/>
        <v>enero</v>
      </c>
      <c r="U540" s="335">
        <f t="shared" si="30"/>
        <v>364</v>
      </c>
      <c r="V540" s="334">
        <f t="shared" si="28"/>
        <v>365</v>
      </c>
      <c r="W540" s="175">
        <v>0</v>
      </c>
      <c r="X540" s="375">
        <v>174927500</v>
      </c>
      <c r="Y540" s="375" t="s">
        <v>1645</v>
      </c>
      <c r="Z540" s="375"/>
      <c r="AA540" s="375" t="s">
        <v>1674</v>
      </c>
      <c r="AB540" s="376" t="s">
        <v>1675</v>
      </c>
      <c r="AC540" s="234">
        <v>5.33E-2</v>
      </c>
      <c r="AD540" s="238" t="s">
        <v>1676</v>
      </c>
      <c r="AE540" s="234">
        <v>8.3299999999999999E-2</v>
      </c>
      <c r="AF540" s="482" t="s">
        <v>2612</v>
      </c>
      <c r="AG540" s="487" t="s">
        <v>4210</v>
      </c>
      <c r="AH540" s="482" t="s">
        <v>4211</v>
      </c>
      <c r="AI540" s="327">
        <f>IFERROR(VLOOKUP(CONCATENATE($T540,$V540),'Matriz de Decisión'!$M$4:$Y$81,2,0),0)</f>
        <v>5.333333333333333E-2</v>
      </c>
      <c r="AJ540" s="380">
        <v>5.33E-2</v>
      </c>
      <c r="AK540" s="376" t="s">
        <v>1677</v>
      </c>
      <c r="AL540" s="346">
        <f>IFERROR(VLOOKUP(CONCATENATE($T540,$V540),'[1]Matriz de Decisión'!$M$4:$Y$81,3,0),0)</f>
        <v>0.10666666666666666</v>
      </c>
      <c r="AM540" s="487">
        <v>8.3299999999999999E-2</v>
      </c>
      <c r="AN540" s="482" t="s">
        <v>2612</v>
      </c>
      <c r="AO540" s="487" t="s">
        <v>4210</v>
      </c>
      <c r="AP540" s="487" t="s">
        <v>4210</v>
      </c>
      <c r="AQ540" s="482" t="s">
        <v>4211</v>
      </c>
    </row>
    <row r="541" spans="1:43" ht="82.5" customHeight="1" x14ac:dyDescent="0.25">
      <c r="A541" s="177" t="s">
        <v>192</v>
      </c>
      <c r="B541" s="211" t="s">
        <v>60</v>
      </c>
      <c r="C541" s="111" t="s">
        <v>21</v>
      </c>
      <c r="D541" s="215" t="s">
        <v>4448</v>
      </c>
      <c r="E541" s="215"/>
      <c r="F541" s="106" t="s">
        <v>196</v>
      </c>
      <c r="G541" s="173" t="s">
        <v>1640</v>
      </c>
      <c r="H541" s="173" t="s">
        <v>1641</v>
      </c>
      <c r="I541" s="215" t="s">
        <v>199</v>
      </c>
      <c r="J541" s="215" t="s">
        <v>1678</v>
      </c>
      <c r="K541" s="214" t="s">
        <v>1679</v>
      </c>
      <c r="L541" s="374">
        <v>0.06</v>
      </c>
      <c r="M541" s="215" t="s">
        <v>285</v>
      </c>
      <c r="N541" s="915">
        <v>1</v>
      </c>
      <c r="O541" s="112"/>
      <c r="P541" s="112"/>
      <c r="Q541" s="215" t="s">
        <v>1680</v>
      </c>
      <c r="R541" s="178">
        <v>43101</v>
      </c>
      <c r="S541" s="178">
        <v>43465</v>
      </c>
      <c r="T541" s="333" t="str">
        <f t="shared" si="29"/>
        <v>enero</v>
      </c>
      <c r="U541" s="335">
        <f t="shared" si="30"/>
        <v>364</v>
      </c>
      <c r="V541" s="334">
        <f t="shared" si="28"/>
        <v>365</v>
      </c>
      <c r="W541" s="175">
        <v>0</v>
      </c>
      <c r="X541" s="375">
        <v>120000000</v>
      </c>
      <c r="Y541" s="375" t="s">
        <v>1645</v>
      </c>
      <c r="Z541" s="375"/>
      <c r="AA541" s="375" t="s">
        <v>1681</v>
      </c>
      <c r="AB541" s="376" t="s">
        <v>1682</v>
      </c>
      <c r="AC541" s="234">
        <v>5.33E-2</v>
      </c>
      <c r="AD541" s="238" t="s">
        <v>1683</v>
      </c>
      <c r="AE541" s="234">
        <v>8.3299999999999999E-2</v>
      </c>
      <c r="AF541" s="482" t="s">
        <v>2613</v>
      </c>
      <c r="AG541" s="487" t="s">
        <v>4210</v>
      </c>
      <c r="AH541" s="482" t="s">
        <v>4212</v>
      </c>
      <c r="AI541" s="327">
        <f>IFERROR(VLOOKUP(CONCATENATE($T541,$V541),'Matriz de Decisión'!$M$4:$Y$81,2,0),0)</f>
        <v>5.333333333333333E-2</v>
      </c>
      <c r="AJ541" s="380">
        <v>5.33E-2</v>
      </c>
      <c r="AK541" s="376" t="s">
        <v>1683</v>
      </c>
      <c r="AL541" s="346">
        <f>IFERROR(VLOOKUP(CONCATENATE($T541,$V541),'[1]Matriz de Decisión'!$M$4:$Y$81,3,0),0)</f>
        <v>0.10666666666666666</v>
      </c>
      <c r="AM541" s="487">
        <v>8.3299999999999999E-2</v>
      </c>
      <c r="AN541" s="482" t="s">
        <v>2613</v>
      </c>
      <c r="AO541" s="487" t="s">
        <v>4210</v>
      </c>
      <c r="AP541" s="487" t="s">
        <v>4210</v>
      </c>
      <c r="AQ541" s="482" t="s">
        <v>4212</v>
      </c>
    </row>
    <row r="542" spans="1:43" ht="82.5" customHeight="1" x14ac:dyDescent="0.25">
      <c r="A542" s="177" t="s">
        <v>192</v>
      </c>
      <c r="B542" s="211" t="s">
        <v>60</v>
      </c>
      <c r="C542" s="111" t="s">
        <v>21</v>
      </c>
      <c r="D542" s="215" t="s">
        <v>4449</v>
      </c>
      <c r="E542" s="215"/>
      <c r="F542" s="106" t="s">
        <v>196</v>
      </c>
      <c r="G542" s="173" t="s">
        <v>1640</v>
      </c>
      <c r="H542" s="173" t="s">
        <v>1641</v>
      </c>
      <c r="I542" s="215" t="s">
        <v>199</v>
      </c>
      <c r="J542" s="215" t="s">
        <v>1684</v>
      </c>
      <c r="K542" s="214" t="s">
        <v>1685</v>
      </c>
      <c r="L542" s="374">
        <v>0.04</v>
      </c>
      <c r="M542" s="215" t="s">
        <v>285</v>
      </c>
      <c r="N542" s="915">
        <v>1</v>
      </c>
      <c r="O542" s="112"/>
      <c r="P542" s="112"/>
      <c r="Q542" s="215" t="s">
        <v>1686</v>
      </c>
      <c r="R542" s="178">
        <v>43101</v>
      </c>
      <c r="S542" s="178">
        <v>43465</v>
      </c>
      <c r="T542" s="333" t="str">
        <f t="shared" si="29"/>
        <v>enero</v>
      </c>
      <c r="U542" s="335">
        <f t="shared" si="30"/>
        <v>364</v>
      </c>
      <c r="V542" s="334">
        <f t="shared" si="28"/>
        <v>365</v>
      </c>
      <c r="W542" s="175">
        <v>0</v>
      </c>
      <c r="X542" s="375">
        <v>10337940</v>
      </c>
      <c r="Y542" s="375" t="s">
        <v>1645</v>
      </c>
      <c r="Z542" s="375"/>
      <c r="AA542" s="375" t="s">
        <v>1681</v>
      </c>
      <c r="AB542" s="376" t="s">
        <v>1682</v>
      </c>
      <c r="AC542" s="234">
        <v>5.33E-2</v>
      </c>
      <c r="AD542" s="238" t="s">
        <v>1687</v>
      </c>
      <c r="AE542" s="234">
        <v>8.3299999999999999E-2</v>
      </c>
      <c r="AF542" s="482" t="s">
        <v>2614</v>
      </c>
      <c r="AG542" s="487" t="s">
        <v>4210</v>
      </c>
      <c r="AH542" s="482" t="s">
        <v>4213</v>
      </c>
      <c r="AI542" s="327">
        <f>IFERROR(VLOOKUP(CONCATENATE($T542,$V542),'Matriz de Decisión'!$M$4:$Y$81,2,0),0)</f>
        <v>5.333333333333333E-2</v>
      </c>
      <c r="AJ542" s="380">
        <v>5.33E-2</v>
      </c>
      <c r="AK542" s="376" t="s">
        <v>1687</v>
      </c>
      <c r="AL542" s="346">
        <f>IFERROR(VLOOKUP(CONCATENATE($T542,$V542),'[1]Matriz de Decisión'!$M$4:$Y$81,3,0),0)</f>
        <v>0.10666666666666666</v>
      </c>
      <c r="AM542" s="487">
        <v>8.3299999999999999E-2</v>
      </c>
      <c r="AN542" s="482" t="s">
        <v>2614</v>
      </c>
      <c r="AO542" s="487" t="s">
        <v>4210</v>
      </c>
      <c r="AP542" s="487" t="s">
        <v>4210</v>
      </c>
      <c r="AQ542" s="482" t="s">
        <v>4213</v>
      </c>
    </row>
    <row r="543" spans="1:43" ht="82.5" customHeight="1" x14ac:dyDescent="0.25">
      <c r="A543" s="177" t="s">
        <v>192</v>
      </c>
      <c r="B543" s="211" t="s">
        <v>60</v>
      </c>
      <c r="C543" s="111" t="s">
        <v>21</v>
      </c>
      <c r="D543" s="215" t="s">
        <v>4450</v>
      </c>
      <c r="E543" s="215"/>
      <c r="F543" s="106" t="s">
        <v>196</v>
      </c>
      <c r="G543" s="173" t="s">
        <v>1640</v>
      </c>
      <c r="H543" s="173" t="s">
        <v>1641</v>
      </c>
      <c r="I543" s="215" t="s">
        <v>199</v>
      </c>
      <c r="J543" s="215" t="s">
        <v>1688</v>
      </c>
      <c r="K543" s="214" t="s">
        <v>1689</v>
      </c>
      <c r="L543" s="374">
        <v>0.04</v>
      </c>
      <c r="M543" s="215" t="s">
        <v>285</v>
      </c>
      <c r="N543" s="915">
        <v>1</v>
      </c>
      <c r="O543" s="112"/>
      <c r="P543" s="112"/>
      <c r="Q543" s="215" t="s">
        <v>1690</v>
      </c>
      <c r="R543" s="178">
        <v>43101</v>
      </c>
      <c r="S543" s="178">
        <v>43465</v>
      </c>
      <c r="T543" s="333" t="str">
        <f t="shared" si="29"/>
        <v>enero</v>
      </c>
      <c r="U543" s="335">
        <f t="shared" si="30"/>
        <v>364</v>
      </c>
      <c r="V543" s="334">
        <f t="shared" si="28"/>
        <v>365</v>
      </c>
      <c r="W543" s="175">
        <v>0</v>
      </c>
      <c r="X543" s="375">
        <v>95265440</v>
      </c>
      <c r="Y543" s="375" t="s">
        <v>1645</v>
      </c>
      <c r="Z543" s="375"/>
      <c r="AA543" s="375" t="s">
        <v>1691</v>
      </c>
      <c r="AB543" s="376" t="s">
        <v>1682</v>
      </c>
      <c r="AC543" s="234">
        <v>5.33E-2</v>
      </c>
      <c r="AD543" s="238" t="s">
        <v>1692</v>
      </c>
      <c r="AE543" s="234">
        <v>8.3299999999999999E-2</v>
      </c>
      <c r="AF543" s="482" t="s">
        <v>2615</v>
      </c>
      <c r="AG543" s="487" t="s">
        <v>4210</v>
      </c>
      <c r="AH543" s="482" t="s">
        <v>4214</v>
      </c>
      <c r="AI543" s="327">
        <f>IFERROR(VLOOKUP(CONCATENATE($T543,$V543),'Matriz de Decisión'!$M$4:$Y$81,2,0),0)</f>
        <v>5.333333333333333E-2</v>
      </c>
      <c r="AJ543" s="380">
        <v>5.33E-2</v>
      </c>
      <c r="AK543" s="376" t="s">
        <v>1692</v>
      </c>
      <c r="AL543" s="346">
        <f>IFERROR(VLOOKUP(CONCATENATE($T543,$V543),'[1]Matriz de Decisión'!$M$4:$Y$81,3,0),0)</f>
        <v>0.10666666666666666</v>
      </c>
      <c r="AM543" s="487">
        <v>8.3299999999999999E-2</v>
      </c>
      <c r="AN543" s="482" t="s">
        <v>2615</v>
      </c>
      <c r="AO543" s="487" t="s">
        <v>4210</v>
      </c>
      <c r="AP543" s="487" t="s">
        <v>4210</v>
      </c>
      <c r="AQ543" s="482" t="s">
        <v>4214</v>
      </c>
    </row>
    <row r="544" spans="1:43" ht="82.5" customHeight="1" x14ac:dyDescent="0.25">
      <c r="A544" s="177" t="s">
        <v>192</v>
      </c>
      <c r="B544" s="211" t="s">
        <v>60</v>
      </c>
      <c r="C544" s="111" t="s">
        <v>21</v>
      </c>
      <c r="D544" s="215" t="s">
        <v>4451</v>
      </c>
      <c r="E544" s="215"/>
      <c r="F544" s="106" t="s">
        <v>196</v>
      </c>
      <c r="G544" s="173" t="s">
        <v>1640</v>
      </c>
      <c r="H544" s="173" t="s">
        <v>1641</v>
      </c>
      <c r="I544" s="215" t="s">
        <v>199</v>
      </c>
      <c r="J544" s="215" t="s">
        <v>1693</v>
      </c>
      <c r="K544" s="214" t="s">
        <v>1694</v>
      </c>
      <c r="L544" s="374">
        <v>0.04</v>
      </c>
      <c r="M544" s="215" t="s">
        <v>285</v>
      </c>
      <c r="N544" s="915">
        <v>1</v>
      </c>
      <c r="O544" s="112"/>
      <c r="P544" s="112"/>
      <c r="Q544" s="215" t="s">
        <v>1695</v>
      </c>
      <c r="R544" s="178">
        <v>43101</v>
      </c>
      <c r="S544" s="178">
        <v>43465</v>
      </c>
      <c r="T544" s="333" t="str">
        <f t="shared" si="29"/>
        <v>enero</v>
      </c>
      <c r="U544" s="335">
        <f t="shared" si="30"/>
        <v>364</v>
      </c>
      <c r="V544" s="334">
        <f t="shared" si="28"/>
        <v>365</v>
      </c>
      <c r="W544" s="175">
        <v>0</v>
      </c>
      <c r="X544" s="375">
        <v>114585440</v>
      </c>
      <c r="Y544" s="375" t="s">
        <v>1645</v>
      </c>
      <c r="Z544" s="375"/>
      <c r="AA544" s="375" t="s">
        <v>1691</v>
      </c>
      <c r="AB544" s="376" t="s">
        <v>1682</v>
      </c>
      <c r="AC544" s="234">
        <v>5.33E-2</v>
      </c>
      <c r="AD544" s="238" t="s">
        <v>1696</v>
      </c>
      <c r="AE544" s="234">
        <v>8.3299999999999999E-2</v>
      </c>
      <c r="AF544" s="482" t="s">
        <v>2616</v>
      </c>
      <c r="AG544" s="487" t="s">
        <v>4210</v>
      </c>
      <c r="AH544" s="482" t="s">
        <v>4215</v>
      </c>
      <c r="AI544" s="327">
        <f>IFERROR(VLOOKUP(CONCATENATE($T544,$V544),'Matriz de Decisión'!$M$4:$Y$81,2,0),0)</f>
        <v>5.333333333333333E-2</v>
      </c>
      <c r="AJ544" s="237">
        <v>5.33E-2</v>
      </c>
      <c r="AK544" s="238" t="s">
        <v>1696</v>
      </c>
      <c r="AL544" s="346">
        <f>IFERROR(VLOOKUP(CONCATENATE($T544,$V544),'[1]Matriz de Decisión'!$M$4:$Y$81,3,0),0)</f>
        <v>0.10666666666666666</v>
      </c>
      <c r="AM544" s="487">
        <v>8.3299999999999999E-2</v>
      </c>
      <c r="AN544" s="482" t="s">
        <v>2616</v>
      </c>
      <c r="AO544" s="487" t="s">
        <v>4210</v>
      </c>
      <c r="AP544" s="487" t="s">
        <v>4210</v>
      </c>
      <c r="AQ544" s="482" t="s">
        <v>4215</v>
      </c>
    </row>
    <row r="545" spans="1:43" ht="82.5" customHeight="1" x14ac:dyDescent="0.25">
      <c r="A545" s="179" t="s">
        <v>192</v>
      </c>
      <c r="B545" s="211" t="s">
        <v>60</v>
      </c>
      <c r="C545" s="122" t="s">
        <v>21</v>
      </c>
      <c r="D545" s="181" t="s">
        <v>4447</v>
      </c>
      <c r="E545" s="228"/>
      <c r="F545" s="180" t="s">
        <v>1639</v>
      </c>
      <c r="G545" s="180" t="s">
        <v>1640</v>
      </c>
      <c r="H545" s="180" t="s">
        <v>1641</v>
      </c>
      <c r="I545" s="211" t="s">
        <v>193</v>
      </c>
      <c r="J545" s="181" t="s">
        <v>3582</v>
      </c>
      <c r="K545" s="228" t="s">
        <v>1697</v>
      </c>
      <c r="L545" s="182">
        <v>0.1</v>
      </c>
      <c r="M545" s="228" t="s">
        <v>1698</v>
      </c>
      <c r="N545" s="302">
        <v>10</v>
      </c>
      <c r="O545" s="228"/>
      <c r="P545" s="228"/>
      <c r="Q545" s="228" t="s">
        <v>1699</v>
      </c>
      <c r="R545" s="183">
        <v>43101</v>
      </c>
      <c r="S545" s="183">
        <v>43465</v>
      </c>
      <c r="T545" s="333" t="str">
        <f t="shared" si="29"/>
        <v>enero</v>
      </c>
      <c r="U545" s="335">
        <f t="shared" si="30"/>
        <v>364</v>
      </c>
      <c r="V545" s="334">
        <f t="shared" si="28"/>
        <v>365</v>
      </c>
      <c r="W545" s="175">
        <v>0</v>
      </c>
      <c r="X545" s="229">
        <v>157391250</v>
      </c>
      <c r="Y545" s="229" t="s">
        <v>1645</v>
      </c>
      <c r="Z545" s="226">
        <v>923760813</v>
      </c>
      <c r="AA545" s="229" t="s">
        <v>1700</v>
      </c>
      <c r="AB545" s="232"/>
      <c r="AC545" s="233">
        <v>0</v>
      </c>
      <c r="AD545" s="276" t="s">
        <v>1701</v>
      </c>
      <c r="AE545" s="483">
        <v>0</v>
      </c>
      <c r="AF545" s="484" t="s">
        <v>2617</v>
      </c>
      <c r="AG545" s="483">
        <v>7</v>
      </c>
      <c r="AH545" s="484" t="s">
        <v>4216</v>
      </c>
      <c r="AI545" s="327">
        <f>IFERROR(VLOOKUP(CONCATENATE($T545,$V545),'Matriz de Decisión'!$M$4:$Y$81,2,0),0)</f>
        <v>5.333333333333333E-2</v>
      </c>
      <c r="AJ545" s="231">
        <v>0</v>
      </c>
      <c r="AK545" s="169" t="s">
        <v>1702</v>
      </c>
      <c r="AL545" s="346">
        <f>IFERROR(VLOOKUP(CONCATENATE($T545,$V545),'[1]Matriz de Decisión'!$M$4:$Y$81,3,0),0)</f>
        <v>0.10666666666666666</v>
      </c>
      <c r="AM545" s="483">
        <v>0</v>
      </c>
      <c r="AN545" s="484" t="s">
        <v>2617</v>
      </c>
      <c r="AO545" s="730">
        <v>10</v>
      </c>
      <c r="AP545" s="483">
        <v>7</v>
      </c>
      <c r="AQ545" s="484" t="s">
        <v>4216</v>
      </c>
    </row>
    <row r="546" spans="1:43" ht="82.5" customHeight="1" x14ac:dyDescent="0.25">
      <c r="A546" s="177" t="s">
        <v>192</v>
      </c>
      <c r="B546" s="211" t="s">
        <v>60</v>
      </c>
      <c r="C546" s="111" t="s">
        <v>21</v>
      </c>
      <c r="D546" s="107" t="s">
        <v>4446</v>
      </c>
      <c r="E546" s="215"/>
      <c r="F546" s="173" t="s">
        <v>1639</v>
      </c>
      <c r="G546" s="173" t="s">
        <v>1640</v>
      </c>
      <c r="H546" s="173" t="s">
        <v>1641</v>
      </c>
      <c r="I546" s="211" t="s">
        <v>193</v>
      </c>
      <c r="J546" s="225" t="s">
        <v>1703</v>
      </c>
      <c r="K546" s="228" t="s">
        <v>1704</v>
      </c>
      <c r="L546" s="374">
        <v>0.1</v>
      </c>
      <c r="M546" s="215" t="s">
        <v>285</v>
      </c>
      <c r="N546" s="915">
        <v>1</v>
      </c>
      <c r="O546" s="215"/>
      <c r="P546" s="215"/>
      <c r="Q546" s="215" t="s">
        <v>1705</v>
      </c>
      <c r="R546" s="178">
        <v>43101</v>
      </c>
      <c r="S546" s="178">
        <v>43465</v>
      </c>
      <c r="T546" s="333" t="str">
        <f t="shared" si="29"/>
        <v>enero</v>
      </c>
      <c r="U546" s="335">
        <f t="shared" si="30"/>
        <v>364</v>
      </c>
      <c r="V546" s="334">
        <f t="shared" si="28"/>
        <v>365</v>
      </c>
      <c r="W546" s="175">
        <v>0</v>
      </c>
      <c r="X546" s="375">
        <v>101543750</v>
      </c>
      <c r="Y546" s="375" t="s">
        <v>1645</v>
      </c>
      <c r="Z546" s="375"/>
      <c r="AA546" s="375" t="s">
        <v>1706</v>
      </c>
      <c r="AB546" s="381"/>
      <c r="AC546" s="277">
        <v>0.05</v>
      </c>
      <c r="AD546" s="229" t="s">
        <v>1707</v>
      </c>
      <c r="AE546" s="485">
        <v>0.11</v>
      </c>
      <c r="AF546" s="486" t="s">
        <v>2618</v>
      </c>
      <c r="AG546" s="485">
        <v>0.16</v>
      </c>
      <c r="AH546" s="486" t="s">
        <v>4217</v>
      </c>
      <c r="AI546" s="327">
        <f>IFERROR(VLOOKUP(CONCATENATE($T546,$V546),'Matriz de Decisión'!$M$4:$Y$81,2,0),0)</f>
        <v>5.333333333333333E-2</v>
      </c>
      <c r="AJ546" s="382">
        <v>0.05</v>
      </c>
      <c r="AK546" s="375" t="s">
        <v>1708</v>
      </c>
      <c r="AL546" s="346">
        <f>IFERROR(VLOOKUP(CONCATENATE($T546,$V546),'[1]Matriz de Decisión'!$M$4:$Y$81,3,0),0)</f>
        <v>0.10666666666666666</v>
      </c>
      <c r="AM546" s="489"/>
      <c r="AN546" s="486" t="s">
        <v>2618</v>
      </c>
      <c r="AO546" s="275">
        <f>IFERROR(VLOOKUP(CONCATENATE($T546,$V546),'[1]Matriz de Decisión'!$M$4:$Y$81,4,0),0)</f>
        <v>0.15999999999999998</v>
      </c>
      <c r="AP546" s="275">
        <v>0.16</v>
      </c>
      <c r="AQ546" s="486" t="s">
        <v>4217</v>
      </c>
    </row>
    <row r="547" spans="1:43" ht="82.5" customHeight="1" x14ac:dyDescent="0.25">
      <c r="A547" s="177" t="s">
        <v>192</v>
      </c>
      <c r="B547" s="215" t="s">
        <v>17</v>
      </c>
      <c r="C547" s="111" t="s">
        <v>21</v>
      </c>
      <c r="D547" s="225" t="s">
        <v>4447</v>
      </c>
      <c r="E547" s="215"/>
      <c r="F547" s="106" t="s">
        <v>196</v>
      </c>
      <c r="G547" s="173" t="s">
        <v>1640</v>
      </c>
      <c r="H547" s="173" t="s">
        <v>1641</v>
      </c>
      <c r="I547" s="215" t="s">
        <v>199</v>
      </c>
      <c r="J547" s="225" t="s">
        <v>3638</v>
      </c>
      <c r="K547" s="214" t="s">
        <v>3639</v>
      </c>
      <c r="L547" s="374">
        <v>0.05</v>
      </c>
      <c r="M547" s="215" t="s">
        <v>285</v>
      </c>
      <c r="N547" s="915">
        <v>0.9</v>
      </c>
      <c r="O547" s="113" t="s">
        <v>193</v>
      </c>
      <c r="P547" s="178">
        <v>43180</v>
      </c>
      <c r="Q547" s="228" t="s">
        <v>3640</v>
      </c>
      <c r="R547" s="183">
        <v>43101</v>
      </c>
      <c r="S547" s="183">
        <v>43206</v>
      </c>
      <c r="T547" s="333" t="str">
        <f t="shared" si="29"/>
        <v>enero</v>
      </c>
      <c r="U547" s="335">
        <f t="shared" si="30"/>
        <v>105</v>
      </c>
      <c r="V547" s="334">
        <f t="shared" si="28"/>
        <v>122</v>
      </c>
      <c r="W547" s="175">
        <v>0</v>
      </c>
      <c r="X547" s="375">
        <v>580000000</v>
      </c>
      <c r="Y547" s="375" t="s">
        <v>1645</v>
      </c>
      <c r="Z547" s="375"/>
      <c r="AA547" s="375" t="s">
        <v>1709</v>
      </c>
      <c r="AB547" s="381"/>
      <c r="AC547" s="277">
        <v>0.05</v>
      </c>
      <c r="AD547" s="229" t="s">
        <v>1710</v>
      </c>
      <c r="AE547" s="485">
        <v>0.11</v>
      </c>
      <c r="AF547" s="486" t="s">
        <v>2619</v>
      </c>
      <c r="AG547" s="485">
        <v>0.2</v>
      </c>
      <c r="AH547" s="486" t="s">
        <v>4218</v>
      </c>
      <c r="AI547" s="327">
        <f>IFERROR(VLOOKUP(CONCATENATE($T547,$V547),'Matriz de Decisión'!$M$4:$Y$81,2,0),0)</f>
        <v>0.2</v>
      </c>
      <c r="AJ547" s="382">
        <v>0.05</v>
      </c>
      <c r="AK547" s="375" t="s">
        <v>1711</v>
      </c>
      <c r="AL547" s="346">
        <f>IFERROR(VLOOKUP(CONCATENATE($T547,$V547),'[1]Matriz de Decisión'!$M$4:$Y$81,3,0),0)</f>
        <v>0.4</v>
      </c>
      <c r="AM547" s="485">
        <v>0.11</v>
      </c>
      <c r="AN547" s="486" t="s">
        <v>2619</v>
      </c>
      <c r="AO547" s="275">
        <v>0.2</v>
      </c>
      <c r="AP547" s="275">
        <v>0.2</v>
      </c>
      <c r="AQ547" s="486" t="s">
        <v>4218</v>
      </c>
    </row>
    <row r="548" spans="1:43" ht="82.5" customHeight="1" x14ac:dyDescent="0.25">
      <c r="A548" s="177" t="s">
        <v>192</v>
      </c>
      <c r="B548" s="215" t="s">
        <v>17</v>
      </c>
      <c r="C548" s="111" t="s">
        <v>21</v>
      </c>
      <c r="D548" s="225" t="s">
        <v>4447</v>
      </c>
      <c r="E548" s="215"/>
      <c r="F548" s="602" t="s">
        <v>196</v>
      </c>
      <c r="G548" s="173" t="s">
        <v>1640</v>
      </c>
      <c r="H548" s="173" t="s">
        <v>1641</v>
      </c>
      <c r="I548" s="215" t="s">
        <v>199</v>
      </c>
      <c r="J548" s="225" t="s">
        <v>3638</v>
      </c>
      <c r="K548" s="214" t="s">
        <v>3639</v>
      </c>
      <c r="L548" s="374">
        <v>0.05</v>
      </c>
      <c r="M548" s="215" t="s">
        <v>285</v>
      </c>
      <c r="N548" s="915">
        <v>0.9</v>
      </c>
      <c r="O548" s="113" t="s">
        <v>193</v>
      </c>
      <c r="P548" s="178">
        <v>43180</v>
      </c>
      <c r="Q548" s="228" t="s">
        <v>3641</v>
      </c>
      <c r="R548" s="183">
        <v>43101</v>
      </c>
      <c r="S548" s="183">
        <v>43250</v>
      </c>
      <c r="T548" s="333" t="str">
        <f t="shared" si="29"/>
        <v>enero</v>
      </c>
      <c r="U548" s="335">
        <f t="shared" si="30"/>
        <v>149</v>
      </c>
      <c r="V548" s="334">
        <f t="shared" si="28"/>
        <v>152</v>
      </c>
      <c r="W548" s="175"/>
      <c r="X548" s="375"/>
      <c r="Y548" s="375"/>
      <c r="Z548" s="375"/>
      <c r="AA548" s="375"/>
      <c r="AB548" s="381"/>
      <c r="AC548" s="277"/>
      <c r="AD548" s="229"/>
      <c r="AE548" s="485"/>
      <c r="AF548" s="486"/>
      <c r="AG548" s="485">
        <v>0.2</v>
      </c>
      <c r="AH548" s="486" t="s">
        <v>4219</v>
      </c>
      <c r="AI548" s="327">
        <f>IFERROR(VLOOKUP(CONCATENATE($T548,$V548),'Matriz de Decisión'!$M$4:$Y$81,2,0),0)</f>
        <v>0.18000000000000002</v>
      </c>
      <c r="AJ548" s="382"/>
      <c r="AK548" s="375"/>
      <c r="AL548" s="346"/>
      <c r="AM548" s="485"/>
      <c r="AN548" s="486"/>
      <c r="AO548" s="275">
        <v>0.2</v>
      </c>
      <c r="AP548" s="275">
        <v>0.2</v>
      </c>
      <c r="AQ548" s="486" t="s">
        <v>4219</v>
      </c>
    </row>
    <row r="549" spans="1:43" ht="77.25" hidden="1" customHeight="1" x14ac:dyDescent="0.25">
      <c r="A549" s="177" t="s">
        <v>192</v>
      </c>
      <c r="B549" s="215" t="s">
        <v>17</v>
      </c>
      <c r="C549" s="111" t="s">
        <v>21</v>
      </c>
      <c r="D549" s="225" t="s">
        <v>4447</v>
      </c>
      <c r="E549" s="215"/>
      <c r="F549" s="602" t="s">
        <v>196</v>
      </c>
      <c r="G549" s="173" t="s">
        <v>1640</v>
      </c>
      <c r="H549" s="173" t="s">
        <v>1641</v>
      </c>
      <c r="I549" s="215" t="s">
        <v>199</v>
      </c>
      <c r="J549" s="225" t="s">
        <v>3638</v>
      </c>
      <c r="K549" s="214" t="s">
        <v>3639</v>
      </c>
      <c r="L549" s="374">
        <v>0.05</v>
      </c>
      <c r="M549" s="215" t="s">
        <v>285</v>
      </c>
      <c r="N549" s="915">
        <v>0.9</v>
      </c>
      <c r="O549" s="113" t="s">
        <v>193</v>
      </c>
      <c r="P549" s="178">
        <v>43180</v>
      </c>
      <c r="Q549" s="228" t="s">
        <v>3642</v>
      </c>
      <c r="R549" s="183">
        <v>43192</v>
      </c>
      <c r="S549" s="183">
        <v>43281</v>
      </c>
      <c r="T549" s="333" t="str">
        <f t="shared" si="29"/>
        <v>abril</v>
      </c>
      <c r="U549" s="335">
        <f t="shared" si="30"/>
        <v>89</v>
      </c>
      <c r="V549" s="334">
        <f t="shared" si="28"/>
        <v>91</v>
      </c>
      <c r="W549" s="175"/>
      <c r="X549" s="375"/>
      <c r="Y549" s="375"/>
      <c r="Z549" s="375"/>
      <c r="AA549" s="375"/>
      <c r="AB549" s="381"/>
      <c r="AC549" s="277"/>
      <c r="AD549" s="229"/>
      <c r="AE549" s="485"/>
      <c r="AF549" s="486"/>
      <c r="AG549" s="485">
        <v>0</v>
      </c>
      <c r="AH549" s="486" t="s">
        <v>4220</v>
      </c>
      <c r="AI549" s="327">
        <f>IFERROR(VLOOKUP(CONCATENATE($T549,$V549),'Matriz de Decisión'!$M$4:$Y$81,2,0),0)</f>
        <v>0</v>
      </c>
      <c r="AJ549" s="382"/>
      <c r="AK549" s="375"/>
      <c r="AL549" s="346"/>
      <c r="AM549" s="485"/>
      <c r="AN549" s="486"/>
      <c r="AO549" s="485">
        <v>0</v>
      </c>
      <c r="AP549" s="485">
        <v>0</v>
      </c>
      <c r="AQ549" s="486" t="s">
        <v>4220</v>
      </c>
    </row>
    <row r="550" spans="1:43" ht="54.75" hidden="1" customHeight="1" x14ac:dyDescent="0.25">
      <c r="A550" s="177" t="s">
        <v>192</v>
      </c>
      <c r="B550" s="215" t="s">
        <v>17</v>
      </c>
      <c r="C550" s="111" t="s">
        <v>21</v>
      </c>
      <c r="D550" s="225" t="s">
        <v>4447</v>
      </c>
      <c r="E550" s="215"/>
      <c r="F550" s="602" t="s">
        <v>196</v>
      </c>
      <c r="G550" s="173" t="s">
        <v>1640</v>
      </c>
      <c r="H550" s="173" t="s">
        <v>1641</v>
      </c>
      <c r="I550" s="215" t="s">
        <v>199</v>
      </c>
      <c r="J550" s="225" t="s">
        <v>3638</v>
      </c>
      <c r="K550" s="214" t="s">
        <v>3639</v>
      </c>
      <c r="L550" s="374">
        <v>0.05</v>
      </c>
      <c r="M550" s="215" t="s">
        <v>285</v>
      </c>
      <c r="N550" s="915">
        <v>0.9</v>
      </c>
      <c r="O550" s="113" t="s">
        <v>193</v>
      </c>
      <c r="P550" s="178">
        <v>43180</v>
      </c>
      <c r="Q550" s="228" t="s">
        <v>3643</v>
      </c>
      <c r="R550" s="183">
        <v>43192</v>
      </c>
      <c r="S550" s="183">
        <v>43281</v>
      </c>
      <c r="T550" s="333" t="str">
        <f t="shared" si="29"/>
        <v>abril</v>
      </c>
      <c r="U550" s="335">
        <f t="shared" si="30"/>
        <v>89</v>
      </c>
      <c r="V550" s="334">
        <f t="shared" si="28"/>
        <v>91</v>
      </c>
      <c r="W550" s="175"/>
      <c r="X550" s="375"/>
      <c r="Y550" s="375"/>
      <c r="Z550" s="375"/>
      <c r="AA550" s="375"/>
      <c r="AB550" s="381"/>
      <c r="AC550" s="277"/>
      <c r="AD550" s="229"/>
      <c r="AE550" s="485"/>
      <c r="AF550" s="486"/>
      <c r="AG550" s="485">
        <v>0</v>
      </c>
      <c r="AH550" s="486" t="s">
        <v>4221</v>
      </c>
      <c r="AI550" s="327">
        <f>IFERROR(VLOOKUP(CONCATENATE($T550,$V550),'Matriz de Decisión'!$M$4:$Y$81,2,0),0)</f>
        <v>0</v>
      </c>
      <c r="AJ550" s="382"/>
      <c r="AK550" s="375"/>
      <c r="AL550" s="346"/>
      <c r="AM550" s="485"/>
      <c r="AN550" s="486"/>
      <c r="AO550" s="485">
        <v>0</v>
      </c>
      <c r="AP550" s="485">
        <v>0</v>
      </c>
      <c r="AQ550" s="486" t="s">
        <v>4221</v>
      </c>
    </row>
    <row r="551" spans="1:43" ht="59.25" hidden="1" customHeight="1" x14ac:dyDescent="0.25">
      <c r="A551" s="177" t="s">
        <v>192</v>
      </c>
      <c r="B551" s="215" t="s">
        <v>17</v>
      </c>
      <c r="C551" s="111" t="s">
        <v>21</v>
      </c>
      <c r="D551" s="225" t="s">
        <v>4447</v>
      </c>
      <c r="E551" s="215"/>
      <c r="F551" s="602" t="s">
        <v>196</v>
      </c>
      <c r="G551" s="173" t="s">
        <v>1640</v>
      </c>
      <c r="H551" s="173" t="s">
        <v>1641</v>
      </c>
      <c r="I551" s="215" t="s">
        <v>199</v>
      </c>
      <c r="J551" s="225" t="s">
        <v>3638</v>
      </c>
      <c r="K551" s="214" t="s">
        <v>3639</v>
      </c>
      <c r="L551" s="374">
        <v>0.05</v>
      </c>
      <c r="M551" s="215" t="s">
        <v>285</v>
      </c>
      <c r="N551" s="915">
        <v>0.9</v>
      </c>
      <c r="O551" s="113" t="s">
        <v>193</v>
      </c>
      <c r="P551" s="178">
        <v>43180</v>
      </c>
      <c r="Q551" s="228" t="s">
        <v>3644</v>
      </c>
      <c r="R551" s="183">
        <v>43192</v>
      </c>
      <c r="S551" s="183">
        <v>43465</v>
      </c>
      <c r="T551" s="333" t="str">
        <f t="shared" si="29"/>
        <v>abril</v>
      </c>
      <c r="U551" s="335">
        <f t="shared" si="30"/>
        <v>273</v>
      </c>
      <c r="V551" s="334">
        <f t="shared" si="28"/>
        <v>274</v>
      </c>
      <c r="W551" s="175"/>
      <c r="X551" s="375"/>
      <c r="Y551" s="375"/>
      <c r="Z551" s="375"/>
      <c r="AA551" s="375"/>
      <c r="AB551" s="381"/>
      <c r="AC551" s="277"/>
      <c r="AD551" s="229"/>
      <c r="AE551" s="485"/>
      <c r="AF551" s="486"/>
      <c r="AG551" s="485">
        <v>0</v>
      </c>
      <c r="AH551" s="486" t="s">
        <v>4222</v>
      </c>
      <c r="AI551" s="327">
        <f>IFERROR(VLOOKUP(CONCATENATE($T551,$V551),'Matriz de Decisión'!$M$4:$Y$81,2,0),0)</f>
        <v>0</v>
      </c>
      <c r="AJ551" s="382"/>
      <c r="AK551" s="375"/>
      <c r="AL551" s="346"/>
      <c r="AM551" s="485"/>
      <c r="AN551" s="486"/>
      <c r="AO551" s="485">
        <v>0</v>
      </c>
      <c r="AP551" s="485">
        <v>0</v>
      </c>
      <c r="AQ551" s="486" t="s">
        <v>4222</v>
      </c>
    </row>
    <row r="552" spans="1:43" ht="82.5" customHeight="1" x14ac:dyDescent="0.25">
      <c r="A552" s="177" t="s">
        <v>192</v>
      </c>
      <c r="B552" s="215" t="s">
        <v>17</v>
      </c>
      <c r="C552" s="111" t="s">
        <v>21</v>
      </c>
      <c r="D552" s="225" t="s">
        <v>4447</v>
      </c>
      <c r="E552" s="215"/>
      <c r="F552" s="106" t="s">
        <v>196</v>
      </c>
      <c r="G552" s="173" t="s">
        <v>1640</v>
      </c>
      <c r="H552" s="173" t="s">
        <v>1641</v>
      </c>
      <c r="I552" s="215" t="s">
        <v>199</v>
      </c>
      <c r="J552" s="225" t="s">
        <v>3637</v>
      </c>
      <c r="K552" s="214" t="s">
        <v>3636</v>
      </c>
      <c r="L552" s="374">
        <v>0.05</v>
      </c>
      <c r="M552" s="215" t="s">
        <v>285</v>
      </c>
      <c r="N552" s="915">
        <v>0.9</v>
      </c>
      <c r="O552" s="113" t="s">
        <v>193</v>
      </c>
      <c r="P552" s="178">
        <v>43180</v>
      </c>
      <c r="Q552" s="228" t="s">
        <v>3648</v>
      </c>
      <c r="R552" s="178">
        <v>43101</v>
      </c>
      <c r="S552" s="178">
        <v>43465</v>
      </c>
      <c r="T552" s="333" t="str">
        <f t="shared" si="29"/>
        <v>enero</v>
      </c>
      <c r="U552" s="335">
        <f t="shared" si="30"/>
        <v>364</v>
      </c>
      <c r="V552" s="334">
        <f t="shared" si="28"/>
        <v>365</v>
      </c>
      <c r="W552" s="175">
        <v>0</v>
      </c>
      <c r="X552" s="375">
        <v>180000000</v>
      </c>
      <c r="Y552" s="375" t="s">
        <v>1645</v>
      </c>
      <c r="Z552" s="375"/>
      <c r="AA552" s="375" t="s">
        <v>1712</v>
      </c>
      <c r="AB552" s="381"/>
      <c r="AC552" s="277">
        <v>0.05</v>
      </c>
      <c r="AD552" s="229" t="s">
        <v>1713</v>
      </c>
      <c r="AE552" s="485">
        <v>0.11</v>
      </c>
      <c r="AF552" s="486" t="s">
        <v>2620</v>
      </c>
      <c r="AG552" s="485">
        <v>0.85</v>
      </c>
      <c r="AH552" s="486" t="s">
        <v>4223</v>
      </c>
      <c r="AI552" s="327">
        <f>IFERROR(VLOOKUP(CONCATENATE($T552,$V552),'Matriz de Decisión'!$M$4:$Y$81,2,0),0)</f>
        <v>5.333333333333333E-2</v>
      </c>
      <c r="AJ552" s="382">
        <v>0.05</v>
      </c>
      <c r="AK552" s="375" t="s">
        <v>1713</v>
      </c>
      <c r="AL552" s="346">
        <f>IFERROR(VLOOKUP(CONCATENATE($T552,$V552),'[1]Matriz de Decisión'!$M$4:$Y$81,3,0),0)</f>
        <v>0.10666666666666666</v>
      </c>
      <c r="AM552" s="485">
        <v>0.11</v>
      </c>
      <c r="AN552" s="486" t="s">
        <v>2620</v>
      </c>
      <c r="AO552" s="275">
        <v>0.55000000000000004</v>
      </c>
      <c r="AP552" s="275">
        <v>0.85</v>
      </c>
      <c r="AQ552" s="486" t="s">
        <v>4223</v>
      </c>
    </row>
    <row r="553" spans="1:43" ht="82.5" customHeight="1" x14ac:dyDescent="0.25">
      <c r="A553" s="177" t="s">
        <v>192</v>
      </c>
      <c r="B553" s="215" t="s">
        <v>17</v>
      </c>
      <c r="C553" s="111" t="s">
        <v>21</v>
      </c>
      <c r="D553" s="225" t="s">
        <v>4447</v>
      </c>
      <c r="E553" s="215"/>
      <c r="F553" s="602" t="s">
        <v>196</v>
      </c>
      <c r="G553" s="173" t="s">
        <v>1640</v>
      </c>
      <c r="H553" s="173" t="s">
        <v>1641</v>
      </c>
      <c r="I553" s="215" t="s">
        <v>199</v>
      </c>
      <c r="J553" s="225" t="s">
        <v>3637</v>
      </c>
      <c r="K553" s="214" t="s">
        <v>3647</v>
      </c>
      <c r="L553" s="374">
        <v>0.05</v>
      </c>
      <c r="M553" s="215" t="s">
        <v>285</v>
      </c>
      <c r="N553" s="915">
        <v>0.9</v>
      </c>
      <c r="O553" s="113" t="s">
        <v>193</v>
      </c>
      <c r="P553" s="178">
        <v>43180</v>
      </c>
      <c r="Q553" s="228" t="s">
        <v>3649</v>
      </c>
      <c r="R553" s="183">
        <v>43101</v>
      </c>
      <c r="S553" s="183">
        <v>43250</v>
      </c>
      <c r="T553" s="333" t="str">
        <f t="shared" si="29"/>
        <v>enero</v>
      </c>
      <c r="U553" s="335">
        <f t="shared" si="30"/>
        <v>149</v>
      </c>
      <c r="V553" s="334">
        <f t="shared" si="28"/>
        <v>152</v>
      </c>
      <c r="W553" s="175"/>
      <c r="X553" s="375"/>
      <c r="Y553" s="375"/>
      <c r="Z553" s="375"/>
      <c r="AA553" s="375"/>
      <c r="AB553" s="381"/>
      <c r="AC553" s="277"/>
      <c r="AD553" s="229"/>
      <c r="AE553" s="485"/>
      <c r="AF553" s="486"/>
      <c r="AG553" s="485">
        <v>0.45</v>
      </c>
      <c r="AH553" s="486" t="s">
        <v>4224</v>
      </c>
      <c r="AI553" s="327">
        <f>IFERROR(VLOOKUP(CONCATENATE($T553,$V553),'Matriz de Decisión'!$M$4:$Y$81,2,0),0)</f>
        <v>0.18000000000000002</v>
      </c>
      <c r="AJ553" s="382"/>
      <c r="AK553" s="375"/>
      <c r="AL553" s="346"/>
      <c r="AM553" s="485"/>
      <c r="AN553" s="486"/>
      <c r="AO553" s="731">
        <v>0.45</v>
      </c>
      <c r="AP553" s="485">
        <v>0.45</v>
      </c>
      <c r="AQ553" s="486" t="s">
        <v>4224</v>
      </c>
    </row>
    <row r="554" spans="1:43" ht="84" hidden="1" x14ac:dyDescent="0.25">
      <c r="A554" s="177" t="s">
        <v>192</v>
      </c>
      <c r="B554" s="215" t="s">
        <v>17</v>
      </c>
      <c r="C554" s="111" t="s">
        <v>21</v>
      </c>
      <c r="D554" s="225" t="s">
        <v>4447</v>
      </c>
      <c r="E554" s="215"/>
      <c r="F554" s="602" t="s">
        <v>196</v>
      </c>
      <c r="G554" s="173" t="s">
        <v>1640</v>
      </c>
      <c r="H554" s="173" t="s">
        <v>1641</v>
      </c>
      <c r="I554" s="215" t="s">
        <v>199</v>
      </c>
      <c r="J554" s="225" t="s">
        <v>3637</v>
      </c>
      <c r="K554" s="214" t="s">
        <v>3647</v>
      </c>
      <c r="L554" s="374">
        <v>0.05</v>
      </c>
      <c r="M554" s="215" t="s">
        <v>285</v>
      </c>
      <c r="N554" s="915">
        <v>0.9</v>
      </c>
      <c r="O554" s="113" t="s">
        <v>193</v>
      </c>
      <c r="P554" s="178">
        <v>43180</v>
      </c>
      <c r="Q554" s="228" t="s">
        <v>3650</v>
      </c>
      <c r="R554" s="183">
        <v>43192</v>
      </c>
      <c r="S554" s="183">
        <v>43465</v>
      </c>
      <c r="T554" s="333" t="str">
        <f t="shared" si="29"/>
        <v>abril</v>
      </c>
      <c r="U554" s="335">
        <f t="shared" si="30"/>
        <v>273</v>
      </c>
      <c r="V554" s="334">
        <f t="shared" si="28"/>
        <v>274</v>
      </c>
      <c r="W554" s="175"/>
      <c r="X554" s="375"/>
      <c r="Y554" s="375"/>
      <c r="Z554" s="375"/>
      <c r="AA554" s="375"/>
      <c r="AB554" s="381"/>
      <c r="AC554" s="277"/>
      <c r="AD554" s="229"/>
      <c r="AE554" s="485"/>
      <c r="AF554" s="486"/>
      <c r="AG554" s="485">
        <v>0</v>
      </c>
      <c r="AH554" s="486" t="s">
        <v>4225</v>
      </c>
      <c r="AI554" s="327">
        <f>IFERROR(VLOOKUP(CONCATENATE($T554,$V554),'Matriz de Decisión'!$M$4:$Y$81,2,0),0)</f>
        <v>0</v>
      </c>
      <c r="AJ554" s="382"/>
      <c r="AK554" s="375"/>
      <c r="AL554" s="346"/>
      <c r="AM554" s="485"/>
      <c r="AN554" s="486"/>
      <c r="AO554" s="275">
        <v>0</v>
      </c>
      <c r="AP554" s="485">
        <v>0</v>
      </c>
      <c r="AQ554" s="486" t="s">
        <v>4225</v>
      </c>
    </row>
    <row r="555" spans="1:43" ht="84" hidden="1" x14ac:dyDescent="0.25">
      <c r="A555" s="177" t="s">
        <v>192</v>
      </c>
      <c r="B555" s="215" t="s">
        <v>17</v>
      </c>
      <c r="C555" s="111" t="s">
        <v>21</v>
      </c>
      <c r="D555" s="225" t="s">
        <v>4447</v>
      </c>
      <c r="E555" s="215"/>
      <c r="F555" s="602" t="s">
        <v>196</v>
      </c>
      <c r="G555" s="173" t="s">
        <v>1640</v>
      </c>
      <c r="H555" s="173" t="s">
        <v>1641</v>
      </c>
      <c r="I555" s="215" t="s">
        <v>199</v>
      </c>
      <c r="J555" s="225" t="s">
        <v>3637</v>
      </c>
      <c r="K555" s="214" t="s">
        <v>3647</v>
      </c>
      <c r="L555" s="374">
        <v>0.05</v>
      </c>
      <c r="M555" s="215" t="s">
        <v>285</v>
      </c>
      <c r="N555" s="915">
        <v>0.9</v>
      </c>
      <c r="O555" s="113" t="s">
        <v>193</v>
      </c>
      <c r="P555" s="178">
        <v>43180</v>
      </c>
      <c r="Q555" s="228" t="s">
        <v>3651</v>
      </c>
      <c r="R555" s="183">
        <v>43192</v>
      </c>
      <c r="S555" s="183">
        <v>43465</v>
      </c>
      <c r="T555" s="333" t="str">
        <f t="shared" si="29"/>
        <v>abril</v>
      </c>
      <c r="U555" s="335">
        <f t="shared" si="30"/>
        <v>273</v>
      </c>
      <c r="V555" s="334">
        <f t="shared" si="28"/>
        <v>274</v>
      </c>
      <c r="W555" s="175"/>
      <c r="X555" s="375"/>
      <c r="Y555" s="375"/>
      <c r="Z555" s="375"/>
      <c r="AA555" s="375"/>
      <c r="AB555" s="381"/>
      <c r="AC555" s="277"/>
      <c r="AD555" s="229"/>
      <c r="AE555" s="485"/>
      <c r="AF555" s="486"/>
      <c r="AG555" s="485">
        <v>0</v>
      </c>
      <c r="AH555" s="486" t="s">
        <v>4221</v>
      </c>
      <c r="AI555" s="327">
        <f>IFERROR(VLOOKUP(CONCATENATE($T555,$V555),'Matriz de Decisión'!$M$4:$Y$81,2,0),0)</f>
        <v>0</v>
      </c>
      <c r="AJ555" s="382"/>
      <c r="AK555" s="375"/>
      <c r="AL555" s="346"/>
      <c r="AM555" s="485"/>
      <c r="AN555" s="486"/>
      <c r="AO555" s="275">
        <v>0</v>
      </c>
      <c r="AP555" s="485">
        <v>0</v>
      </c>
      <c r="AQ555" s="486" t="s">
        <v>4221</v>
      </c>
    </row>
    <row r="556" spans="1:43" ht="82.5" customHeight="1" x14ac:dyDescent="0.25">
      <c r="A556" s="177" t="s">
        <v>192</v>
      </c>
      <c r="B556" s="215" t="s">
        <v>17</v>
      </c>
      <c r="C556" s="111" t="s">
        <v>21</v>
      </c>
      <c r="D556" s="107" t="s">
        <v>4446</v>
      </c>
      <c r="E556" s="215"/>
      <c r="F556" s="106" t="s">
        <v>196</v>
      </c>
      <c r="G556" s="173" t="s">
        <v>1640</v>
      </c>
      <c r="H556" s="173" t="s">
        <v>1641</v>
      </c>
      <c r="I556" s="215" t="s">
        <v>199</v>
      </c>
      <c r="J556" s="225" t="s">
        <v>3652</v>
      </c>
      <c r="K556" s="213" t="s">
        <v>3653</v>
      </c>
      <c r="L556" s="374">
        <v>0.04</v>
      </c>
      <c r="M556" s="215" t="s">
        <v>194</v>
      </c>
      <c r="N556" s="302">
        <v>3</v>
      </c>
      <c r="O556" s="113" t="s">
        <v>193</v>
      </c>
      <c r="P556" s="178">
        <v>43180</v>
      </c>
      <c r="Q556" s="228" t="s">
        <v>3654</v>
      </c>
      <c r="R556" s="178">
        <v>43101</v>
      </c>
      <c r="S556" s="178">
        <v>43190</v>
      </c>
      <c r="T556" s="333" t="str">
        <f t="shared" si="29"/>
        <v>enero</v>
      </c>
      <c r="U556" s="335">
        <f t="shared" si="30"/>
        <v>89</v>
      </c>
      <c r="V556" s="334">
        <f t="shared" si="28"/>
        <v>91</v>
      </c>
      <c r="W556" s="175">
        <v>0</v>
      </c>
      <c r="X556" s="379"/>
      <c r="Y556" s="375"/>
      <c r="Z556" s="375"/>
      <c r="AA556" s="375"/>
      <c r="AB556" s="232"/>
      <c r="AC556" s="277">
        <v>0.05</v>
      </c>
      <c r="AD556" s="229" t="s">
        <v>1714</v>
      </c>
      <c r="AE556" s="485">
        <v>0.11</v>
      </c>
      <c r="AF556" s="486" t="s">
        <v>2621</v>
      </c>
      <c r="AG556" s="485">
        <v>1</v>
      </c>
      <c r="AH556" s="486" t="s">
        <v>4226</v>
      </c>
      <c r="AI556" s="327">
        <f>IFERROR(VLOOKUP(CONCATENATE($T556,$V556),'Matriz de Decisión'!$M$4:$Y$81,2,0),0)</f>
        <v>0.25</v>
      </c>
      <c r="AJ556" s="344">
        <v>0.05</v>
      </c>
      <c r="AK556" s="375" t="s">
        <v>1714</v>
      </c>
      <c r="AL556" s="346">
        <f>IFERROR(VLOOKUP(CONCATENATE($T556,$V556),'[1]Matriz de Decisión'!$M$4:$Y$81,3,0),0)</f>
        <v>0.6</v>
      </c>
      <c r="AM556" s="485">
        <v>0.11</v>
      </c>
      <c r="AN556" s="486" t="s">
        <v>2621</v>
      </c>
      <c r="AO556" s="275">
        <f>IFERROR(VLOOKUP(CONCATENATE($T556,$V556),'[1]Matriz de Decisión'!$M$4:$Y$81,4,0),0)</f>
        <v>1</v>
      </c>
      <c r="AP556" s="275">
        <f>IFERROR(VLOOKUP(CONCATENATE($T556,$V556),'[1]Matriz de Decisión'!$M$4:$Y$81,4,0),0)</f>
        <v>1</v>
      </c>
      <c r="AQ556" s="486" t="s">
        <v>4226</v>
      </c>
    </row>
    <row r="557" spans="1:43" ht="82.5" customHeight="1" x14ac:dyDescent="0.25">
      <c r="A557" s="177" t="s">
        <v>192</v>
      </c>
      <c r="B557" s="215" t="s">
        <v>17</v>
      </c>
      <c r="C557" s="111" t="s">
        <v>21</v>
      </c>
      <c r="D557" s="107" t="s">
        <v>4446</v>
      </c>
      <c r="E557" s="215"/>
      <c r="F557" s="602" t="s">
        <v>196</v>
      </c>
      <c r="G557" s="173" t="s">
        <v>1640</v>
      </c>
      <c r="H557" s="173" t="s">
        <v>1641</v>
      </c>
      <c r="I557" s="215" t="s">
        <v>199</v>
      </c>
      <c r="J557" s="225" t="s">
        <v>3652</v>
      </c>
      <c r="K557" s="213" t="s">
        <v>3653</v>
      </c>
      <c r="L557" s="374">
        <v>0.04</v>
      </c>
      <c r="M557" s="215" t="s">
        <v>194</v>
      </c>
      <c r="N557" s="302">
        <v>3</v>
      </c>
      <c r="O557" s="113" t="s">
        <v>193</v>
      </c>
      <c r="P557" s="178">
        <v>43180</v>
      </c>
      <c r="Q557" s="228" t="s">
        <v>3655</v>
      </c>
      <c r="R557" s="183">
        <v>43101</v>
      </c>
      <c r="S557" s="183">
        <v>43465</v>
      </c>
      <c r="T557" s="333" t="str">
        <f t="shared" si="29"/>
        <v>enero</v>
      </c>
      <c r="U557" s="335">
        <f t="shared" si="30"/>
        <v>364</v>
      </c>
      <c r="V557" s="334">
        <f t="shared" si="28"/>
        <v>365</v>
      </c>
      <c r="W557" s="175"/>
      <c r="X557" s="379"/>
      <c r="Y557" s="375"/>
      <c r="Z557" s="375"/>
      <c r="AA557" s="375"/>
      <c r="AB557" s="232"/>
      <c r="AC557" s="277"/>
      <c r="AD557" s="229"/>
      <c r="AE557" s="485"/>
      <c r="AF557" s="486"/>
      <c r="AG557" s="485">
        <v>0.16</v>
      </c>
      <c r="AH557" s="486" t="s">
        <v>4227</v>
      </c>
      <c r="AI557" s="327">
        <f>IFERROR(VLOOKUP(CONCATENATE($T557,$V557),'Matriz de Decisión'!$M$4:$Y$81,2,0),0)</f>
        <v>5.333333333333333E-2</v>
      </c>
      <c r="AJ557" s="344"/>
      <c r="AK557" s="375"/>
      <c r="AL557" s="346"/>
      <c r="AM557" s="485"/>
      <c r="AN557" s="486"/>
      <c r="AO557" s="485">
        <v>0.16</v>
      </c>
      <c r="AP557" s="485">
        <v>0.16</v>
      </c>
      <c r="AQ557" s="486" t="s">
        <v>4227</v>
      </c>
    </row>
    <row r="558" spans="1:43" ht="82.5" customHeight="1" x14ac:dyDescent="0.25">
      <c r="A558" s="177" t="s">
        <v>192</v>
      </c>
      <c r="B558" s="215" t="s">
        <v>17</v>
      </c>
      <c r="C558" s="111" t="s">
        <v>21</v>
      </c>
      <c r="D558" s="107" t="s">
        <v>4446</v>
      </c>
      <c r="E558" s="215"/>
      <c r="F558" s="602" t="s">
        <v>196</v>
      </c>
      <c r="G558" s="173" t="s">
        <v>1640</v>
      </c>
      <c r="H558" s="173" t="s">
        <v>1641</v>
      </c>
      <c r="I558" s="215" t="s">
        <v>199</v>
      </c>
      <c r="J558" s="225" t="s">
        <v>3652</v>
      </c>
      <c r="K558" s="213" t="s">
        <v>3653</v>
      </c>
      <c r="L558" s="374">
        <v>0.04</v>
      </c>
      <c r="M558" s="215" t="s">
        <v>194</v>
      </c>
      <c r="N558" s="302">
        <v>3</v>
      </c>
      <c r="O558" s="113" t="s">
        <v>193</v>
      </c>
      <c r="P558" s="178">
        <v>43180</v>
      </c>
      <c r="Q558" s="228" t="s">
        <v>3656</v>
      </c>
      <c r="R558" s="183">
        <v>43101</v>
      </c>
      <c r="S558" s="183">
        <v>43465</v>
      </c>
      <c r="T558" s="333" t="str">
        <f t="shared" si="29"/>
        <v>enero</v>
      </c>
      <c r="U558" s="335">
        <f t="shared" si="30"/>
        <v>364</v>
      </c>
      <c r="V558" s="334">
        <f t="shared" si="28"/>
        <v>365</v>
      </c>
      <c r="W558" s="175"/>
      <c r="X558" s="379"/>
      <c r="Y558" s="375"/>
      <c r="Z558" s="375"/>
      <c r="AA558" s="375"/>
      <c r="AB558" s="232"/>
      <c r="AC558" s="277"/>
      <c r="AD558" s="229"/>
      <c r="AE558" s="485"/>
      <c r="AF558" s="486"/>
      <c r="AG558" s="485"/>
      <c r="AH558" s="486" t="s">
        <v>4228</v>
      </c>
      <c r="AI558" s="327">
        <f>IFERROR(VLOOKUP(CONCATENATE($T558,$V558),'Matriz de Decisión'!$M$4:$Y$81,2,0),0)</f>
        <v>5.333333333333333E-2</v>
      </c>
      <c r="AJ558" s="344"/>
      <c r="AK558" s="375"/>
      <c r="AL558" s="346"/>
      <c r="AM558" s="485"/>
      <c r="AN558" s="486"/>
      <c r="AO558" s="485"/>
      <c r="AP558" s="485"/>
      <c r="AQ558" s="486" t="s">
        <v>4228</v>
      </c>
    </row>
    <row r="559" spans="1:43" ht="82.5" customHeight="1" x14ac:dyDescent="0.25">
      <c r="A559" s="177" t="s">
        <v>192</v>
      </c>
      <c r="B559" s="215" t="s">
        <v>17</v>
      </c>
      <c r="C559" s="111" t="s">
        <v>21</v>
      </c>
      <c r="D559" s="107" t="s">
        <v>4446</v>
      </c>
      <c r="E559" s="215"/>
      <c r="F559" s="106" t="s">
        <v>196</v>
      </c>
      <c r="G559" s="173" t="s">
        <v>1640</v>
      </c>
      <c r="H559" s="173" t="s">
        <v>1641</v>
      </c>
      <c r="I559" s="215" t="s">
        <v>199</v>
      </c>
      <c r="J559" s="225" t="s">
        <v>1715</v>
      </c>
      <c r="K559" s="214" t="s">
        <v>1716</v>
      </c>
      <c r="L559" s="374">
        <v>0.04</v>
      </c>
      <c r="M559" s="215" t="s">
        <v>285</v>
      </c>
      <c r="N559" s="915">
        <v>0.9</v>
      </c>
      <c r="O559" s="215"/>
      <c r="P559" s="215"/>
      <c r="Q559" s="215" t="s">
        <v>1717</v>
      </c>
      <c r="R559" s="178">
        <v>43101</v>
      </c>
      <c r="S559" s="178">
        <v>43465</v>
      </c>
      <c r="T559" s="333" t="str">
        <f t="shared" si="29"/>
        <v>enero</v>
      </c>
      <c r="U559" s="335">
        <f t="shared" si="30"/>
        <v>364</v>
      </c>
      <c r="V559" s="334">
        <f t="shared" si="28"/>
        <v>365</v>
      </c>
      <c r="W559" s="175">
        <v>0</v>
      </c>
      <c r="X559" s="379"/>
      <c r="Y559" s="375"/>
      <c r="Z559" s="375"/>
      <c r="AA559" s="375"/>
      <c r="AB559" s="238" t="s">
        <v>1718</v>
      </c>
      <c r="AC559" s="234">
        <v>5.33E-2</v>
      </c>
      <c r="AD559" s="238" t="s">
        <v>1719</v>
      </c>
      <c r="AE559" s="487">
        <v>7.4999999999999997E-2</v>
      </c>
      <c r="AF559" s="482" t="s">
        <v>2622</v>
      </c>
      <c r="AG559" s="487">
        <v>0.22500000000000001</v>
      </c>
      <c r="AH559" s="482" t="s">
        <v>4229</v>
      </c>
      <c r="AI559" s="327">
        <f>IFERROR(VLOOKUP(CONCATENATE($T559,$V559),'Matriz de Decisión'!$M$4:$Y$81,2,0),0)</f>
        <v>5.333333333333333E-2</v>
      </c>
      <c r="AJ559" s="380">
        <v>5.33E-2</v>
      </c>
      <c r="AK559" s="383" t="s">
        <v>1720</v>
      </c>
      <c r="AL559" s="346">
        <f>IFERROR(VLOOKUP(CONCATENATE($T559,$V559),'[1]Matriz de Decisión'!$M$4:$Y$81,3,0),0)</f>
        <v>0.10666666666666666</v>
      </c>
      <c r="AM559" s="487">
        <v>7.4999999999999997E-2</v>
      </c>
      <c r="AN559" s="482" t="s">
        <v>2622</v>
      </c>
      <c r="AO559" s="487">
        <v>0.22500000000000001</v>
      </c>
      <c r="AP559" s="487">
        <v>0.22500000000000001</v>
      </c>
      <c r="AQ559" s="482" t="s">
        <v>4229</v>
      </c>
    </row>
    <row r="560" spans="1:43" ht="82.5" customHeight="1" x14ac:dyDescent="0.25">
      <c r="A560" s="177" t="s">
        <v>192</v>
      </c>
      <c r="B560" s="215" t="s">
        <v>17</v>
      </c>
      <c r="C560" s="111" t="s">
        <v>21</v>
      </c>
      <c r="D560" s="107" t="s">
        <v>4446</v>
      </c>
      <c r="E560" s="215"/>
      <c r="F560" s="106" t="s">
        <v>196</v>
      </c>
      <c r="G560" s="173" t="s">
        <v>1640</v>
      </c>
      <c r="H560" s="173" t="s">
        <v>1641</v>
      </c>
      <c r="I560" s="215" t="s">
        <v>199</v>
      </c>
      <c r="J560" s="225" t="s">
        <v>3645</v>
      </c>
      <c r="K560" s="213" t="s">
        <v>3646</v>
      </c>
      <c r="L560" s="374">
        <v>0.04</v>
      </c>
      <c r="M560" s="215" t="s">
        <v>285</v>
      </c>
      <c r="N560" s="915">
        <v>1</v>
      </c>
      <c r="O560" s="215" t="s">
        <v>193</v>
      </c>
      <c r="P560" s="178">
        <v>43180</v>
      </c>
      <c r="Q560" s="215" t="s">
        <v>1721</v>
      </c>
      <c r="R560" s="178">
        <v>43101</v>
      </c>
      <c r="S560" s="178">
        <v>43465</v>
      </c>
      <c r="T560" s="333" t="str">
        <f t="shared" si="29"/>
        <v>enero</v>
      </c>
      <c r="U560" s="335">
        <f t="shared" si="30"/>
        <v>364</v>
      </c>
      <c r="V560" s="334">
        <f t="shared" si="28"/>
        <v>365</v>
      </c>
      <c r="W560" s="175">
        <v>0</v>
      </c>
      <c r="X560" s="379"/>
      <c r="Y560" s="375"/>
      <c r="Z560" s="375"/>
      <c r="AA560" s="375"/>
      <c r="AB560" s="232"/>
      <c r="AC560" s="277">
        <v>0.05</v>
      </c>
      <c r="AD560" s="229" t="s">
        <v>1722</v>
      </c>
      <c r="AE560" s="485">
        <v>0.11</v>
      </c>
      <c r="AF560" s="486" t="s">
        <v>2623</v>
      </c>
      <c r="AG560" s="485">
        <v>0.16</v>
      </c>
      <c r="AH560" s="486" t="s">
        <v>4230</v>
      </c>
      <c r="AI560" s="327">
        <f>IFERROR(VLOOKUP(CONCATENATE($T560,$V560),'Matriz de Decisión'!$M$4:$Y$81,2,0),0)</f>
        <v>5.333333333333333E-2</v>
      </c>
      <c r="AJ560" s="382">
        <v>0.05</v>
      </c>
      <c r="AK560" s="375" t="s">
        <v>1722</v>
      </c>
      <c r="AL560" s="346">
        <f>IFERROR(VLOOKUP(CONCATENATE($T560,$V560),'[1]Matriz de Decisión'!$M$4:$Y$81,3,0),0)</f>
        <v>0.10666666666666666</v>
      </c>
      <c r="AM560" s="485">
        <v>0.11</v>
      </c>
      <c r="AN560" s="486" t="s">
        <v>2623</v>
      </c>
      <c r="AO560" s="275">
        <f>IFERROR(VLOOKUP(CONCATENATE($T560,$V560),'[1]Matriz de Decisión'!$M$4:$Y$81,4,0),0)</f>
        <v>0.15999999999999998</v>
      </c>
      <c r="AP560" s="485">
        <v>0.16</v>
      </c>
      <c r="AQ560" s="486" t="s">
        <v>4230</v>
      </c>
    </row>
    <row r="561" spans="1:43" ht="82.5" customHeight="1" x14ac:dyDescent="0.25">
      <c r="A561" s="177" t="s">
        <v>192</v>
      </c>
      <c r="B561" s="215" t="s">
        <v>1723</v>
      </c>
      <c r="C561" s="111" t="s">
        <v>21</v>
      </c>
      <c r="D561" s="107" t="s">
        <v>4446</v>
      </c>
      <c r="E561" s="215"/>
      <c r="F561" s="106" t="s">
        <v>196</v>
      </c>
      <c r="G561" s="173" t="s">
        <v>1640</v>
      </c>
      <c r="H561" s="173" t="s">
        <v>1641</v>
      </c>
      <c r="I561" s="215" t="s">
        <v>199</v>
      </c>
      <c r="J561" s="215" t="s">
        <v>1724</v>
      </c>
      <c r="K561" s="213" t="s">
        <v>3657</v>
      </c>
      <c r="L561" s="374">
        <v>0.04</v>
      </c>
      <c r="M561" s="215" t="s">
        <v>285</v>
      </c>
      <c r="N561" s="915">
        <v>0.8</v>
      </c>
      <c r="O561" s="215" t="s">
        <v>193</v>
      </c>
      <c r="P561" s="178">
        <v>43180</v>
      </c>
      <c r="Q561" s="215" t="s">
        <v>1725</v>
      </c>
      <c r="R561" s="178">
        <v>43101</v>
      </c>
      <c r="S561" s="178">
        <v>43465</v>
      </c>
      <c r="T561" s="333" t="str">
        <f t="shared" si="29"/>
        <v>enero</v>
      </c>
      <c r="U561" s="335">
        <f t="shared" si="30"/>
        <v>364</v>
      </c>
      <c r="V561" s="334">
        <f t="shared" si="28"/>
        <v>365</v>
      </c>
      <c r="W561" s="175">
        <v>0</v>
      </c>
      <c r="X561" s="379"/>
      <c r="Y561" s="375"/>
      <c r="Z561" s="375"/>
      <c r="AA561" s="375"/>
      <c r="AB561" s="232"/>
      <c r="AC561" s="277">
        <v>0.05</v>
      </c>
      <c r="AD561" s="229" t="s">
        <v>1726</v>
      </c>
      <c r="AE561" s="485">
        <v>0.11</v>
      </c>
      <c r="AF561" s="486" t="s">
        <v>2624</v>
      </c>
      <c r="AG561" s="485">
        <v>0.16</v>
      </c>
      <c r="AH561" s="486" t="s">
        <v>4231</v>
      </c>
      <c r="AI561" s="327">
        <f>IFERROR(VLOOKUP(CONCATENATE($T561,$V561),'Matriz de Decisión'!$M$4:$Y$81,2,0),0)</f>
        <v>5.333333333333333E-2</v>
      </c>
      <c r="AJ561" s="382">
        <v>0.05</v>
      </c>
      <c r="AK561" s="375" t="s">
        <v>1726</v>
      </c>
      <c r="AL561" s="346">
        <f>IFERROR(VLOOKUP(CONCATENATE($T561,$V561),'[1]Matriz de Decisión'!$M$4:$Y$81,3,0),0)</f>
        <v>0.10666666666666666</v>
      </c>
      <c r="AM561" s="485">
        <v>0.11</v>
      </c>
      <c r="AN561" s="486" t="s">
        <v>2624</v>
      </c>
      <c r="AO561" s="275">
        <f>IFERROR(VLOOKUP(CONCATENATE($T561,$V561),'[1]Matriz de Decisión'!$M$4:$Y$81,4,0),0)</f>
        <v>0.15999999999999998</v>
      </c>
      <c r="AP561" s="275">
        <f>IFERROR(VLOOKUP(CONCATENATE($T561,$V561),'[1]Matriz de Decisión'!$M$4:$Y$81,4,0),0)</f>
        <v>0.15999999999999998</v>
      </c>
      <c r="AQ561" s="486" t="s">
        <v>4231</v>
      </c>
    </row>
    <row r="562" spans="1:43" ht="82.5" customHeight="1" x14ac:dyDescent="0.25">
      <c r="A562" s="177" t="s">
        <v>192</v>
      </c>
      <c r="B562" s="211" t="s">
        <v>1638</v>
      </c>
      <c r="C562" s="111" t="s">
        <v>21</v>
      </c>
      <c r="D562" s="107" t="s">
        <v>4446</v>
      </c>
      <c r="E562" s="215"/>
      <c r="F562" s="173" t="s">
        <v>3581</v>
      </c>
      <c r="G562" s="173" t="s">
        <v>1727</v>
      </c>
      <c r="H562" s="173" t="s">
        <v>1728</v>
      </c>
      <c r="I562" s="211" t="s">
        <v>193</v>
      </c>
      <c r="J562" s="225" t="s">
        <v>1729</v>
      </c>
      <c r="K562" s="225" t="s">
        <v>1730</v>
      </c>
      <c r="L562" s="182">
        <v>0.08</v>
      </c>
      <c r="M562" s="228" t="s">
        <v>285</v>
      </c>
      <c r="N562" s="915">
        <v>0.9</v>
      </c>
      <c r="O562" s="117"/>
      <c r="P562" s="117"/>
      <c r="Q562" s="228" t="s">
        <v>1731</v>
      </c>
      <c r="R562" s="184">
        <v>43101</v>
      </c>
      <c r="S562" s="178">
        <v>43465</v>
      </c>
      <c r="T562" s="333" t="str">
        <f t="shared" si="29"/>
        <v>enero</v>
      </c>
      <c r="U562" s="335">
        <f t="shared" si="30"/>
        <v>364</v>
      </c>
      <c r="V562" s="334">
        <f t="shared" si="28"/>
        <v>365</v>
      </c>
      <c r="W562" s="224">
        <v>250000000</v>
      </c>
      <c r="X562" s="224">
        <v>409430623</v>
      </c>
      <c r="Y562" s="229"/>
      <c r="Z562" s="229"/>
      <c r="AA562" s="229" t="s">
        <v>1732</v>
      </c>
      <c r="AB562" s="495" t="s">
        <v>2640</v>
      </c>
      <c r="AC562" s="216">
        <v>0.05</v>
      </c>
      <c r="AD562" s="228" t="s">
        <v>1733</v>
      </c>
      <c r="AE562" s="216">
        <v>0.11</v>
      </c>
      <c r="AF562" s="492" t="s">
        <v>2629</v>
      </c>
      <c r="AG562" s="216">
        <v>0.16</v>
      </c>
      <c r="AH562" s="492" t="s">
        <v>4127</v>
      </c>
      <c r="AI562" s="327">
        <f>IFERROR(VLOOKUP(CONCATENATE($T562,$V562),'Matriz de Decisión'!$M$4:$Y$81,2,0),0)</f>
        <v>5.333333333333333E-2</v>
      </c>
      <c r="AJ562" s="346">
        <f>IFERROR(VLOOKUP(CONCATENATE($T562,$V562),'[1]Matriz de Decisión'!$M$4:$Y$81,2,0),0)</f>
        <v>5.333333333333333E-2</v>
      </c>
      <c r="AK562" s="228" t="s">
        <v>1734</v>
      </c>
      <c r="AL562" s="346">
        <f>IFERROR(VLOOKUP(CONCATENATE($T562,$V562),'[1]Matriz de Decisión'!$M$4:$Y$81,3,0),0)</f>
        <v>0.10666666666666666</v>
      </c>
      <c r="AM562" s="344">
        <f>IFERROR(VLOOKUP(CONCATENATE($T562,$V562),'[1]Matriz de Decisión'!$M$4:$Y$81,3,0),0)</f>
        <v>0.10666666666666666</v>
      </c>
      <c r="AN562" s="492" t="s">
        <v>2639</v>
      </c>
      <c r="AO562" s="344">
        <f>IFERROR(VLOOKUP(CONCATENATE($T562,$V562),'[1]Matriz de Decisión'!$M$4:$Y$81,4,0),0)</f>
        <v>0.15999999999999998</v>
      </c>
      <c r="AP562" s="344">
        <f>IFERROR(VLOOKUP(CONCATENATE($T562,$V562),'[1]Matriz de Decisión'!$M$4:$Y$81,4,0),0)</f>
        <v>0.15999999999999998</v>
      </c>
      <c r="AQ562" s="492" t="s">
        <v>4127</v>
      </c>
    </row>
    <row r="563" spans="1:43" ht="82.5" customHeight="1" x14ac:dyDescent="0.25">
      <c r="A563" s="177" t="s">
        <v>192</v>
      </c>
      <c r="B563" s="211" t="s">
        <v>1638</v>
      </c>
      <c r="C563" s="111" t="s">
        <v>21</v>
      </c>
      <c r="D563" s="107" t="s">
        <v>4446</v>
      </c>
      <c r="E563" s="215"/>
      <c r="F563" s="173" t="s">
        <v>196</v>
      </c>
      <c r="G563" s="173" t="s">
        <v>1727</v>
      </c>
      <c r="H563" s="173" t="s">
        <v>1728</v>
      </c>
      <c r="I563" s="215" t="s">
        <v>199</v>
      </c>
      <c r="J563" s="185" t="s">
        <v>1735</v>
      </c>
      <c r="K563" s="225" t="s">
        <v>1736</v>
      </c>
      <c r="L563" s="182">
        <v>0.02</v>
      </c>
      <c r="M563" s="215" t="s">
        <v>194</v>
      </c>
      <c r="N563" s="302">
        <v>3</v>
      </c>
      <c r="O563" s="117"/>
      <c r="P563" s="117"/>
      <c r="Q563" s="228" t="s">
        <v>1737</v>
      </c>
      <c r="R563" s="184">
        <v>43101</v>
      </c>
      <c r="S563" s="178">
        <v>43465</v>
      </c>
      <c r="T563" s="333" t="str">
        <f t="shared" si="29"/>
        <v>enero</v>
      </c>
      <c r="U563" s="335">
        <f t="shared" si="30"/>
        <v>364</v>
      </c>
      <c r="V563" s="334">
        <f t="shared" si="28"/>
        <v>365</v>
      </c>
      <c r="W563" s="227">
        <v>0</v>
      </c>
      <c r="X563" s="226"/>
      <c r="Y563" s="229"/>
      <c r="Z563" s="229"/>
      <c r="AA563" s="229" t="s">
        <v>1732</v>
      </c>
      <c r="AB563" s="495" t="s">
        <v>2641</v>
      </c>
      <c r="AC563" s="216">
        <v>0.05</v>
      </c>
      <c r="AD563" s="228" t="s">
        <v>1738</v>
      </c>
      <c r="AE563" s="216">
        <v>0.11</v>
      </c>
      <c r="AF563" s="492" t="s">
        <v>2630</v>
      </c>
      <c r="AG563" s="216">
        <v>0.16</v>
      </c>
      <c r="AH563" s="492" t="s">
        <v>4128</v>
      </c>
      <c r="AI563" s="327">
        <f>IFERROR(VLOOKUP(CONCATENATE($T563,$V563),'Matriz de Decisión'!$M$4:$Y$81,2,0),0)</f>
        <v>5.333333333333333E-2</v>
      </c>
      <c r="AJ563" s="346">
        <f>IFERROR(VLOOKUP(CONCATENATE($T563,$V563),'[1]Matriz de Decisión'!$M$4:$Y$81,2,0),0)</f>
        <v>5.333333333333333E-2</v>
      </c>
      <c r="AK563" s="228" t="s">
        <v>1739</v>
      </c>
      <c r="AL563" s="346">
        <f>IFERROR(VLOOKUP(CONCATENATE($T563,$V563),'[1]Matriz de Decisión'!$M$4:$Y$81,3,0),0)</f>
        <v>0.10666666666666666</v>
      </c>
      <c r="AM563" s="344">
        <f>IFERROR(VLOOKUP(CONCATENATE($T563,$V563),'[1]Matriz de Decisión'!$M$4:$Y$81,3,0),0)</f>
        <v>0.10666666666666666</v>
      </c>
      <c r="AN563" s="492" t="s">
        <v>2630</v>
      </c>
      <c r="AO563" s="344">
        <f>IFERROR(VLOOKUP(CONCATENATE($T563,$V563),'[1]Matriz de Decisión'!$M$4:$Y$81,4,0),0)</f>
        <v>0.15999999999999998</v>
      </c>
      <c r="AP563" s="344">
        <v>0.16</v>
      </c>
      <c r="AQ563" s="492" t="s">
        <v>4136</v>
      </c>
    </row>
    <row r="564" spans="1:43" ht="82.5" customHeight="1" x14ac:dyDescent="0.25">
      <c r="A564" s="177" t="s">
        <v>192</v>
      </c>
      <c r="B564" s="211" t="s">
        <v>1638</v>
      </c>
      <c r="C564" s="111" t="s">
        <v>21</v>
      </c>
      <c r="D564" s="107" t="s">
        <v>4446</v>
      </c>
      <c r="E564" s="215"/>
      <c r="F564" s="173" t="s">
        <v>196</v>
      </c>
      <c r="G564" s="173" t="s">
        <v>1727</v>
      </c>
      <c r="H564" s="173" t="s">
        <v>1728</v>
      </c>
      <c r="I564" s="215" t="s">
        <v>199</v>
      </c>
      <c r="J564" s="185" t="s">
        <v>1740</v>
      </c>
      <c r="K564" s="225" t="s">
        <v>1741</v>
      </c>
      <c r="L564" s="182">
        <v>0.02</v>
      </c>
      <c r="M564" s="228" t="s">
        <v>285</v>
      </c>
      <c r="N564" s="915">
        <v>1</v>
      </c>
      <c r="O564" s="117"/>
      <c r="P564" s="117"/>
      <c r="Q564" s="228" t="s">
        <v>1742</v>
      </c>
      <c r="R564" s="184">
        <v>43101</v>
      </c>
      <c r="S564" s="178">
        <v>43465</v>
      </c>
      <c r="T564" s="333" t="str">
        <f t="shared" si="29"/>
        <v>enero</v>
      </c>
      <c r="U564" s="335">
        <f t="shared" si="30"/>
        <v>364</v>
      </c>
      <c r="V564" s="334">
        <f t="shared" si="28"/>
        <v>365</v>
      </c>
      <c r="W564" s="227">
        <v>0</v>
      </c>
      <c r="X564" s="226"/>
      <c r="Y564" s="229"/>
      <c r="Z564" s="229"/>
      <c r="AA564" s="229" t="s">
        <v>1732</v>
      </c>
      <c r="AB564" s="495" t="s">
        <v>2642</v>
      </c>
      <c r="AC564" s="216">
        <v>0.05</v>
      </c>
      <c r="AD564" s="228" t="s">
        <v>1743</v>
      </c>
      <c r="AE564" s="216">
        <v>0.11</v>
      </c>
      <c r="AF564" s="492" t="s">
        <v>2631</v>
      </c>
      <c r="AG564" s="216">
        <v>0.16</v>
      </c>
      <c r="AH564" s="492" t="s">
        <v>4129</v>
      </c>
      <c r="AI564" s="327">
        <f>IFERROR(VLOOKUP(CONCATENATE($T564,$V564),'Matriz de Decisión'!$M$4:$Y$81,2,0),0)</f>
        <v>5.333333333333333E-2</v>
      </c>
      <c r="AJ564" s="346">
        <f>IFERROR(VLOOKUP(CONCATENATE($T564,$V564),'[1]Matriz de Decisión'!$M$4:$Y$81,2,0),0)</f>
        <v>5.333333333333333E-2</v>
      </c>
      <c r="AK564" s="228" t="s">
        <v>1744</v>
      </c>
      <c r="AL564" s="346">
        <f>IFERROR(VLOOKUP(CONCATENATE($T564,$V564),'[1]Matriz de Decisión'!$M$4:$Y$81,3,0),0)</f>
        <v>0.10666666666666666</v>
      </c>
      <c r="AM564" s="344">
        <v>0.11</v>
      </c>
      <c r="AN564" s="492" t="s">
        <v>2631</v>
      </c>
      <c r="AO564" s="344">
        <f>IFERROR(VLOOKUP(CONCATENATE($T564,$V564),'[1]Matriz de Decisión'!$M$4:$Y$81,4,0),0)</f>
        <v>0.15999999999999998</v>
      </c>
      <c r="AP564" s="344">
        <v>0.16</v>
      </c>
      <c r="AQ564" s="492" t="s">
        <v>4137</v>
      </c>
    </row>
    <row r="565" spans="1:43" ht="82.5" customHeight="1" x14ac:dyDescent="0.25">
      <c r="A565" s="177" t="s">
        <v>192</v>
      </c>
      <c r="B565" s="211" t="s">
        <v>1638</v>
      </c>
      <c r="C565" s="111" t="s">
        <v>21</v>
      </c>
      <c r="D565" s="107" t="s">
        <v>4446</v>
      </c>
      <c r="E565" s="215"/>
      <c r="F565" s="173" t="s">
        <v>196</v>
      </c>
      <c r="G565" s="173" t="s">
        <v>1727</v>
      </c>
      <c r="H565" s="173" t="s">
        <v>1728</v>
      </c>
      <c r="I565" s="215" t="s">
        <v>199</v>
      </c>
      <c r="J565" s="185" t="s">
        <v>1745</v>
      </c>
      <c r="K565" s="225" t="s">
        <v>1746</v>
      </c>
      <c r="L565" s="182">
        <v>0.18</v>
      </c>
      <c r="M565" s="228" t="s">
        <v>285</v>
      </c>
      <c r="N565" s="915">
        <v>1</v>
      </c>
      <c r="O565" s="117"/>
      <c r="P565" s="117"/>
      <c r="Q565" s="228" t="s">
        <v>1747</v>
      </c>
      <c r="R565" s="184">
        <v>43101</v>
      </c>
      <c r="S565" s="178">
        <v>43465</v>
      </c>
      <c r="T565" s="333" t="str">
        <f t="shared" si="29"/>
        <v>enero</v>
      </c>
      <c r="U565" s="335">
        <f t="shared" si="30"/>
        <v>364</v>
      </c>
      <c r="V565" s="334">
        <f t="shared" si="28"/>
        <v>365</v>
      </c>
      <c r="W565" s="229">
        <v>293000000</v>
      </c>
      <c r="X565" s="226"/>
      <c r="Y565" s="229"/>
      <c r="Z565" s="229"/>
      <c r="AA565" s="229" t="s">
        <v>1732</v>
      </c>
      <c r="AB565" s="495" t="s">
        <v>2643</v>
      </c>
      <c r="AC565" s="216">
        <v>0.05</v>
      </c>
      <c r="AD565" s="228" t="s">
        <v>1733</v>
      </c>
      <c r="AE565" s="216">
        <v>0.11</v>
      </c>
      <c r="AF565" s="492" t="s">
        <v>2632</v>
      </c>
      <c r="AG565" s="216">
        <v>0.16</v>
      </c>
      <c r="AH565" s="492" t="s">
        <v>4130</v>
      </c>
      <c r="AI565" s="327">
        <f>IFERROR(VLOOKUP(CONCATENATE($T565,$V565),'Matriz de Decisión'!$M$4:$Y$81,2,0),0)</f>
        <v>5.333333333333333E-2</v>
      </c>
      <c r="AJ565" s="346">
        <f>IFERROR(VLOOKUP(CONCATENATE($T565,$V565),'[1]Matriz de Decisión'!$M$4:$Y$81,2,0),0)</f>
        <v>5.333333333333333E-2</v>
      </c>
      <c r="AK565" s="228" t="s">
        <v>1748</v>
      </c>
      <c r="AL565" s="346">
        <f>IFERROR(VLOOKUP(CONCATENATE($T565,$V565),'[1]Matriz de Decisión'!$M$4:$Y$81,3,0),0)</f>
        <v>0.10666666666666666</v>
      </c>
      <c r="AM565" s="344">
        <f>IFERROR(VLOOKUP(CONCATENATE($T565,$V565),'[1]Matriz de Decisión'!$M$4:$Y$81,3,0),0)</f>
        <v>0.10666666666666666</v>
      </c>
      <c r="AN565" s="492" t="s">
        <v>2632</v>
      </c>
      <c r="AO565" s="344">
        <f>IFERROR(VLOOKUP(CONCATENATE($T565,$V565),'[1]Matriz de Decisión'!$M$4:$Y$81,4,0),0)</f>
        <v>0.15999999999999998</v>
      </c>
      <c r="AP565" s="344">
        <v>0.16</v>
      </c>
      <c r="AQ565" s="492" t="s">
        <v>4138</v>
      </c>
    </row>
    <row r="566" spans="1:43" ht="82.5" customHeight="1" x14ac:dyDescent="0.25">
      <c r="A566" s="177" t="s">
        <v>192</v>
      </c>
      <c r="B566" s="211" t="s">
        <v>1638</v>
      </c>
      <c r="C566" s="111" t="s">
        <v>21</v>
      </c>
      <c r="D566" s="107" t="s">
        <v>4446</v>
      </c>
      <c r="E566" s="215"/>
      <c r="F566" s="173" t="s">
        <v>196</v>
      </c>
      <c r="G566" s="173" t="s">
        <v>1727</v>
      </c>
      <c r="H566" s="173" t="s">
        <v>1728</v>
      </c>
      <c r="I566" s="215" t="s">
        <v>199</v>
      </c>
      <c r="J566" s="185" t="s">
        <v>1749</v>
      </c>
      <c r="K566" s="225" t="s">
        <v>1750</v>
      </c>
      <c r="L566" s="182">
        <v>0.18</v>
      </c>
      <c r="M566" s="228" t="s">
        <v>285</v>
      </c>
      <c r="N566" s="915">
        <v>1</v>
      </c>
      <c r="O566" s="117"/>
      <c r="P566" s="117"/>
      <c r="Q566" s="228" t="s">
        <v>1751</v>
      </c>
      <c r="R566" s="184">
        <v>43101</v>
      </c>
      <c r="S566" s="178">
        <v>43465</v>
      </c>
      <c r="T566" s="333" t="str">
        <f t="shared" si="29"/>
        <v>enero</v>
      </c>
      <c r="U566" s="335">
        <f t="shared" si="30"/>
        <v>364</v>
      </c>
      <c r="V566" s="334">
        <f t="shared" si="28"/>
        <v>365</v>
      </c>
      <c r="W566" s="227">
        <v>0</v>
      </c>
      <c r="X566" s="229">
        <v>420084020</v>
      </c>
      <c r="Y566" s="229"/>
      <c r="Z566" s="229"/>
      <c r="AA566" s="229" t="s">
        <v>1732</v>
      </c>
      <c r="AB566" s="279" t="s">
        <v>2644</v>
      </c>
      <c r="AC566" s="216">
        <v>0.05</v>
      </c>
      <c r="AD566" s="228" t="s">
        <v>1733</v>
      </c>
      <c r="AE566" s="216">
        <v>0.11</v>
      </c>
      <c r="AF566" s="492" t="s">
        <v>2633</v>
      </c>
      <c r="AG566" s="216">
        <v>0.16</v>
      </c>
      <c r="AH566" s="492" t="s">
        <v>4131</v>
      </c>
      <c r="AI566" s="327">
        <f>IFERROR(VLOOKUP(CONCATENATE($T566,$V566),'Matriz de Decisión'!$M$4:$Y$81,2,0),0)</f>
        <v>5.333333333333333E-2</v>
      </c>
      <c r="AJ566" s="346">
        <f>IFERROR(VLOOKUP(CONCATENATE($T566,$V566),'[1]Matriz de Decisión'!$M$4:$Y$81,2,0),0)</f>
        <v>5.333333333333333E-2</v>
      </c>
      <c r="AK566" s="228" t="s">
        <v>1752</v>
      </c>
      <c r="AL566" s="346">
        <f>IFERROR(VLOOKUP(CONCATENATE($T566,$V566),'[1]Matriz de Decisión'!$M$4:$Y$81,3,0),0)</f>
        <v>0.10666666666666666</v>
      </c>
      <c r="AM566" s="344">
        <f>IFERROR(VLOOKUP(CONCATENATE($T566,$V566),'[1]Matriz de Decisión'!$M$4:$Y$81,3,0),0)</f>
        <v>0.10666666666666666</v>
      </c>
      <c r="AN566" s="492" t="s">
        <v>2633</v>
      </c>
      <c r="AO566" s="344">
        <f>IFERROR(VLOOKUP(CONCATENATE($T566,$V566),'[1]Matriz de Decisión'!$M$4:$Y$81,4,0),0)</f>
        <v>0.15999999999999998</v>
      </c>
      <c r="AP566" s="344">
        <v>0.16</v>
      </c>
      <c r="AQ566" s="492" t="s">
        <v>4139</v>
      </c>
    </row>
    <row r="567" spans="1:43" ht="82.5" customHeight="1" x14ac:dyDescent="0.25">
      <c r="A567" s="177" t="s">
        <v>192</v>
      </c>
      <c r="B567" s="211" t="s">
        <v>1638</v>
      </c>
      <c r="C567" s="111" t="s">
        <v>21</v>
      </c>
      <c r="D567" s="912" t="s">
        <v>4450</v>
      </c>
      <c r="E567" s="215"/>
      <c r="F567" s="173" t="s">
        <v>196</v>
      </c>
      <c r="G567" s="173" t="s">
        <v>1727</v>
      </c>
      <c r="H567" s="173" t="s">
        <v>1728</v>
      </c>
      <c r="I567" s="215" t="s">
        <v>938</v>
      </c>
      <c r="J567" s="185" t="s">
        <v>1753</v>
      </c>
      <c r="K567" s="225" t="s">
        <v>1750</v>
      </c>
      <c r="L567" s="182">
        <v>0.18</v>
      </c>
      <c r="M567" s="228" t="s">
        <v>285</v>
      </c>
      <c r="N567" s="915">
        <v>1</v>
      </c>
      <c r="O567" s="117"/>
      <c r="P567" s="117"/>
      <c r="Q567" s="228" t="s">
        <v>1754</v>
      </c>
      <c r="R567" s="184">
        <v>43101</v>
      </c>
      <c r="S567" s="178">
        <v>43465</v>
      </c>
      <c r="T567" s="333" t="str">
        <f t="shared" si="29"/>
        <v>enero</v>
      </c>
      <c r="U567" s="335">
        <f t="shared" si="30"/>
        <v>364</v>
      </c>
      <c r="V567" s="334">
        <f t="shared" si="28"/>
        <v>365</v>
      </c>
      <c r="W567" s="229">
        <v>90000000</v>
      </c>
      <c r="X567" s="226"/>
      <c r="Y567" s="186"/>
      <c r="Z567" s="229"/>
      <c r="AA567" s="229" t="s">
        <v>1732</v>
      </c>
      <c r="AB567" s="279" t="s">
        <v>2645</v>
      </c>
      <c r="AC567" s="216">
        <v>0.05</v>
      </c>
      <c r="AD567" s="228" t="s">
        <v>1743</v>
      </c>
      <c r="AE567" s="216">
        <v>0.11</v>
      </c>
      <c r="AF567" s="492" t="s">
        <v>2634</v>
      </c>
      <c r="AG567" s="216">
        <v>0.16</v>
      </c>
      <c r="AH567" s="492" t="s">
        <v>4132</v>
      </c>
      <c r="AI567" s="327">
        <f>IFERROR(VLOOKUP(CONCATENATE($T567,$V567),'Matriz de Decisión'!$M$4:$Y$81,2,0),0)</f>
        <v>5.333333333333333E-2</v>
      </c>
      <c r="AJ567" s="346">
        <f>IFERROR(VLOOKUP(CONCATENATE($T567,$V567),'[1]Matriz de Decisión'!$M$4:$Y$81,2,0),0)</f>
        <v>5.333333333333333E-2</v>
      </c>
      <c r="AK567" s="228" t="s">
        <v>1755</v>
      </c>
      <c r="AL567" s="346">
        <f>IFERROR(VLOOKUP(CONCATENATE($T567,$V567),'[1]Matriz de Decisión'!$M$4:$Y$81,3,0),0)</f>
        <v>0.10666666666666666</v>
      </c>
      <c r="AM567" s="344">
        <f>IFERROR(VLOOKUP(CONCATENATE($T567,$V567),'[1]Matriz de Decisión'!$M$4:$Y$81,3,0),0)</f>
        <v>0.10666666666666666</v>
      </c>
      <c r="AN567" s="492" t="s">
        <v>2634</v>
      </c>
      <c r="AO567" s="344">
        <f>IFERROR(VLOOKUP(CONCATENATE($T567,$V567),'[1]Matriz de Decisión'!$M$4:$Y$81,4,0),0)</f>
        <v>0.15999999999999998</v>
      </c>
      <c r="AP567" s="344">
        <v>0.16</v>
      </c>
      <c r="AQ567" s="492" t="s">
        <v>4140</v>
      </c>
    </row>
    <row r="568" spans="1:43" ht="82.5" customHeight="1" x14ac:dyDescent="0.25">
      <c r="A568" s="177" t="s">
        <v>192</v>
      </c>
      <c r="B568" s="211" t="s">
        <v>1638</v>
      </c>
      <c r="C568" s="111" t="s">
        <v>21</v>
      </c>
      <c r="D568" s="107" t="s">
        <v>4446</v>
      </c>
      <c r="E568" s="215"/>
      <c r="F568" s="173" t="s">
        <v>196</v>
      </c>
      <c r="G568" s="173" t="s">
        <v>1727</v>
      </c>
      <c r="H568" s="173" t="s">
        <v>1728</v>
      </c>
      <c r="I568" s="215" t="s">
        <v>199</v>
      </c>
      <c r="J568" s="185" t="s">
        <v>1756</v>
      </c>
      <c r="K568" s="225" t="s">
        <v>1757</v>
      </c>
      <c r="L568" s="182">
        <v>0.1</v>
      </c>
      <c r="M568" s="187" t="s">
        <v>285</v>
      </c>
      <c r="N568" s="915">
        <v>1</v>
      </c>
      <c r="O568" s="117"/>
      <c r="P568" s="117"/>
      <c r="Q568" s="228" t="s">
        <v>1758</v>
      </c>
      <c r="R568" s="184">
        <v>43101</v>
      </c>
      <c r="S568" s="178">
        <v>43465</v>
      </c>
      <c r="T568" s="333" t="str">
        <f t="shared" si="29"/>
        <v>enero</v>
      </c>
      <c r="U568" s="335">
        <f t="shared" si="30"/>
        <v>364</v>
      </c>
      <c r="V568" s="334">
        <f t="shared" si="28"/>
        <v>365</v>
      </c>
      <c r="W568" s="227">
        <v>0</v>
      </c>
      <c r="X568" s="226"/>
      <c r="Y568" s="229"/>
      <c r="Z568" s="229"/>
      <c r="AA568" s="229" t="s">
        <v>1732</v>
      </c>
      <c r="AB568" s="279" t="s">
        <v>2646</v>
      </c>
      <c r="AC568" s="216">
        <v>0.05</v>
      </c>
      <c r="AD568" s="228" t="s">
        <v>1743</v>
      </c>
      <c r="AE568" s="216">
        <v>0.11</v>
      </c>
      <c r="AF568" s="414" t="s">
        <v>2635</v>
      </c>
      <c r="AG568" s="216">
        <v>0.16</v>
      </c>
      <c r="AH568" s="492" t="s">
        <v>4133</v>
      </c>
      <c r="AI568" s="327">
        <f>IFERROR(VLOOKUP(CONCATENATE($T568,$V568),'Matriz de Decisión'!$M$4:$Y$81,2,0),0)</f>
        <v>5.333333333333333E-2</v>
      </c>
      <c r="AJ568" s="346">
        <f>IFERROR(VLOOKUP(CONCATENATE($T568,$V568),'[1]Matriz de Decisión'!$M$4:$Y$81,2,0),0)</f>
        <v>5.333333333333333E-2</v>
      </c>
      <c r="AK568" s="228" t="s">
        <v>1759</v>
      </c>
      <c r="AL568" s="346">
        <f>IFERROR(VLOOKUP(CONCATENATE($T568,$V568),'[1]Matriz de Decisión'!$M$4:$Y$81,3,0),0)</f>
        <v>0.10666666666666666</v>
      </c>
      <c r="AM568" s="344">
        <f>IFERROR(VLOOKUP(CONCATENATE($T568,$V568),'[1]Matriz de Decisión'!$M$4:$Y$81,3,0),0)</f>
        <v>0.10666666666666666</v>
      </c>
      <c r="AN568" s="414" t="s">
        <v>2635</v>
      </c>
      <c r="AO568" s="344">
        <f>IFERROR(VLOOKUP(CONCATENATE($T568,$V568),'[1]Matriz de Decisión'!$M$4:$Y$81,4,0),0)</f>
        <v>0.15999999999999998</v>
      </c>
      <c r="AP568" s="344">
        <v>0.16</v>
      </c>
      <c r="AQ568" s="492" t="s">
        <v>4133</v>
      </c>
    </row>
    <row r="569" spans="1:43" ht="82.5" customHeight="1" x14ac:dyDescent="0.25">
      <c r="A569" s="177" t="s">
        <v>192</v>
      </c>
      <c r="B569" s="211" t="s">
        <v>1638</v>
      </c>
      <c r="C569" s="111" t="s">
        <v>21</v>
      </c>
      <c r="D569" s="107" t="s">
        <v>4446</v>
      </c>
      <c r="E569" s="215"/>
      <c r="F569" s="173" t="s">
        <v>196</v>
      </c>
      <c r="G569" s="173" t="s">
        <v>1727</v>
      </c>
      <c r="H569" s="173" t="s">
        <v>1728</v>
      </c>
      <c r="I569" s="215" t="s">
        <v>199</v>
      </c>
      <c r="J569" s="185" t="s">
        <v>1760</v>
      </c>
      <c r="K569" s="225" t="s">
        <v>1761</v>
      </c>
      <c r="L569" s="182">
        <v>0.08</v>
      </c>
      <c r="M569" s="228" t="s">
        <v>285</v>
      </c>
      <c r="N569" s="915">
        <v>0.8</v>
      </c>
      <c r="O569" s="117"/>
      <c r="P569" s="117"/>
      <c r="Q569" s="228" t="s">
        <v>1762</v>
      </c>
      <c r="R569" s="184">
        <v>43101</v>
      </c>
      <c r="S569" s="178">
        <v>43465</v>
      </c>
      <c r="T569" s="333" t="str">
        <f t="shared" si="29"/>
        <v>enero</v>
      </c>
      <c r="U569" s="335">
        <f t="shared" si="30"/>
        <v>364</v>
      </c>
      <c r="V569" s="334">
        <f t="shared" si="28"/>
        <v>365</v>
      </c>
      <c r="W569" s="227">
        <v>0</v>
      </c>
      <c r="X569" s="226"/>
      <c r="Y569" s="229"/>
      <c r="Z569" s="229"/>
      <c r="AA569" s="229" t="s">
        <v>1732</v>
      </c>
      <c r="AB569" s="279" t="s">
        <v>2647</v>
      </c>
      <c r="AC569" s="216">
        <v>0.05</v>
      </c>
      <c r="AD569" s="228" t="s">
        <v>1743</v>
      </c>
      <c r="AE569" s="216">
        <v>0.11</v>
      </c>
      <c r="AF569" s="492" t="s">
        <v>2636</v>
      </c>
      <c r="AG569" s="216">
        <v>0.16</v>
      </c>
      <c r="AH569" s="492" t="s">
        <v>4134</v>
      </c>
      <c r="AI569" s="327">
        <f>IFERROR(VLOOKUP(CONCATENATE($T569,$V569),'Matriz de Decisión'!$M$4:$Y$81,2,0),0)</f>
        <v>5.333333333333333E-2</v>
      </c>
      <c r="AJ569" s="346">
        <f>IFERROR(VLOOKUP(CONCATENATE($T569,$V569),'[1]Matriz de Decisión'!$M$4:$Y$81,2,0),0)</f>
        <v>5.333333333333333E-2</v>
      </c>
      <c r="AK569" s="228" t="s">
        <v>1763</v>
      </c>
      <c r="AL569" s="346">
        <f>IFERROR(VLOOKUP(CONCATENATE($T569,$V569),'[1]Matriz de Decisión'!$M$4:$Y$81,3,0),0)</f>
        <v>0.10666666666666666</v>
      </c>
      <c r="AM569" s="344">
        <f>IFERROR(VLOOKUP(CONCATENATE($T569,$V569),'[1]Matriz de Decisión'!$M$4:$Y$81,3,0),0)</f>
        <v>0.10666666666666666</v>
      </c>
      <c r="AN569" s="492" t="s">
        <v>2636</v>
      </c>
      <c r="AO569" s="344">
        <f>IFERROR(VLOOKUP(CONCATENATE($T569,$V569),'[1]Matriz de Decisión'!$M$4:$Y$81,4,0),0)</f>
        <v>0.15999999999999998</v>
      </c>
      <c r="AP569" s="344">
        <v>0.16</v>
      </c>
      <c r="AQ569" s="492" t="s">
        <v>4134</v>
      </c>
    </row>
    <row r="570" spans="1:43" ht="82.5" customHeight="1" x14ac:dyDescent="0.25">
      <c r="A570" s="177" t="s">
        <v>192</v>
      </c>
      <c r="B570" s="211" t="s">
        <v>1638</v>
      </c>
      <c r="C570" s="111" t="s">
        <v>21</v>
      </c>
      <c r="D570" s="107" t="s">
        <v>4446</v>
      </c>
      <c r="E570" s="215"/>
      <c r="F570" s="173" t="s">
        <v>196</v>
      </c>
      <c r="G570" s="173" t="s">
        <v>1727</v>
      </c>
      <c r="H570" s="173" t="s">
        <v>1728</v>
      </c>
      <c r="I570" s="215" t="s">
        <v>199</v>
      </c>
      <c r="J570" s="185" t="s">
        <v>1764</v>
      </c>
      <c r="K570" s="225" t="s">
        <v>1765</v>
      </c>
      <c r="L570" s="182">
        <v>0.08</v>
      </c>
      <c r="M570" s="215" t="s">
        <v>194</v>
      </c>
      <c r="N570" s="302">
        <v>24</v>
      </c>
      <c r="O570" s="228"/>
      <c r="P570" s="228"/>
      <c r="Q570" s="228" t="s">
        <v>1766</v>
      </c>
      <c r="R570" s="184">
        <v>43101</v>
      </c>
      <c r="S570" s="178">
        <v>43465</v>
      </c>
      <c r="T570" s="333" t="str">
        <f t="shared" si="29"/>
        <v>enero</v>
      </c>
      <c r="U570" s="335">
        <f t="shared" si="30"/>
        <v>364</v>
      </c>
      <c r="V570" s="334">
        <f t="shared" si="28"/>
        <v>365</v>
      </c>
      <c r="W570" s="227">
        <v>0</v>
      </c>
      <c r="X570" s="226"/>
      <c r="Y570" s="229"/>
      <c r="Z570" s="229"/>
      <c r="AA570" s="229" t="s">
        <v>1767</v>
      </c>
      <c r="AB570" s="279" t="s">
        <v>2648</v>
      </c>
      <c r="AC570" s="216">
        <v>0.05</v>
      </c>
      <c r="AD570" s="228" t="s">
        <v>1768</v>
      </c>
      <c r="AE570" s="493">
        <v>0.11</v>
      </c>
      <c r="AF570" s="494" t="s">
        <v>2637</v>
      </c>
      <c r="AG570" s="328">
        <v>0.16</v>
      </c>
      <c r="AH570" s="699" t="s">
        <v>4135</v>
      </c>
      <c r="AI570" s="327">
        <f>IFERROR(VLOOKUP(CONCATENATE($T570,$V570),'Matriz de Decisión'!$M$4:$Y$81,2,0),0)</f>
        <v>5.333333333333333E-2</v>
      </c>
      <c r="AJ570" s="346">
        <f>IFERROR(VLOOKUP(CONCATENATE($T570,$V570),'[1]Matriz de Decisión'!$M$4:$Y$81,2,0),0)</f>
        <v>5.333333333333333E-2</v>
      </c>
      <c r="AK570" s="228" t="s">
        <v>1769</v>
      </c>
      <c r="AL570" s="346">
        <f>IFERROR(VLOOKUP(CONCATENATE($T570,$V570),'[1]Matriz de Decisión'!$M$4:$Y$81,3,0),0)</f>
        <v>0.10666666666666666</v>
      </c>
      <c r="AM570" s="328">
        <f>IFERROR(VLOOKUP(CONCATENATE($T570,$V570),'[4]Matriz de Decisión'!$M$4:$Y$81,3,0),0)</f>
        <v>0.10666666666666666</v>
      </c>
      <c r="AN570" s="494" t="s">
        <v>2637</v>
      </c>
      <c r="AO570" s="344">
        <f>IFERROR(VLOOKUP(CONCATENATE($T570,$V570),'[1]Matriz de Decisión'!$M$4:$Y$81,4,0),0)</f>
        <v>0.15999999999999998</v>
      </c>
      <c r="AP570" s="344">
        <v>0.16</v>
      </c>
      <c r="AQ570" s="494" t="s">
        <v>4141</v>
      </c>
    </row>
    <row r="571" spans="1:43" ht="82.5" customHeight="1" x14ac:dyDescent="0.25">
      <c r="A571" s="177" t="s">
        <v>192</v>
      </c>
      <c r="B571" s="211" t="s">
        <v>1638</v>
      </c>
      <c r="C571" s="111" t="s">
        <v>21</v>
      </c>
      <c r="D571" s="107" t="s">
        <v>4446</v>
      </c>
      <c r="E571" s="215"/>
      <c r="F571" s="173" t="s">
        <v>196</v>
      </c>
      <c r="G571" s="173" t="s">
        <v>1727</v>
      </c>
      <c r="H571" s="173" t="s">
        <v>1728</v>
      </c>
      <c r="I571" s="215" t="s">
        <v>199</v>
      </c>
      <c r="J571" s="185" t="s">
        <v>1770</v>
      </c>
      <c r="K571" s="225" t="s">
        <v>1771</v>
      </c>
      <c r="L571" s="182">
        <v>0.08</v>
      </c>
      <c r="M571" s="228" t="s">
        <v>285</v>
      </c>
      <c r="N571" s="915">
        <v>1</v>
      </c>
      <c r="O571" s="228"/>
      <c r="P571" s="228"/>
      <c r="Q571" s="228" t="s">
        <v>1772</v>
      </c>
      <c r="R571" s="184">
        <v>43101</v>
      </c>
      <c r="S571" s="178">
        <v>43465</v>
      </c>
      <c r="T571" s="333" t="str">
        <f t="shared" si="29"/>
        <v>enero</v>
      </c>
      <c r="U571" s="335">
        <f t="shared" si="30"/>
        <v>364</v>
      </c>
      <c r="V571" s="334">
        <f t="shared" si="28"/>
        <v>365</v>
      </c>
      <c r="W571" s="227">
        <v>0</v>
      </c>
      <c r="X571" s="226"/>
      <c r="Y571" s="226"/>
      <c r="Z571" s="226"/>
      <c r="AA571" s="229" t="s">
        <v>1767</v>
      </c>
      <c r="AB571" s="495" t="s">
        <v>2649</v>
      </c>
      <c r="AC571" s="216">
        <v>0.05</v>
      </c>
      <c r="AD571" s="228" t="s">
        <v>1743</v>
      </c>
      <c r="AE571" s="493">
        <v>0.11</v>
      </c>
      <c r="AF571" s="492" t="s">
        <v>2638</v>
      </c>
      <c r="AG571" s="328">
        <v>0.16</v>
      </c>
      <c r="AH571" s="492" t="s">
        <v>2638</v>
      </c>
      <c r="AI571" s="327">
        <f>IFERROR(VLOOKUP(CONCATENATE($T571,$V571),'Matriz de Decisión'!$M$4:$Y$81,2,0),0)</f>
        <v>5.333333333333333E-2</v>
      </c>
      <c r="AJ571" s="346">
        <f>IFERROR(VLOOKUP(CONCATENATE($T571,$V571),'[1]Matriz de Decisión'!$M$4:$Y$81,2,0),0)</f>
        <v>5.333333333333333E-2</v>
      </c>
      <c r="AK571" s="228" t="s">
        <v>1773</v>
      </c>
      <c r="AL571" s="346">
        <f>IFERROR(VLOOKUP(CONCATENATE($T571,$V571),'[1]Matriz de Decisión'!$M$4:$Y$81,3,0),0)</f>
        <v>0.10666666666666666</v>
      </c>
      <c r="AM571" s="344">
        <f>IFERROR(VLOOKUP(CONCATENATE($T571,$V571),'[1]Matriz de Decisión'!$M$4:$Y$81,3,0),0)</f>
        <v>0.10666666666666666</v>
      </c>
      <c r="AN571" s="492" t="s">
        <v>2638</v>
      </c>
      <c r="AO571" s="344">
        <f>IFERROR(VLOOKUP(CONCATENATE($T571,$V571),'[1]Matriz de Decisión'!$M$4:$Y$81,4,0),0)</f>
        <v>0.15999999999999998</v>
      </c>
      <c r="AP571" s="344">
        <v>0.16</v>
      </c>
      <c r="AQ571" s="492" t="s">
        <v>2638</v>
      </c>
    </row>
    <row r="572" spans="1:43" ht="82.5" customHeight="1" x14ac:dyDescent="0.25">
      <c r="A572" s="177" t="s">
        <v>192</v>
      </c>
      <c r="B572" s="211" t="s">
        <v>60</v>
      </c>
      <c r="C572" s="111" t="s">
        <v>21</v>
      </c>
      <c r="D572" s="107" t="s">
        <v>4446</v>
      </c>
      <c r="E572" s="215"/>
      <c r="F572" s="173" t="s">
        <v>196</v>
      </c>
      <c r="G572" s="173" t="s">
        <v>1774</v>
      </c>
      <c r="H572" s="173" t="s">
        <v>1775</v>
      </c>
      <c r="I572" s="215" t="s">
        <v>199</v>
      </c>
      <c r="J572" s="228" t="s">
        <v>1776</v>
      </c>
      <c r="K572" s="209" t="s">
        <v>1777</v>
      </c>
      <c r="L572" s="188">
        <v>0.05</v>
      </c>
      <c r="M572" s="384" t="s">
        <v>285</v>
      </c>
      <c r="N572" s="915">
        <v>1</v>
      </c>
      <c r="O572" s="119"/>
      <c r="P572" s="119"/>
      <c r="Q572" s="215" t="s">
        <v>1778</v>
      </c>
      <c r="R572" s="178">
        <v>43101</v>
      </c>
      <c r="S572" s="178">
        <v>43465</v>
      </c>
      <c r="T572" s="333" t="str">
        <f t="shared" si="29"/>
        <v>enero</v>
      </c>
      <c r="U572" s="335">
        <f t="shared" si="30"/>
        <v>364</v>
      </c>
      <c r="V572" s="334">
        <f t="shared" si="28"/>
        <v>365</v>
      </c>
      <c r="W572" s="375">
        <v>0</v>
      </c>
      <c r="X572" s="375">
        <v>0</v>
      </c>
      <c r="Y572" s="375"/>
      <c r="Z572" s="375">
        <v>0</v>
      </c>
      <c r="AA572" s="385" t="s">
        <v>1779</v>
      </c>
      <c r="AB572" s="385" t="s">
        <v>1780</v>
      </c>
      <c r="AC572" s="188">
        <v>0.05</v>
      </c>
      <c r="AD572" s="282" t="s">
        <v>1781</v>
      </c>
      <c r="AE572" s="344">
        <v>0.11</v>
      </c>
      <c r="AF572" s="115" t="s">
        <v>2589</v>
      </c>
      <c r="AG572" s="118">
        <v>0.16</v>
      </c>
      <c r="AH572" s="245" t="s">
        <v>4326</v>
      </c>
      <c r="AI572" s="327">
        <f>IFERROR(VLOOKUP(CONCATENATE($T572,$V572),'Matriz de Decisión'!$M$4:$Y$81,2,0),0)</f>
        <v>5.333333333333333E-2</v>
      </c>
      <c r="AJ572" s="208">
        <v>0.05</v>
      </c>
      <c r="AK572" s="385" t="s">
        <v>1782</v>
      </c>
      <c r="AL572" s="346">
        <f>IFERROR(VLOOKUP(CONCATENATE($T572,$V572),'[1]Matriz de Decisión'!$M$4:$Y$81,3,0),0)</f>
        <v>0.10666666666666666</v>
      </c>
      <c r="AM572" s="344">
        <v>0.11</v>
      </c>
      <c r="AN572" s="397" t="s">
        <v>2589</v>
      </c>
      <c r="AO572" s="419">
        <f>IFERROR(VLOOKUP(CONCATENATE($T572,$V572),'[1]Matriz de Decisión'!$M$4:$Y$81,4,0),0)</f>
        <v>0.15999999999999998</v>
      </c>
      <c r="AP572" s="118">
        <v>0.16</v>
      </c>
      <c r="AQ572" s="245" t="s">
        <v>4326</v>
      </c>
    </row>
    <row r="573" spans="1:43" ht="82.5" customHeight="1" x14ac:dyDescent="0.25">
      <c r="A573" s="177" t="s">
        <v>192</v>
      </c>
      <c r="B573" s="211" t="s">
        <v>60</v>
      </c>
      <c r="C573" s="111" t="s">
        <v>21</v>
      </c>
      <c r="D573" s="107" t="s">
        <v>4446</v>
      </c>
      <c r="E573" s="215"/>
      <c r="F573" s="173" t="s">
        <v>196</v>
      </c>
      <c r="G573" s="173" t="s">
        <v>1774</v>
      </c>
      <c r="H573" s="173" t="s">
        <v>1775</v>
      </c>
      <c r="I573" s="215" t="s">
        <v>199</v>
      </c>
      <c r="J573" s="228" t="s">
        <v>1783</v>
      </c>
      <c r="K573" s="209" t="s">
        <v>1777</v>
      </c>
      <c r="L573" s="188">
        <v>0.05</v>
      </c>
      <c r="M573" s="384" t="s">
        <v>285</v>
      </c>
      <c r="N573" s="915">
        <v>1</v>
      </c>
      <c r="O573" s="120"/>
      <c r="P573" s="120"/>
      <c r="Q573" s="215" t="s">
        <v>1784</v>
      </c>
      <c r="R573" s="178">
        <v>43101</v>
      </c>
      <c r="S573" s="178">
        <v>43465</v>
      </c>
      <c r="T573" s="333" t="str">
        <f t="shared" si="29"/>
        <v>enero</v>
      </c>
      <c r="U573" s="335">
        <f t="shared" si="30"/>
        <v>364</v>
      </c>
      <c r="V573" s="334">
        <f t="shared" si="28"/>
        <v>365</v>
      </c>
      <c r="W573" s="375">
        <v>0</v>
      </c>
      <c r="X573" s="375">
        <v>0</v>
      </c>
      <c r="Y573" s="375"/>
      <c r="Z573" s="375">
        <v>0</v>
      </c>
      <c r="AA573" s="385" t="s">
        <v>1779</v>
      </c>
      <c r="AB573" s="385" t="s">
        <v>1785</v>
      </c>
      <c r="AC573" s="188">
        <v>0.05</v>
      </c>
      <c r="AD573" s="385" t="s">
        <v>1786</v>
      </c>
      <c r="AE573" s="346">
        <v>0.11</v>
      </c>
      <c r="AF573" s="115" t="s">
        <v>2590</v>
      </c>
      <c r="AG573" s="419">
        <v>0.16</v>
      </c>
      <c r="AH573" s="385" t="s">
        <v>4327</v>
      </c>
      <c r="AI573" s="327">
        <f>IFERROR(VLOOKUP(CONCATENATE($T573,$V573),'Matriz de Decisión'!$M$4:$Y$81,2,0),0)</f>
        <v>5.333333333333333E-2</v>
      </c>
      <c r="AJ573" s="208">
        <v>0.05</v>
      </c>
      <c r="AK573" s="385" t="s">
        <v>1786</v>
      </c>
      <c r="AL573" s="346">
        <f>IFERROR(VLOOKUP(CONCATENATE($T573,$V573),'[1]Matriz de Decisión'!$M$4:$Y$81,3,0),0)</f>
        <v>0.10666666666666666</v>
      </c>
      <c r="AM573" s="346">
        <v>0.11</v>
      </c>
      <c r="AN573" s="115" t="s">
        <v>2590</v>
      </c>
      <c r="AO573" s="419">
        <f>IFERROR(VLOOKUP(CONCATENATE($T573,$V573),'[1]Matriz de Decisión'!$M$4:$Y$81,4,0),0)</f>
        <v>0.15999999999999998</v>
      </c>
      <c r="AP573" s="419">
        <v>0.16</v>
      </c>
      <c r="AQ573" s="385" t="s">
        <v>4327</v>
      </c>
    </row>
    <row r="574" spans="1:43" ht="82.5" customHeight="1" x14ac:dyDescent="0.25">
      <c r="A574" s="177" t="s">
        <v>192</v>
      </c>
      <c r="B574" s="211" t="s">
        <v>60</v>
      </c>
      <c r="C574" s="111" t="s">
        <v>21</v>
      </c>
      <c r="D574" s="107" t="s">
        <v>4446</v>
      </c>
      <c r="E574" s="215"/>
      <c r="F574" s="173" t="s">
        <v>196</v>
      </c>
      <c r="G574" s="173" t="s">
        <v>1774</v>
      </c>
      <c r="H574" s="173" t="s">
        <v>1775</v>
      </c>
      <c r="I574" s="189" t="s">
        <v>199</v>
      </c>
      <c r="J574" s="215" t="s">
        <v>1787</v>
      </c>
      <c r="K574" s="209" t="s">
        <v>1788</v>
      </c>
      <c r="L574" s="188">
        <v>0.05</v>
      </c>
      <c r="M574" s="384" t="s">
        <v>285</v>
      </c>
      <c r="N574" s="915">
        <v>1</v>
      </c>
      <c r="O574" s="112"/>
      <c r="P574" s="112"/>
      <c r="Q574" s="215" t="s">
        <v>1789</v>
      </c>
      <c r="R574" s="178">
        <v>43101</v>
      </c>
      <c r="S574" s="178">
        <v>43465</v>
      </c>
      <c r="T574" s="333" t="str">
        <f t="shared" si="29"/>
        <v>enero</v>
      </c>
      <c r="U574" s="335">
        <f t="shared" si="30"/>
        <v>364</v>
      </c>
      <c r="V574" s="334">
        <f t="shared" si="28"/>
        <v>365</v>
      </c>
      <c r="W574" s="375">
        <v>0</v>
      </c>
      <c r="X574" s="375">
        <v>0</v>
      </c>
      <c r="Y574" s="375"/>
      <c r="Z574" s="375">
        <v>0</v>
      </c>
      <c r="AA574" s="385" t="s">
        <v>1779</v>
      </c>
      <c r="AB574" s="385" t="s">
        <v>1790</v>
      </c>
      <c r="AC574" s="188">
        <v>0.05</v>
      </c>
      <c r="AD574" s="385" t="s">
        <v>1791</v>
      </c>
      <c r="AE574" s="346">
        <v>0.11</v>
      </c>
      <c r="AF574" s="115" t="s">
        <v>1791</v>
      </c>
      <c r="AG574" s="419">
        <v>0.16</v>
      </c>
      <c r="AH574" s="245" t="s">
        <v>1791</v>
      </c>
      <c r="AI574" s="327">
        <f>IFERROR(VLOOKUP(CONCATENATE($T574,$V574),'Matriz de Decisión'!$M$4:$Y$81,2,0),0)</f>
        <v>5.333333333333333E-2</v>
      </c>
      <c r="AJ574" s="208">
        <v>0.05</v>
      </c>
      <c r="AK574" s="385" t="s">
        <v>1791</v>
      </c>
      <c r="AL574" s="346">
        <f>IFERROR(VLOOKUP(CONCATENATE($T574,$V574),'[1]Matriz de Decisión'!$M$4:$Y$81,3,0),0)</f>
        <v>0.10666666666666666</v>
      </c>
      <c r="AM574" s="346">
        <v>0.11</v>
      </c>
      <c r="AN574" s="115" t="s">
        <v>1791</v>
      </c>
      <c r="AO574" s="419">
        <f>IFERROR(VLOOKUP(CONCATENATE($T574,$V574),'[1]Matriz de Decisión'!$M$4:$Y$81,4,0),0)</f>
        <v>0.15999999999999998</v>
      </c>
      <c r="AP574" s="419">
        <v>0.16</v>
      </c>
      <c r="AQ574" s="245" t="s">
        <v>1791</v>
      </c>
    </row>
    <row r="575" spans="1:43" ht="82.5" customHeight="1" x14ac:dyDescent="0.25">
      <c r="A575" s="177" t="s">
        <v>192</v>
      </c>
      <c r="B575" s="211" t="s">
        <v>60</v>
      </c>
      <c r="C575" s="111" t="s">
        <v>21</v>
      </c>
      <c r="D575" s="107" t="s">
        <v>4446</v>
      </c>
      <c r="E575" s="215"/>
      <c r="F575" s="173" t="s">
        <v>196</v>
      </c>
      <c r="G575" s="173" t="s">
        <v>1774</v>
      </c>
      <c r="H575" s="173" t="s">
        <v>1775</v>
      </c>
      <c r="I575" s="189" t="s">
        <v>199</v>
      </c>
      <c r="J575" s="215" t="s">
        <v>1792</v>
      </c>
      <c r="K575" s="209" t="s">
        <v>1793</v>
      </c>
      <c r="L575" s="188">
        <v>0.05</v>
      </c>
      <c r="M575" s="215" t="s">
        <v>194</v>
      </c>
      <c r="N575" s="302">
        <v>12</v>
      </c>
      <c r="O575" s="945"/>
      <c r="P575" s="945"/>
      <c r="Q575" s="118" t="s">
        <v>1794</v>
      </c>
      <c r="R575" s="178">
        <v>43101</v>
      </c>
      <c r="S575" s="178">
        <v>43465</v>
      </c>
      <c r="T575" s="333" t="str">
        <f t="shared" si="29"/>
        <v>enero</v>
      </c>
      <c r="U575" s="335">
        <f t="shared" si="30"/>
        <v>364</v>
      </c>
      <c r="V575" s="334">
        <f t="shared" si="28"/>
        <v>365</v>
      </c>
      <c r="W575" s="375">
        <v>0</v>
      </c>
      <c r="X575" s="375">
        <v>0</v>
      </c>
      <c r="Y575" s="375"/>
      <c r="Z575" s="375">
        <v>0</v>
      </c>
      <c r="AA575" s="385" t="s">
        <v>1779</v>
      </c>
      <c r="AB575" s="385" t="s">
        <v>1795</v>
      </c>
      <c r="AC575" s="188">
        <v>1</v>
      </c>
      <c r="AD575" s="385" t="s">
        <v>1796</v>
      </c>
      <c r="AE575" s="346">
        <v>0.11</v>
      </c>
      <c r="AF575" s="115" t="s">
        <v>2591</v>
      </c>
      <c r="AG575" s="419">
        <v>0.16</v>
      </c>
      <c r="AH575" s="245" t="s">
        <v>4328</v>
      </c>
      <c r="AI575" s="327">
        <f>IFERROR(VLOOKUP(CONCATENATE($T575,$V575),'Matriz de Decisión'!$M$4:$Y$81,2,0),0)</f>
        <v>5.333333333333333E-2</v>
      </c>
      <c r="AJ575" s="208">
        <v>0.05</v>
      </c>
      <c r="AK575" s="385" t="s">
        <v>1797</v>
      </c>
      <c r="AL575" s="346">
        <f>IFERROR(VLOOKUP(CONCATENATE($T575,$V575),'[1]Matriz de Decisión'!$M$4:$Y$81,3,0),0)</f>
        <v>0.10666666666666666</v>
      </c>
      <c r="AM575" s="346">
        <v>0.11</v>
      </c>
      <c r="AN575" s="115" t="s">
        <v>1797</v>
      </c>
      <c r="AO575" s="419">
        <f>IFERROR(VLOOKUP(CONCATENATE($T575,$V575),'[1]Matriz de Decisión'!$M$4:$Y$81,4,0),0)</f>
        <v>0.15999999999999998</v>
      </c>
      <c r="AP575" s="419">
        <v>0.16</v>
      </c>
      <c r="AQ575" s="245" t="s">
        <v>4337</v>
      </c>
    </row>
    <row r="576" spans="1:43" ht="82.5" customHeight="1" x14ac:dyDescent="0.25">
      <c r="A576" s="177" t="s">
        <v>192</v>
      </c>
      <c r="B576" s="211" t="s">
        <v>60</v>
      </c>
      <c r="C576" s="111" t="s">
        <v>21</v>
      </c>
      <c r="D576" s="107" t="s">
        <v>4446</v>
      </c>
      <c r="E576" s="215"/>
      <c r="F576" s="173" t="s">
        <v>196</v>
      </c>
      <c r="G576" s="173" t="s">
        <v>1774</v>
      </c>
      <c r="H576" s="173" t="s">
        <v>1775</v>
      </c>
      <c r="I576" s="189" t="s">
        <v>199</v>
      </c>
      <c r="J576" s="215" t="s">
        <v>1798</v>
      </c>
      <c r="K576" s="209" t="s">
        <v>1799</v>
      </c>
      <c r="L576" s="182">
        <v>7.0000000000000007E-2</v>
      </c>
      <c r="M576" s="384" t="s">
        <v>194</v>
      </c>
      <c r="N576" s="302">
        <v>12</v>
      </c>
      <c r="O576" s="386" t="s">
        <v>193</v>
      </c>
      <c r="P576" s="661">
        <v>43154</v>
      </c>
      <c r="Q576" s="215" t="s">
        <v>1800</v>
      </c>
      <c r="R576" s="178">
        <v>43101</v>
      </c>
      <c r="S576" s="178">
        <v>43465</v>
      </c>
      <c r="T576" s="333" t="str">
        <f t="shared" si="29"/>
        <v>enero</v>
      </c>
      <c r="U576" s="335">
        <f t="shared" si="30"/>
        <v>364</v>
      </c>
      <c r="V576" s="334">
        <f t="shared" si="28"/>
        <v>365</v>
      </c>
      <c r="W576" s="375">
        <v>0</v>
      </c>
      <c r="X576" s="375">
        <v>0</v>
      </c>
      <c r="Y576" s="375"/>
      <c r="Z576" s="375">
        <v>0</v>
      </c>
      <c r="AA576" s="385" t="s">
        <v>1801</v>
      </c>
      <c r="AB576" s="385" t="s">
        <v>1802</v>
      </c>
      <c r="AC576" s="188">
        <v>7.0000000000000007E-2</v>
      </c>
      <c r="AD576" s="385" t="s">
        <v>1803</v>
      </c>
      <c r="AE576" s="346">
        <v>0.11</v>
      </c>
      <c r="AF576" s="115" t="s">
        <v>2592</v>
      </c>
      <c r="AG576" s="419">
        <v>0.16</v>
      </c>
      <c r="AH576" s="417" t="s">
        <v>4329</v>
      </c>
      <c r="AI576" s="327">
        <f>IFERROR(VLOOKUP(CONCATENATE($T576,$V576),'Matriz de Decisión'!$M$4:$Y$81,2,0),0)</f>
        <v>5.333333333333333E-2</v>
      </c>
      <c r="AJ576" s="208">
        <v>7.0000000000000007E-2</v>
      </c>
      <c r="AK576" s="385" t="s">
        <v>1804</v>
      </c>
      <c r="AL576" s="346">
        <f>IFERROR(VLOOKUP(CONCATENATE($T576,$V576),'[1]Matriz de Decisión'!$M$4:$Y$81,3,0),0)</f>
        <v>0.10666666666666666</v>
      </c>
      <c r="AM576" s="346">
        <v>0.11</v>
      </c>
      <c r="AN576" s="115" t="s">
        <v>2593</v>
      </c>
      <c r="AO576" s="419">
        <f>IFERROR(VLOOKUP(CONCATENATE($T576,$V576),'[1]Matriz de Decisión'!$M$4:$Y$81,4,0),0)</f>
        <v>0.15999999999999998</v>
      </c>
      <c r="AP576" s="419">
        <v>0.16</v>
      </c>
      <c r="AQ576" s="764" t="s">
        <v>4338</v>
      </c>
    </row>
    <row r="577" spans="1:43" ht="82.5" customHeight="1" x14ac:dyDescent="0.25">
      <c r="A577" s="177" t="s">
        <v>192</v>
      </c>
      <c r="B577" s="211" t="s">
        <v>60</v>
      </c>
      <c r="C577" s="111" t="s">
        <v>21</v>
      </c>
      <c r="D577" s="107" t="s">
        <v>4446</v>
      </c>
      <c r="E577" s="215"/>
      <c r="F577" s="173" t="s">
        <v>196</v>
      </c>
      <c r="G577" s="173" t="s">
        <v>1774</v>
      </c>
      <c r="H577" s="173" t="s">
        <v>1775</v>
      </c>
      <c r="I577" s="189" t="s">
        <v>199</v>
      </c>
      <c r="J577" s="215" t="s">
        <v>1805</v>
      </c>
      <c r="K577" s="209" t="s">
        <v>2596</v>
      </c>
      <c r="L577" s="182">
        <v>7.0000000000000007E-2</v>
      </c>
      <c r="M577" s="384" t="s">
        <v>1085</v>
      </c>
      <c r="N577" s="302">
        <v>12</v>
      </c>
      <c r="O577" s="386" t="s">
        <v>193</v>
      </c>
      <c r="P577" s="661">
        <v>43154</v>
      </c>
      <c r="Q577" s="215" t="s">
        <v>1806</v>
      </c>
      <c r="R577" s="178">
        <v>43101</v>
      </c>
      <c r="S577" s="178">
        <v>43465</v>
      </c>
      <c r="T577" s="333" t="str">
        <f t="shared" si="29"/>
        <v>enero</v>
      </c>
      <c r="U577" s="335">
        <f t="shared" si="30"/>
        <v>364</v>
      </c>
      <c r="V577" s="334">
        <f t="shared" si="28"/>
        <v>365</v>
      </c>
      <c r="W577" s="375">
        <v>0</v>
      </c>
      <c r="X577" s="375">
        <v>0</v>
      </c>
      <c r="Y577" s="375"/>
      <c r="Z577" s="375">
        <v>0</v>
      </c>
      <c r="AA577" s="385" t="s">
        <v>1801</v>
      </c>
      <c r="AB577" s="385" t="s">
        <v>1807</v>
      </c>
      <c r="AC577" s="188">
        <v>1</v>
      </c>
      <c r="AD577" s="385" t="s">
        <v>1808</v>
      </c>
      <c r="AE577" s="346">
        <v>0.11</v>
      </c>
      <c r="AF577" s="115" t="s">
        <v>2595</v>
      </c>
      <c r="AG577" s="419">
        <v>0.16</v>
      </c>
      <c r="AH577" s="417" t="s">
        <v>4330</v>
      </c>
      <c r="AI577" s="327">
        <f>IFERROR(VLOOKUP(CONCATENATE($T577,$V577),'Matriz de Decisión'!$M$4:$Y$81,2,0),0)</f>
        <v>5.333333333333333E-2</v>
      </c>
      <c r="AJ577" s="208">
        <v>7.0000000000000007E-2</v>
      </c>
      <c r="AK577" s="385" t="s">
        <v>1809</v>
      </c>
      <c r="AL577" s="346">
        <f>IFERROR(VLOOKUP(CONCATENATE($T577,$V577),'[1]Matriz de Decisión'!$M$4:$Y$81,3,0),0)</f>
        <v>0.10666666666666666</v>
      </c>
      <c r="AM577" s="346">
        <v>0.11</v>
      </c>
      <c r="AN577" s="115" t="s">
        <v>2594</v>
      </c>
      <c r="AO577" s="419">
        <f>IFERROR(VLOOKUP(CONCATENATE($T577,$V577),'[1]Matriz de Decisión'!$M$4:$Y$81,4,0),0)</f>
        <v>0.15999999999999998</v>
      </c>
      <c r="AP577" s="419">
        <v>0.16</v>
      </c>
      <c r="AQ577" s="417" t="s">
        <v>4339</v>
      </c>
    </row>
    <row r="578" spans="1:43" ht="82.5" customHeight="1" x14ac:dyDescent="0.25">
      <c r="A578" s="177" t="s">
        <v>192</v>
      </c>
      <c r="B578" s="211" t="s">
        <v>60</v>
      </c>
      <c r="C578" s="111" t="s">
        <v>21</v>
      </c>
      <c r="D578" s="107" t="s">
        <v>4446</v>
      </c>
      <c r="E578" s="215"/>
      <c r="F578" s="173" t="s">
        <v>196</v>
      </c>
      <c r="G578" s="173" t="s">
        <v>1774</v>
      </c>
      <c r="H578" s="173" t="s">
        <v>1775</v>
      </c>
      <c r="I578" s="189" t="s">
        <v>199</v>
      </c>
      <c r="J578" s="215" t="s">
        <v>1810</v>
      </c>
      <c r="K578" s="209" t="s">
        <v>1811</v>
      </c>
      <c r="L578" s="182">
        <v>0.06</v>
      </c>
      <c r="M578" s="384" t="s">
        <v>1085</v>
      </c>
      <c r="N578" s="302">
        <v>12</v>
      </c>
      <c r="O578" s="945"/>
      <c r="P578" s="945"/>
      <c r="Q578" s="215" t="s">
        <v>1812</v>
      </c>
      <c r="R578" s="178">
        <v>43101</v>
      </c>
      <c r="S578" s="178">
        <v>43465</v>
      </c>
      <c r="T578" s="333" t="str">
        <f t="shared" si="29"/>
        <v>enero</v>
      </c>
      <c r="U578" s="335">
        <f t="shared" si="30"/>
        <v>364</v>
      </c>
      <c r="V578" s="334">
        <f t="shared" si="28"/>
        <v>365</v>
      </c>
      <c r="W578" s="375">
        <v>0</v>
      </c>
      <c r="X578" s="375">
        <v>0</v>
      </c>
      <c r="Y578" s="375"/>
      <c r="Z578" s="375">
        <v>0</v>
      </c>
      <c r="AA578" s="385" t="s">
        <v>1801</v>
      </c>
      <c r="AB578" s="385" t="s">
        <v>1813</v>
      </c>
      <c r="AC578" s="188">
        <v>1</v>
      </c>
      <c r="AD578" s="385" t="s">
        <v>1814</v>
      </c>
      <c r="AE578" s="346">
        <v>0.11</v>
      </c>
      <c r="AF578" s="115" t="s">
        <v>2597</v>
      </c>
      <c r="AG578" s="419">
        <v>0.16</v>
      </c>
      <c r="AH578" s="417" t="s">
        <v>4331</v>
      </c>
      <c r="AI578" s="327">
        <f>IFERROR(VLOOKUP(CONCATENATE($T578,$V578),'Matriz de Decisión'!$M$4:$Y$81,2,0),0)</f>
        <v>5.333333333333333E-2</v>
      </c>
      <c r="AJ578" s="208">
        <v>0.06</v>
      </c>
      <c r="AK578" s="385" t="s">
        <v>1813</v>
      </c>
      <c r="AL578" s="346">
        <f>IFERROR(VLOOKUP(CONCATENATE($T578,$V578),'[1]Matriz de Decisión'!$M$4:$Y$81,3,0),0)</f>
        <v>0.10666666666666666</v>
      </c>
      <c r="AM578" s="346">
        <v>0.11</v>
      </c>
      <c r="AN578" s="115" t="s">
        <v>2598</v>
      </c>
      <c r="AO578" s="419">
        <f>IFERROR(VLOOKUP(CONCATENATE($T578,$V578),'[1]Matriz de Decisión'!$M$4:$Y$81,4,0),0)</f>
        <v>0.15999999999999998</v>
      </c>
      <c r="AP578" s="419">
        <v>0.16</v>
      </c>
      <c r="AQ578" s="417" t="s">
        <v>4340</v>
      </c>
    </row>
    <row r="579" spans="1:43" ht="82.5" customHeight="1" x14ac:dyDescent="0.25">
      <c r="A579" s="177" t="s">
        <v>192</v>
      </c>
      <c r="B579" s="211" t="s">
        <v>60</v>
      </c>
      <c r="C579" s="111" t="s">
        <v>21</v>
      </c>
      <c r="D579" s="107" t="s">
        <v>4446</v>
      </c>
      <c r="E579" s="215"/>
      <c r="F579" s="173" t="s">
        <v>196</v>
      </c>
      <c r="G579" s="173" t="s">
        <v>1774</v>
      </c>
      <c r="H579" s="173" t="s">
        <v>1775</v>
      </c>
      <c r="I579" s="189" t="s">
        <v>199</v>
      </c>
      <c r="J579" s="215" t="s">
        <v>1815</v>
      </c>
      <c r="K579" s="209" t="s">
        <v>1816</v>
      </c>
      <c r="L579" s="188">
        <v>0.05</v>
      </c>
      <c r="M579" s="384" t="s">
        <v>1085</v>
      </c>
      <c r="N579" s="302">
        <v>12</v>
      </c>
      <c r="O579" s="386" t="s">
        <v>193</v>
      </c>
      <c r="P579" s="661">
        <v>43154</v>
      </c>
      <c r="Q579" s="215" t="s">
        <v>1817</v>
      </c>
      <c r="R579" s="178">
        <v>43101</v>
      </c>
      <c r="S579" s="178">
        <v>43465</v>
      </c>
      <c r="T579" s="333" t="str">
        <f t="shared" si="29"/>
        <v>enero</v>
      </c>
      <c r="U579" s="335">
        <f t="shared" si="30"/>
        <v>364</v>
      </c>
      <c r="V579" s="334">
        <f t="shared" si="28"/>
        <v>365</v>
      </c>
      <c r="W579" s="375">
        <v>0</v>
      </c>
      <c r="X579" s="375">
        <v>0</v>
      </c>
      <c r="Y579" s="375"/>
      <c r="Z579" s="375">
        <v>0</v>
      </c>
      <c r="AA579" s="385" t="s">
        <v>1818</v>
      </c>
      <c r="AB579" s="385" t="s">
        <v>1819</v>
      </c>
      <c r="AC579" s="188">
        <v>1</v>
      </c>
      <c r="AD579" s="385" t="s">
        <v>1820</v>
      </c>
      <c r="AE579" s="346">
        <v>0.11</v>
      </c>
      <c r="AF579" s="385" t="s">
        <v>2599</v>
      </c>
      <c r="AG579" s="419">
        <v>0.16</v>
      </c>
      <c r="AH579" s="417" t="s">
        <v>4332</v>
      </c>
      <c r="AI579" s="327">
        <f>IFERROR(VLOOKUP(CONCATENATE($T579,$V579),'Matriz de Decisión'!$M$4:$Y$81,2,0),0)</f>
        <v>5.333333333333333E-2</v>
      </c>
      <c r="AJ579" s="208">
        <v>0.05</v>
      </c>
      <c r="AK579" s="385" t="s">
        <v>1821</v>
      </c>
      <c r="AL579" s="346">
        <f>IFERROR(VLOOKUP(CONCATENATE($T579,$V579),'[1]Matriz de Decisión'!$M$4:$Y$81,3,0),0)</f>
        <v>0.10666666666666666</v>
      </c>
      <c r="AM579" s="346">
        <v>0.11</v>
      </c>
      <c r="AN579" s="385" t="s">
        <v>1821</v>
      </c>
      <c r="AO579" s="419">
        <f>IFERROR(VLOOKUP(CONCATENATE($T579,$V579),'[1]Matriz de Decisión'!$M$4:$Y$81,4,0),0)</f>
        <v>0.15999999999999998</v>
      </c>
      <c r="AP579" s="419">
        <v>0.16</v>
      </c>
      <c r="AQ579" s="765" t="s">
        <v>4341</v>
      </c>
    </row>
    <row r="580" spans="1:43" ht="96" hidden="1" x14ac:dyDescent="0.25">
      <c r="A580" s="177" t="s">
        <v>192</v>
      </c>
      <c r="B580" s="211" t="s">
        <v>60</v>
      </c>
      <c r="C580" s="111" t="s">
        <v>21</v>
      </c>
      <c r="D580" s="107" t="s">
        <v>4446</v>
      </c>
      <c r="E580" s="215"/>
      <c r="F580" s="173" t="s">
        <v>196</v>
      </c>
      <c r="G580" s="173" t="s">
        <v>1774</v>
      </c>
      <c r="H580" s="173" t="s">
        <v>1775</v>
      </c>
      <c r="I580" s="189" t="s">
        <v>199</v>
      </c>
      <c r="J580" s="215" t="s">
        <v>1822</v>
      </c>
      <c r="K580" s="209" t="s">
        <v>1823</v>
      </c>
      <c r="L580" s="188">
        <v>0.05</v>
      </c>
      <c r="M580" s="387" t="s">
        <v>285</v>
      </c>
      <c r="N580" s="915">
        <v>1</v>
      </c>
      <c r="O580" s="210" t="s">
        <v>193</v>
      </c>
      <c r="P580" s="448">
        <v>43154</v>
      </c>
      <c r="Q580" s="215" t="s">
        <v>1824</v>
      </c>
      <c r="R580" s="178">
        <v>43313</v>
      </c>
      <c r="S580" s="178">
        <v>43465</v>
      </c>
      <c r="T580" s="333" t="str">
        <f t="shared" si="29"/>
        <v>agosto</v>
      </c>
      <c r="U580" s="335">
        <f t="shared" si="30"/>
        <v>152</v>
      </c>
      <c r="V580" s="334">
        <f t="shared" si="28"/>
        <v>152</v>
      </c>
      <c r="W580" s="375">
        <v>0</v>
      </c>
      <c r="X580" s="375">
        <v>0</v>
      </c>
      <c r="Y580" s="375"/>
      <c r="Z580" s="375">
        <v>0</v>
      </c>
      <c r="AA580" s="385" t="s">
        <v>1818</v>
      </c>
      <c r="AB580" s="385" t="s">
        <v>1825</v>
      </c>
      <c r="AC580" s="188">
        <v>0</v>
      </c>
      <c r="AD580" s="385" t="s">
        <v>196</v>
      </c>
      <c r="AE580" s="115"/>
      <c r="AF580" s="115"/>
      <c r="AG580" s="419">
        <v>0</v>
      </c>
      <c r="AH580" s="417" t="s">
        <v>1019</v>
      </c>
      <c r="AI580" s="327">
        <f>IFERROR(VLOOKUP(CONCATENATE($T580,$V580),'Matriz de Decisión'!$M$4:$Y$81,2,0),0)</f>
        <v>0</v>
      </c>
      <c r="AJ580" s="208">
        <v>0</v>
      </c>
      <c r="AK580" s="385" t="s">
        <v>196</v>
      </c>
      <c r="AL580" s="346">
        <f>IFERROR(VLOOKUP(CONCATENATE($T580,$V580),'[1]Matriz de Decisión'!$M$4:$Y$81,3,0),0)</f>
        <v>0</v>
      </c>
      <c r="AM580" s="347"/>
      <c r="AN580" s="347"/>
      <c r="AO580" s="419">
        <f>IFERROR(VLOOKUP(CONCATENATE($T580,$V580),'[1]Matriz de Decisión'!$M$4:$Y$81,4,0),0)</f>
        <v>0</v>
      </c>
      <c r="AP580" s="419">
        <v>0</v>
      </c>
      <c r="AQ580" s="766" t="s">
        <v>1019</v>
      </c>
    </row>
    <row r="581" spans="1:43" ht="82.5" customHeight="1" x14ac:dyDescent="0.25">
      <c r="A581" s="177" t="s">
        <v>192</v>
      </c>
      <c r="B581" s="211" t="s">
        <v>60</v>
      </c>
      <c r="C581" s="111" t="s">
        <v>21</v>
      </c>
      <c r="D581" s="107" t="s">
        <v>4446</v>
      </c>
      <c r="E581" s="215"/>
      <c r="F581" s="173" t="s">
        <v>196</v>
      </c>
      <c r="G581" s="173" t="s">
        <v>1774</v>
      </c>
      <c r="H581" s="173" t="s">
        <v>1775</v>
      </c>
      <c r="I581" s="189" t="s">
        <v>199</v>
      </c>
      <c r="J581" s="215" t="s">
        <v>1826</v>
      </c>
      <c r="K581" s="209" t="s">
        <v>1827</v>
      </c>
      <c r="L581" s="188">
        <v>0.05</v>
      </c>
      <c r="M581" s="215" t="s">
        <v>194</v>
      </c>
      <c r="N581" s="302">
        <v>12</v>
      </c>
      <c r="O581" s="386" t="s">
        <v>193</v>
      </c>
      <c r="P581" s="661">
        <v>43154</v>
      </c>
      <c r="Q581" s="215" t="s">
        <v>1828</v>
      </c>
      <c r="R581" s="178">
        <v>43101</v>
      </c>
      <c r="S581" s="178">
        <v>43465</v>
      </c>
      <c r="T581" s="333" t="str">
        <f t="shared" si="29"/>
        <v>enero</v>
      </c>
      <c r="U581" s="335">
        <f t="shared" si="30"/>
        <v>364</v>
      </c>
      <c r="V581" s="334">
        <f t="shared" si="28"/>
        <v>365</v>
      </c>
      <c r="W581" s="375">
        <v>0</v>
      </c>
      <c r="X581" s="375">
        <v>0</v>
      </c>
      <c r="Y581" s="375"/>
      <c r="Z581" s="375">
        <v>0</v>
      </c>
      <c r="AA581" s="385" t="s">
        <v>1818</v>
      </c>
      <c r="AB581" s="385" t="s">
        <v>1829</v>
      </c>
      <c r="AC581" s="188">
        <v>1</v>
      </c>
      <c r="AD581" s="385" t="s">
        <v>1830</v>
      </c>
      <c r="AE581" s="346">
        <v>0.11</v>
      </c>
      <c r="AF581" s="385" t="s">
        <v>2600</v>
      </c>
      <c r="AG581" s="419">
        <v>0.16</v>
      </c>
      <c r="AH581" s="417" t="s">
        <v>4333</v>
      </c>
      <c r="AI581" s="327">
        <f>IFERROR(VLOOKUP(CONCATENATE($T581,$V581),'Matriz de Decisión'!$M$4:$Y$81,2,0),0)</f>
        <v>5.333333333333333E-2</v>
      </c>
      <c r="AJ581" s="208">
        <v>0.05</v>
      </c>
      <c r="AK581" s="385" t="s">
        <v>1821</v>
      </c>
      <c r="AL581" s="346">
        <f>IFERROR(VLOOKUP(CONCATENATE($T581,$V581),'[1]Matriz de Decisión'!$M$4:$Y$81,3,0),0)</f>
        <v>0.10666666666666666</v>
      </c>
      <c r="AM581" s="346">
        <v>0.11</v>
      </c>
      <c r="AN581" s="385" t="s">
        <v>1821</v>
      </c>
      <c r="AO581" s="419">
        <f>IFERROR(VLOOKUP(CONCATENATE($T581,$V581),'[1]Matriz de Decisión'!$M$4:$Y$81,4,0),0)</f>
        <v>0.15999999999999998</v>
      </c>
      <c r="AP581" s="419">
        <v>0.16</v>
      </c>
      <c r="AQ581" s="385" t="s">
        <v>1821</v>
      </c>
    </row>
    <row r="582" spans="1:43" ht="82.5" customHeight="1" x14ac:dyDescent="0.25">
      <c r="A582" s="177" t="s">
        <v>192</v>
      </c>
      <c r="B582" s="211" t="s">
        <v>60</v>
      </c>
      <c r="C582" s="111" t="s">
        <v>21</v>
      </c>
      <c r="D582" s="107" t="s">
        <v>4446</v>
      </c>
      <c r="E582" s="215"/>
      <c r="F582" s="173" t="s">
        <v>196</v>
      </c>
      <c r="G582" s="173" t="s">
        <v>1774</v>
      </c>
      <c r="H582" s="173" t="s">
        <v>1775</v>
      </c>
      <c r="I582" s="189" t="s">
        <v>199</v>
      </c>
      <c r="J582" s="215" t="s">
        <v>1831</v>
      </c>
      <c r="K582" s="209" t="s">
        <v>1832</v>
      </c>
      <c r="L582" s="188">
        <v>0.05</v>
      </c>
      <c r="M582" s="384" t="s">
        <v>1085</v>
      </c>
      <c r="N582" s="302">
        <v>12</v>
      </c>
      <c r="O582" s="386" t="s">
        <v>193</v>
      </c>
      <c r="P582" s="661">
        <v>43154</v>
      </c>
      <c r="Q582" s="215" t="s">
        <v>1833</v>
      </c>
      <c r="R582" s="178">
        <v>43101</v>
      </c>
      <c r="S582" s="178">
        <v>43465</v>
      </c>
      <c r="T582" s="333" t="str">
        <f t="shared" si="29"/>
        <v>enero</v>
      </c>
      <c r="U582" s="335">
        <f t="shared" si="30"/>
        <v>364</v>
      </c>
      <c r="V582" s="334">
        <f t="shared" si="28"/>
        <v>365</v>
      </c>
      <c r="W582" s="375">
        <v>0</v>
      </c>
      <c r="X582" s="375">
        <v>0</v>
      </c>
      <c r="Y582" s="375"/>
      <c r="Z582" s="375">
        <v>0</v>
      </c>
      <c r="AA582" s="385" t="s">
        <v>1818</v>
      </c>
      <c r="AB582" s="385" t="s">
        <v>1834</v>
      </c>
      <c r="AC582" s="188">
        <v>1</v>
      </c>
      <c r="AD582" s="385" t="s">
        <v>1835</v>
      </c>
      <c r="AE582" s="346">
        <v>0.11</v>
      </c>
      <c r="AF582" s="385" t="s">
        <v>2601</v>
      </c>
      <c r="AG582" s="419">
        <v>0.16</v>
      </c>
      <c r="AH582" s="417" t="s">
        <v>4334</v>
      </c>
      <c r="AI582" s="327">
        <f>IFERROR(VLOOKUP(CONCATENATE($T582,$V582),'Matriz de Decisión'!$M$4:$Y$81,2,0),0)</f>
        <v>5.333333333333333E-2</v>
      </c>
      <c r="AJ582" s="208">
        <v>0.05</v>
      </c>
      <c r="AK582" s="385" t="s">
        <v>1836</v>
      </c>
      <c r="AL582" s="346">
        <f>IFERROR(VLOOKUP(CONCATENATE($T582,$V582),'[1]Matriz de Decisión'!$M$4:$Y$81,3,0),0)</f>
        <v>0.10666666666666666</v>
      </c>
      <c r="AM582" s="346">
        <v>0.11</v>
      </c>
      <c r="AN582" s="385" t="s">
        <v>1836</v>
      </c>
      <c r="AO582" s="419">
        <f>IFERROR(VLOOKUP(CONCATENATE($T582,$V582),'[1]Matriz de Decisión'!$M$4:$Y$81,4,0),0)</f>
        <v>0.15999999999999998</v>
      </c>
      <c r="AP582" s="419">
        <v>0.16</v>
      </c>
      <c r="AQ582" s="417" t="s">
        <v>4334</v>
      </c>
    </row>
    <row r="583" spans="1:43" ht="82.5" customHeight="1" x14ac:dyDescent="0.25">
      <c r="A583" s="177" t="s">
        <v>192</v>
      </c>
      <c r="B583" s="211" t="s">
        <v>60</v>
      </c>
      <c r="C583" s="111" t="s">
        <v>21</v>
      </c>
      <c r="D583" s="118" t="s">
        <v>4449</v>
      </c>
      <c r="E583" s="215"/>
      <c r="F583" s="173" t="s">
        <v>196</v>
      </c>
      <c r="G583" s="173" t="s">
        <v>1774</v>
      </c>
      <c r="H583" s="173" t="s">
        <v>1775</v>
      </c>
      <c r="I583" s="189" t="s">
        <v>199</v>
      </c>
      <c r="J583" s="118" t="s">
        <v>1837</v>
      </c>
      <c r="K583" s="209" t="s">
        <v>1838</v>
      </c>
      <c r="L583" s="182">
        <v>0.05</v>
      </c>
      <c r="M583" s="215" t="s">
        <v>285</v>
      </c>
      <c r="N583" s="915">
        <v>1</v>
      </c>
      <c r="O583" s="118"/>
      <c r="P583" s="118"/>
      <c r="Q583" s="215" t="s">
        <v>1839</v>
      </c>
      <c r="R583" s="178">
        <v>43101</v>
      </c>
      <c r="S583" s="178">
        <v>43465</v>
      </c>
      <c r="T583" s="333" t="str">
        <f t="shared" si="29"/>
        <v>enero</v>
      </c>
      <c r="U583" s="335">
        <f t="shared" si="30"/>
        <v>364</v>
      </c>
      <c r="V583" s="334">
        <f t="shared" si="28"/>
        <v>365</v>
      </c>
      <c r="W583" s="375">
        <v>0</v>
      </c>
      <c r="X583" s="375">
        <v>0</v>
      </c>
      <c r="Y583" s="375"/>
      <c r="Z583" s="375">
        <v>0</v>
      </c>
      <c r="AA583" s="385" t="s">
        <v>1840</v>
      </c>
      <c r="AB583" s="385" t="s">
        <v>1841</v>
      </c>
      <c r="AC583" s="188">
        <v>0.05</v>
      </c>
      <c r="AD583" s="385" t="s">
        <v>1842</v>
      </c>
      <c r="AE583" s="346">
        <v>0.11</v>
      </c>
      <c r="AF583" s="385" t="s">
        <v>1842</v>
      </c>
      <c r="AG583" s="419">
        <v>0.16</v>
      </c>
      <c r="AH583" s="385" t="s">
        <v>1842</v>
      </c>
      <c r="AI583" s="327">
        <f>IFERROR(VLOOKUP(CONCATENATE($T583,$V583),'Matriz de Decisión'!$M$4:$Y$81,2,0),0)</f>
        <v>5.333333333333333E-2</v>
      </c>
      <c r="AJ583" s="208">
        <v>0.05</v>
      </c>
      <c r="AK583" s="385" t="s">
        <v>1843</v>
      </c>
      <c r="AL583" s="346">
        <f>IFERROR(VLOOKUP(CONCATENATE($T583,$V583),'[1]Matriz de Decisión'!$M$4:$Y$81,3,0),0)</f>
        <v>0.10666666666666666</v>
      </c>
      <c r="AM583" s="346">
        <v>0.11</v>
      </c>
      <c r="AN583" s="385" t="s">
        <v>2602</v>
      </c>
      <c r="AO583" s="419">
        <f>IFERROR(VLOOKUP(CONCATENATE($T583,$V583),'[1]Matriz de Decisión'!$M$4:$Y$81,4,0),0)</f>
        <v>0.15999999999999998</v>
      </c>
      <c r="AP583" s="419">
        <v>0.16</v>
      </c>
      <c r="AQ583" s="385" t="s">
        <v>4342</v>
      </c>
    </row>
    <row r="584" spans="1:43" ht="82.5" customHeight="1" x14ac:dyDescent="0.25">
      <c r="A584" s="177" t="s">
        <v>192</v>
      </c>
      <c r="B584" s="211" t="s">
        <v>60</v>
      </c>
      <c r="C584" s="111" t="s">
        <v>21</v>
      </c>
      <c r="D584" s="107" t="s">
        <v>4446</v>
      </c>
      <c r="E584" s="215"/>
      <c r="F584" s="173" t="s">
        <v>196</v>
      </c>
      <c r="G584" s="173" t="s">
        <v>1774</v>
      </c>
      <c r="H584" s="173" t="s">
        <v>1775</v>
      </c>
      <c r="I584" s="189" t="s">
        <v>199</v>
      </c>
      <c r="J584" s="118" t="s">
        <v>2603</v>
      </c>
      <c r="K584" s="209" t="s">
        <v>1844</v>
      </c>
      <c r="L584" s="182">
        <v>0.05</v>
      </c>
      <c r="M584" s="384" t="s">
        <v>285</v>
      </c>
      <c r="N584" s="915">
        <v>1</v>
      </c>
      <c r="O584" s="168"/>
      <c r="P584" s="168"/>
      <c r="Q584" s="215" t="s">
        <v>2604</v>
      </c>
      <c r="R584" s="178">
        <v>43101</v>
      </c>
      <c r="S584" s="178">
        <v>43465</v>
      </c>
      <c r="T584" s="333" t="str">
        <f t="shared" si="29"/>
        <v>enero</v>
      </c>
      <c r="U584" s="335">
        <f t="shared" si="30"/>
        <v>364</v>
      </c>
      <c r="V584" s="334">
        <f t="shared" ref="V584:V647" si="31">IF($U584&lt;=30,30,IF(AND($U584&gt;30,$U584&lt;=61),61,IF(AND($U584&gt;61,$U584&lt;=91),91,IF(AND($U584&gt;91,$U584&lt;=122),122,IF(AND($U584&gt;122,$U584&lt;=152),152,IF(AND($U584&gt;152,$U584&lt;=183),183,IF(AND($U584&gt;183,$U584&lt;=213),213,IF(AND($U584&gt;213,$U584&lt;=244),244,IF(AND($U584&gt;244,$U584&lt;=274),274,IF(AND($U584&gt;274,$U584&lt;=305),305,IF(AND($U584&gt;305,$U584&lt;=333),333,IF(AND($U584&gt;333,$U584&lt;=365),365,"Verificar Fechas"))))))))))))</f>
        <v>365</v>
      </c>
      <c r="W584" s="375">
        <v>0</v>
      </c>
      <c r="X584" s="375">
        <v>0</v>
      </c>
      <c r="Y584" s="375"/>
      <c r="Z584" s="375">
        <v>0</v>
      </c>
      <c r="AA584" s="385" t="s">
        <v>1840</v>
      </c>
      <c r="AB584" s="385" t="s">
        <v>1845</v>
      </c>
      <c r="AC584" s="188">
        <v>0.05</v>
      </c>
      <c r="AD584" s="385" t="s">
        <v>1846</v>
      </c>
      <c r="AE584" s="346">
        <v>0.11</v>
      </c>
      <c r="AF584" s="385" t="s">
        <v>1846</v>
      </c>
      <c r="AG584" s="419">
        <v>0.16</v>
      </c>
      <c r="AH584" s="385" t="s">
        <v>1846</v>
      </c>
      <c r="AI584" s="327">
        <f>IFERROR(VLOOKUP(CONCATENATE($T584,$V584),'Matriz de Decisión'!$M$4:$Y$81,2,0),0)</f>
        <v>5.333333333333333E-2</v>
      </c>
      <c r="AJ584" s="208">
        <v>0.05</v>
      </c>
      <c r="AK584" s="385" t="s">
        <v>1847</v>
      </c>
      <c r="AL584" s="346">
        <f>IFERROR(VLOOKUP(CONCATENATE($T584,$V584),'[1]Matriz de Decisión'!$M$4:$Y$81,3,0),0)</f>
        <v>0.10666666666666666</v>
      </c>
      <c r="AM584" s="346">
        <f>IFERROR(VLOOKUP(CONCATENATE($T584,$V584),'[5]Matriz de Decisión'!$M$4:$Y$81,3,0),0)</f>
        <v>0.10666666666666666</v>
      </c>
      <c r="AN584" s="385" t="s">
        <v>2605</v>
      </c>
      <c r="AO584" s="419">
        <f>IFERROR(VLOOKUP(CONCATENATE($T584,$V584),'[1]Matriz de Decisión'!$M$4:$Y$81,4,0),0)</f>
        <v>0.15999999999999998</v>
      </c>
      <c r="AP584" s="419">
        <v>0.16</v>
      </c>
      <c r="AQ584" s="385" t="s">
        <v>2605</v>
      </c>
    </row>
    <row r="585" spans="1:43" ht="82.5" customHeight="1" x14ac:dyDescent="0.25">
      <c r="A585" s="177" t="s">
        <v>192</v>
      </c>
      <c r="B585" s="211" t="s">
        <v>60</v>
      </c>
      <c r="C585" s="111" t="s">
        <v>21</v>
      </c>
      <c r="D585" s="107" t="s">
        <v>4446</v>
      </c>
      <c r="E585" s="215"/>
      <c r="F585" s="173" t="s">
        <v>196</v>
      </c>
      <c r="G585" s="173" t="s">
        <v>1774</v>
      </c>
      <c r="H585" s="173" t="s">
        <v>1775</v>
      </c>
      <c r="I585" s="189" t="s">
        <v>199</v>
      </c>
      <c r="J585" s="118" t="s">
        <v>1848</v>
      </c>
      <c r="K585" s="209" t="s">
        <v>1849</v>
      </c>
      <c r="L585" s="182">
        <v>0.1</v>
      </c>
      <c r="M585" s="215" t="s">
        <v>285</v>
      </c>
      <c r="N585" s="915">
        <v>1</v>
      </c>
      <c r="O585" s="118"/>
      <c r="P585" s="118"/>
      <c r="Q585" s="215" t="s">
        <v>1850</v>
      </c>
      <c r="R585" s="178">
        <v>43101</v>
      </c>
      <c r="S585" s="178">
        <v>43465</v>
      </c>
      <c r="T585" s="333" t="str">
        <f t="shared" ref="T585:T648" si="32">TEXT(R585,"mmmm")</f>
        <v>enero</v>
      </c>
      <c r="U585" s="335">
        <f t="shared" ref="U585:U648" si="33">+S585-R585</f>
        <v>364</v>
      </c>
      <c r="V585" s="334">
        <f t="shared" si="31"/>
        <v>365</v>
      </c>
      <c r="W585" s="375">
        <v>0</v>
      </c>
      <c r="X585" s="375">
        <v>0</v>
      </c>
      <c r="Y585" s="375"/>
      <c r="Z585" s="375">
        <v>0</v>
      </c>
      <c r="AA585" s="385" t="s">
        <v>1851</v>
      </c>
      <c r="AB585" s="385" t="s">
        <v>1852</v>
      </c>
      <c r="AC585" s="188">
        <v>0.1</v>
      </c>
      <c r="AD585" s="385" t="s">
        <v>1853</v>
      </c>
      <c r="AE585" s="346">
        <v>0.11</v>
      </c>
      <c r="AF585" s="385" t="s">
        <v>1853</v>
      </c>
      <c r="AG585" s="419">
        <v>0.16</v>
      </c>
      <c r="AH585" s="764" t="s">
        <v>4335</v>
      </c>
      <c r="AI585" s="327">
        <f>IFERROR(VLOOKUP(CONCATENATE($T585,$V585),'Matriz de Decisión'!$M$4:$Y$81,2,0),0)</f>
        <v>5.333333333333333E-2</v>
      </c>
      <c r="AJ585" s="208">
        <v>0.1</v>
      </c>
      <c r="AK585" s="385" t="s">
        <v>1854</v>
      </c>
      <c r="AL585" s="346">
        <f>IFERROR(VLOOKUP(CONCATENATE($T585,$V585),'[1]Matriz de Decisión'!$M$4:$Y$81,3,0),0)</f>
        <v>0.10666666666666666</v>
      </c>
      <c r="AM585" s="346">
        <f>IFERROR(VLOOKUP(CONCATENATE($T585,$V585),'[5]Matriz de Decisión'!$M$4:$Y$81,3,0),0)</f>
        <v>0.10666666666666666</v>
      </c>
      <c r="AN585" s="385" t="s">
        <v>1854</v>
      </c>
      <c r="AO585" s="419">
        <f>IFERROR(VLOOKUP(CONCATENATE($T585,$V585),'[1]Matriz de Decisión'!$M$4:$Y$81,4,0),0)</f>
        <v>0.15999999999999998</v>
      </c>
      <c r="AP585" s="419">
        <v>0.16</v>
      </c>
      <c r="AQ585" s="764" t="s">
        <v>4343</v>
      </c>
    </row>
    <row r="586" spans="1:43" ht="82.5" customHeight="1" x14ac:dyDescent="0.25">
      <c r="A586" s="177" t="s">
        <v>192</v>
      </c>
      <c r="B586" s="211" t="s">
        <v>60</v>
      </c>
      <c r="C586" s="111" t="s">
        <v>21</v>
      </c>
      <c r="D586" s="107" t="s">
        <v>4446</v>
      </c>
      <c r="E586" s="215"/>
      <c r="F586" s="173" t="s">
        <v>196</v>
      </c>
      <c r="G586" s="173" t="s">
        <v>1774</v>
      </c>
      <c r="H586" s="173" t="s">
        <v>1775</v>
      </c>
      <c r="I586" s="189" t="s">
        <v>199</v>
      </c>
      <c r="J586" s="118" t="s">
        <v>1848</v>
      </c>
      <c r="K586" s="209" t="s">
        <v>1844</v>
      </c>
      <c r="L586" s="182">
        <v>0.1</v>
      </c>
      <c r="M586" s="215" t="s">
        <v>285</v>
      </c>
      <c r="N586" s="915">
        <v>1</v>
      </c>
      <c r="O586" s="118"/>
      <c r="P586" s="118"/>
      <c r="Q586" s="215" t="s">
        <v>1855</v>
      </c>
      <c r="R586" s="178">
        <v>43101</v>
      </c>
      <c r="S586" s="178">
        <v>43465</v>
      </c>
      <c r="T586" s="333" t="str">
        <f t="shared" si="32"/>
        <v>enero</v>
      </c>
      <c r="U586" s="335">
        <f t="shared" si="33"/>
        <v>364</v>
      </c>
      <c r="V586" s="334">
        <f t="shared" si="31"/>
        <v>365</v>
      </c>
      <c r="W586" s="375">
        <v>0</v>
      </c>
      <c r="X586" s="375">
        <v>0</v>
      </c>
      <c r="Y586" s="375"/>
      <c r="Z586" s="375">
        <v>0</v>
      </c>
      <c r="AA586" s="385" t="s">
        <v>1851</v>
      </c>
      <c r="AB586" s="385" t="s">
        <v>1856</v>
      </c>
      <c r="AC586" s="188">
        <v>0.1</v>
      </c>
      <c r="AD586" s="385" t="s">
        <v>1853</v>
      </c>
      <c r="AE586" s="277">
        <v>0.11</v>
      </c>
      <c r="AF586" s="481" t="s">
        <v>1853</v>
      </c>
      <c r="AG586" s="419">
        <v>0.16</v>
      </c>
      <c r="AH586" s="764" t="s">
        <v>4335</v>
      </c>
      <c r="AI586" s="327">
        <f>IFERROR(VLOOKUP(CONCATENATE($T586,$V586),'Matriz de Decisión'!$M$4:$Y$81,2,0),0)</f>
        <v>5.333333333333333E-2</v>
      </c>
      <c r="AJ586" s="208">
        <v>0.1</v>
      </c>
      <c r="AK586" s="385" t="s">
        <v>1857</v>
      </c>
      <c r="AL586" s="346">
        <f>IFERROR(VLOOKUP(CONCATENATE($T586,$V586),'[1]Matriz de Decisión'!$M$4:$Y$81,3,0),0)</f>
        <v>0.10666666666666666</v>
      </c>
      <c r="AM586" s="346">
        <f>IFERROR(VLOOKUP(CONCATENATE($T586,$V586),'[5]Matriz de Decisión'!$M$4:$Y$81,3,0),0)</f>
        <v>0.10666666666666666</v>
      </c>
      <c r="AN586" s="481" t="s">
        <v>1857</v>
      </c>
      <c r="AO586" s="419">
        <f>IFERROR(VLOOKUP(CONCATENATE($T586,$V586),'[1]Matriz de Decisión'!$M$4:$Y$81,4,0),0)</f>
        <v>0.15999999999999998</v>
      </c>
      <c r="AP586" s="419">
        <v>0.16</v>
      </c>
      <c r="AQ586" s="764" t="s">
        <v>4344</v>
      </c>
    </row>
    <row r="587" spans="1:43" ht="82.5" customHeight="1" x14ac:dyDescent="0.25">
      <c r="A587" s="177" t="s">
        <v>192</v>
      </c>
      <c r="B587" s="211" t="s">
        <v>60</v>
      </c>
      <c r="C587" s="111" t="s">
        <v>21</v>
      </c>
      <c r="D587" s="107" t="s">
        <v>4446</v>
      </c>
      <c r="E587" s="215"/>
      <c r="F587" s="173" t="s">
        <v>2411</v>
      </c>
      <c r="G587" s="173" t="s">
        <v>1774</v>
      </c>
      <c r="H587" s="173" t="s">
        <v>1775</v>
      </c>
      <c r="I587" s="211" t="s">
        <v>193</v>
      </c>
      <c r="J587" s="118" t="s">
        <v>1858</v>
      </c>
      <c r="K587" s="209" t="s">
        <v>1859</v>
      </c>
      <c r="L587" s="182">
        <v>0.1</v>
      </c>
      <c r="M587" s="215" t="s">
        <v>285</v>
      </c>
      <c r="N587" s="915">
        <v>1</v>
      </c>
      <c r="O587" s="118" t="s">
        <v>193</v>
      </c>
      <c r="P587" s="713">
        <v>43154</v>
      </c>
      <c r="Q587" s="215" t="s">
        <v>1860</v>
      </c>
      <c r="R587" s="178">
        <v>43132</v>
      </c>
      <c r="S587" s="178">
        <v>43465</v>
      </c>
      <c r="T587" s="333" t="str">
        <f t="shared" si="32"/>
        <v>febrero</v>
      </c>
      <c r="U587" s="335">
        <f t="shared" si="33"/>
        <v>333</v>
      </c>
      <c r="V587" s="334">
        <f t="shared" si="31"/>
        <v>333</v>
      </c>
      <c r="W587" s="375">
        <v>0</v>
      </c>
      <c r="X587" s="375">
        <v>0</v>
      </c>
      <c r="Y587" s="375"/>
      <c r="Z587" s="375">
        <v>0</v>
      </c>
      <c r="AA587" s="385" t="s">
        <v>1861</v>
      </c>
      <c r="AB587" s="375" t="s">
        <v>196</v>
      </c>
      <c r="AC587" s="188">
        <v>0</v>
      </c>
      <c r="AD587" s="375" t="s">
        <v>196</v>
      </c>
      <c r="AE587" s="277">
        <v>0.06</v>
      </c>
      <c r="AF587" s="115" t="s">
        <v>2606</v>
      </c>
      <c r="AG587" s="419">
        <v>0.12</v>
      </c>
      <c r="AH587" s="177" t="s">
        <v>4336</v>
      </c>
      <c r="AI587" s="327">
        <f>IFERROR(VLOOKUP(CONCATENATE($T587,$V587),'Matriz de Decisión'!$M$4:$Y$81,2,0),0)</f>
        <v>0</v>
      </c>
      <c r="AJ587" s="208">
        <v>0</v>
      </c>
      <c r="AK587" s="385"/>
      <c r="AL587" s="346">
        <f>IFERROR(VLOOKUP(CONCATENATE($T587,$V587),'[1]Matriz de Decisión'!$M$4:$Y$81,3,0),0)</f>
        <v>6.0909090909090913E-2</v>
      </c>
      <c r="AM587" s="346">
        <v>0.06</v>
      </c>
      <c r="AN587" s="480" t="s">
        <v>2607</v>
      </c>
      <c r="AO587" s="419">
        <f>IFERROR(VLOOKUP(CONCATENATE($T587,$V587),'[1]Matriz de Decisión'!$M$4:$Y$81,4,0),0)</f>
        <v>0.12181818181818183</v>
      </c>
      <c r="AP587" s="419">
        <v>0.12</v>
      </c>
      <c r="AQ587" s="177" t="s">
        <v>4345</v>
      </c>
    </row>
    <row r="588" spans="1:43" ht="82.5" customHeight="1" x14ac:dyDescent="0.25">
      <c r="A588" s="228" t="s">
        <v>192</v>
      </c>
      <c r="B588" s="211" t="s">
        <v>60</v>
      </c>
      <c r="C588" s="190" t="s">
        <v>21</v>
      </c>
      <c r="D588" s="228" t="s">
        <v>4452</v>
      </c>
      <c r="E588" s="228"/>
      <c r="F588" s="180" t="s">
        <v>1639</v>
      </c>
      <c r="G588" s="180" t="s">
        <v>1862</v>
      </c>
      <c r="H588" s="180" t="s">
        <v>1863</v>
      </c>
      <c r="I588" s="211" t="s">
        <v>193</v>
      </c>
      <c r="J588" s="228" t="s">
        <v>1864</v>
      </c>
      <c r="K588" s="228" t="s">
        <v>1865</v>
      </c>
      <c r="L588" s="166">
        <v>0.1</v>
      </c>
      <c r="M588" s="123" t="s">
        <v>194</v>
      </c>
      <c r="N588" s="302">
        <v>5</v>
      </c>
      <c r="O588" s="123"/>
      <c r="P588" s="123"/>
      <c r="Q588" s="191" t="s">
        <v>1866</v>
      </c>
      <c r="R588" s="183">
        <v>43101</v>
      </c>
      <c r="S588" s="183">
        <v>43312</v>
      </c>
      <c r="T588" s="333" t="str">
        <f t="shared" si="32"/>
        <v>enero</v>
      </c>
      <c r="U588" s="335">
        <f t="shared" si="33"/>
        <v>211</v>
      </c>
      <c r="V588" s="334">
        <f t="shared" si="31"/>
        <v>213</v>
      </c>
      <c r="W588" s="175">
        <v>0</v>
      </c>
      <c r="X588" s="186"/>
      <c r="Y588" s="186"/>
      <c r="Z588" s="186"/>
      <c r="AA588" s="186"/>
      <c r="AB588" s="232" t="s">
        <v>2568</v>
      </c>
      <c r="AC588" s="346">
        <v>0.1</v>
      </c>
      <c r="AD588" s="229" t="s">
        <v>1867</v>
      </c>
      <c r="AE588" s="474">
        <v>0.21</v>
      </c>
      <c r="AF588" s="232" t="s">
        <v>2569</v>
      </c>
      <c r="AG588" s="346">
        <v>0.35</v>
      </c>
      <c r="AH588" s="683" t="s">
        <v>4096</v>
      </c>
      <c r="AI588" s="327">
        <f>IFERROR(VLOOKUP(CONCATENATE($T588,$V588),'Matriz de Decisión'!$M$4:$Y$81,2,0),0)</f>
        <v>0.10285714285714284</v>
      </c>
      <c r="AJ588" s="346">
        <v>0.1</v>
      </c>
      <c r="AK588" s="229" t="s">
        <v>1867</v>
      </c>
      <c r="AL588" s="346">
        <v>0.21</v>
      </c>
      <c r="AM588" s="344">
        <v>0.21</v>
      </c>
      <c r="AN588" s="397" t="s">
        <v>2569</v>
      </c>
      <c r="AO588" s="346">
        <v>0.34857142857142853</v>
      </c>
      <c r="AP588" s="346">
        <v>0.35</v>
      </c>
      <c r="AQ588" s="683" t="s">
        <v>4096</v>
      </c>
    </row>
    <row r="589" spans="1:43" ht="82.5" customHeight="1" x14ac:dyDescent="0.25">
      <c r="A589" s="228" t="s">
        <v>192</v>
      </c>
      <c r="B589" s="211" t="s">
        <v>60</v>
      </c>
      <c r="C589" s="190" t="s">
        <v>21</v>
      </c>
      <c r="D589" s="181" t="s">
        <v>4452</v>
      </c>
      <c r="E589" s="228"/>
      <c r="F589" s="106" t="s">
        <v>196</v>
      </c>
      <c r="G589" s="180" t="s">
        <v>1862</v>
      </c>
      <c r="H589" s="180" t="s">
        <v>1863</v>
      </c>
      <c r="I589" s="189" t="s">
        <v>199</v>
      </c>
      <c r="J589" s="181" t="s">
        <v>1868</v>
      </c>
      <c r="K589" s="228" t="s">
        <v>1869</v>
      </c>
      <c r="L589" s="166">
        <v>0.05</v>
      </c>
      <c r="M589" s="123" t="s">
        <v>194</v>
      </c>
      <c r="N589" s="913">
        <v>1</v>
      </c>
      <c r="O589" s="116" t="s">
        <v>193</v>
      </c>
      <c r="P589" s="183">
        <v>43136</v>
      </c>
      <c r="Q589" s="228" t="s">
        <v>1870</v>
      </c>
      <c r="R589" s="183">
        <v>43101</v>
      </c>
      <c r="S589" s="183">
        <v>43465</v>
      </c>
      <c r="T589" s="333" t="str">
        <f t="shared" si="32"/>
        <v>enero</v>
      </c>
      <c r="U589" s="335">
        <f t="shared" si="33"/>
        <v>364</v>
      </c>
      <c r="V589" s="334">
        <f t="shared" si="31"/>
        <v>365</v>
      </c>
      <c r="W589" s="229">
        <v>0</v>
      </c>
      <c r="X589" s="226">
        <v>0</v>
      </c>
      <c r="Y589" s="229"/>
      <c r="Z589" s="229"/>
      <c r="AA589" s="229" t="s">
        <v>1871</v>
      </c>
      <c r="AB589" s="232" t="s">
        <v>1872</v>
      </c>
      <c r="AC589" s="346">
        <v>0.1</v>
      </c>
      <c r="AD589" s="229" t="s">
        <v>1873</v>
      </c>
      <c r="AE589" s="475">
        <v>0.11</v>
      </c>
      <c r="AF589" s="115" t="s">
        <v>2570</v>
      </c>
      <c r="AG589" s="346">
        <v>0.16</v>
      </c>
      <c r="AH589" s="683" t="s">
        <v>4097</v>
      </c>
      <c r="AI589" s="327">
        <f>IFERROR(VLOOKUP(CONCATENATE($T589,$V589),'Matriz de Decisión'!$M$4:$Y$81,2,0),0)</f>
        <v>5.333333333333333E-2</v>
      </c>
      <c r="AJ589" s="346">
        <v>0.1</v>
      </c>
      <c r="AK589" s="229" t="s">
        <v>1873</v>
      </c>
      <c r="AL589" s="346">
        <f>IFERROR(VLOOKUP(CONCATENATE($T589,$V589),'[1]Matriz de Decisión'!$M$4:$Y$81,3,0),0)</f>
        <v>0.10666666666666666</v>
      </c>
      <c r="AM589" s="346">
        <v>0.11</v>
      </c>
      <c r="AN589" s="397" t="s">
        <v>2571</v>
      </c>
      <c r="AO589" s="346">
        <v>0.15999999999999998</v>
      </c>
      <c r="AP589" s="346">
        <v>0.16</v>
      </c>
      <c r="AQ589" s="115" t="s">
        <v>4097</v>
      </c>
    </row>
    <row r="590" spans="1:43" ht="82.5" customHeight="1" x14ac:dyDescent="0.25">
      <c r="A590" s="228" t="s">
        <v>192</v>
      </c>
      <c r="B590" s="211" t="s">
        <v>60</v>
      </c>
      <c r="C590" s="190" t="s">
        <v>21</v>
      </c>
      <c r="D590" s="181" t="s">
        <v>4452</v>
      </c>
      <c r="E590" s="228"/>
      <c r="F590" s="106" t="s">
        <v>196</v>
      </c>
      <c r="G590" s="180" t="s">
        <v>1862</v>
      </c>
      <c r="H590" s="180" t="s">
        <v>1863</v>
      </c>
      <c r="I590" s="189" t="s">
        <v>199</v>
      </c>
      <c r="J590" s="181" t="s">
        <v>1874</v>
      </c>
      <c r="K590" s="228" t="s">
        <v>1875</v>
      </c>
      <c r="L590" s="166">
        <v>0.05</v>
      </c>
      <c r="M590" s="123" t="s">
        <v>194</v>
      </c>
      <c r="N590" s="302">
        <v>12</v>
      </c>
      <c r="O590" s="116"/>
      <c r="P590" s="116"/>
      <c r="Q590" s="228" t="s">
        <v>1876</v>
      </c>
      <c r="R590" s="183">
        <v>43132</v>
      </c>
      <c r="S590" s="183">
        <v>43312</v>
      </c>
      <c r="T590" s="333" t="str">
        <f t="shared" si="32"/>
        <v>febrero</v>
      </c>
      <c r="U590" s="335">
        <f t="shared" si="33"/>
        <v>180</v>
      </c>
      <c r="V590" s="334">
        <f t="shared" si="31"/>
        <v>183</v>
      </c>
      <c r="W590" s="229">
        <v>0</v>
      </c>
      <c r="X590" s="226">
        <v>0</v>
      </c>
      <c r="Y590" s="229"/>
      <c r="Z590" s="229"/>
      <c r="AA590" s="229" t="s">
        <v>1877</v>
      </c>
      <c r="AB590" s="232" t="s">
        <v>2572</v>
      </c>
      <c r="AC590" s="346">
        <v>0</v>
      </c>
      <c r="AD590" s="229"/>
      <c r="AE590" s="474">
        <v>0.12</v>
      </c>
      <c r="AF590" s="476" t="s">
        <v>2573</v>
      </c>
      <c r="AG590" s="346">
        <v>0.23</v>
      </c>
      <c r="AH590" s="683" t="s">
        <v>4098</v>
      </c>
      <c r="AI590" s="327">
        <f>IFERROR(VLOOKUP(CONCATENATE($T590,$V590),'Matriz de Decisión'!$M$4:$Y$81,2,0),0)</f>
        <v>0</v>
      </c>
      <c r="AJ590" s="346"/>
      <c r="AK590" s="229"/>
      <c r="AL590" s="346">
        <f>IFERROR(VLOOKUP(CONCATENATE($T590,$V590),'[1]Matriz de Decisión'!$M$4:$Y$81,3,0),0)</f>
        <v>0.11666666666666665</v>
      </c>
      <c r="AM590" s="346">
        <v>0.12</v>
      </c>
      <c r="AN590" s="477" t="s">
        <v>2574</v>
      </c>
      <c r="AO590" s="346">
        <v>0.23333333333333331</v>
      </c>
      <c r="AP590" s="346">
        <v>0.23</v>
      </c>
      <c r="AQ590" s="683" t="s">
        <v>4098</v>
      </c>
    </row>
    <row r="591" spans="1:43" ht="82.5" customHeight="1" x14ac:dyDescent="0.25">
      <c r="A591" s="228" t="s">
        <v>192</v>
      </c>
      <c r="B591" s="211" t="s">
        <v>60</v>
      </c>
      <c r="C591" s="190" t="s">
        <v>21</v>
      </c>
      <c r="D591" s="107" t="s">
        <v>4446</v>
      </c>
      <c r="E591" s="228"/>
      <c r="F591" s="106" t="s">
        <v>196</v>
      </c>
      <c r="G591" s="180" t="s">
        <v>1862</v>
      </c>
      <c r="H591" s="180" t="s">
        <v>1863</v>
      </c>
      <c r="I591" s="189" t="s">
        <v>199</v>
      </c>
      <c r="J591" s="228" t="s">
        <v>1878</v>
      </c>
      <c r="K591" s="228" t="s">
        <v>1879</v>
      </c>
      <c r="L591" s="166">
        <v>0.1</v>
      </c>
      <c r="M591" s="123" t="s">
        <v>194</v>
      </c>
      <c r="N591" s="302">
        <v>950</v>
      </c>
      <c r="O591" s="116"/>
      <c r="P591" s="116"/>
      <c r="Q591" s="192" t="s">
        <v>1880</v>
      </c>
      <c r="R591" s="183">
        <v>43101</v>
      </c>
      <c r="S591" s="183">
        <v>43465</v>
      </c>
      <c r="T591" s="333" t="str">
        <f t="shared" si="32"/>
        <v>enero</v>
      </c>
      <c r="U591" s="335">
        <f t="shared" si="33"/>
        <v>364</v>
      </c>
      <c r="V591" s="334">
        <f t="shared" si="31"/>
        <v>365</v>
      </c>
      <c r="W591" s="175">
        <v>0</v>
      </c>
      <c r="X591" s="226"/>
      <c r="Y591" s="229"/>
      <c r="Z591" s="229"/>
      <c r="AA591" s="229"/>
      <c r="AB591" s="232" t="s">
        <v>1881</v>
      </c>
      <c r="AC591" s="346">
        <v>5.333333333333333E-2</v>
      </c>
      <c r="AD591" s="229" t="s">
        <v>1882</v>
      </c>
      <c r="AE591" s="346">
        <v>0.11</v>
      </c>
      <c r="AF591" s="115" t="s">
        <v>2575</v>
      </c>
      <c r="AG591" s="346">
        <v>0.16</v>
      </c>
      <c r="AH591" s="683" t="s">
        <v>4099</v>
      </c>
      <c r="AI591" s="327">
        <f>IFERROR(VLOOKUP(CONCATENATE($T591,$V591),'Matriz de Decisión'!$M$4:$Y$81,2,0),0)</f>
        <v>5.333333333333333E-2</v>
      </c>
      <c r="AJ591" s="346">
        <v>0.05</v>
      </c>
      <c r="AK591" s="229" t="s">
        <v>1882</v>
      </c>
      <c r="AL591" s="346">
        <f>IFERROR(VLOOKUP(CONCATENATE($T591,$V591),'[1]Matriz de Decisión'!$M$4:$Y$81,3,0),0)</f>
        <v>0.10666666666666666</v>
      </c>
      <c r="AM591" s="346">
        <v>0.11</v>
      </c>
      <c r="AN591" s="397" t="s">
        <v>2576</v>
      </c>
      <c r="AO591" s="346">
        <v>0.15999999999999998</v>
      </c>
      <c r="AP591" s="346">
        <v>0.16</v>
      </c>
      <c r="AQ591" s="683" t="s">
        <v>4099</v>
      </c>
    </row>
    <row r="592" spans="1:43" ht="82.5" customHeight="1" x14ac:dyDescent="0.25">
      <c r="A592" s="228" t="s">
        <v>192</v>
      </c>
      <c r="B592" s="228" t="s">
        <v>1723</v>
      </c>
      <c r="C592" s="190" t="s">
        <v>21</v>
      </c>
      <c r="D592" s="107" t="s">
        <v>4446</v>
      </c>
      <c r="E592" s="228"/>
      <c r="F592" s="106" t="s">
        <v>196</v>
      </c>
      <c r="G592" s="180" t="s">
        <v>1862</v>
      </c>
      <c r="H592" s="180" t="s">
        <v>1863</v>
      </c>
      <c r="I592" s="106" t="s">
        <v>199</v>
      </c>
      <c r="J592" s="228" t="s">
        <v>1883</v>
      </c>
      <c r="K592" s="228" t="s">
        <v>1879</v>
      </c>
      <c r="L592" s="166">
        <v>0.2</v>
      </c>
      <c r="M592" s="123" t="s">
        <v>194</v>
      </c>
      <c r="N592" s="302">
        <v>2379000</v>
      </c>
      <c r="O592" s="228"/>
      <c r="P592" s="228"/>
      <c r="Q592" s="668" t="s">
        <v>1884</v>
      </c>
      <c r="R592" s="183">
        <v>43101</v>
      </c>
      <c r="S592" s="183">
        <v>43465</v>
      </c>
      <c r="T592" s="333" t="str">
        <f t="shared" si="32"/>
        <v>enero</v>
      </c>
      <c r="U592" s="335">
        <f t="shared" si="33"/>
        <v>364</v>
      </c>
      <c r="V592" s="334">
        <f t="shared" si="31"/>
        <v>365</v>
      </c>
      <c r="W592" s="175">
        <v>0</v>
      </c>
      <c r="X592" s="229">
        <v>1361348805.3386981</v>
      </c>
      <c r="Y592" s="122" t="s">
        <v>1885</v>
      </c>
      <c r="Z592" s="229"/>
      <c r="AA592" s="229" t="s">
        <v>1886</v>
      </c>
      <c r="AB592" s="232" t="s">
        <v>2577</v>
      </c>
      <c r="AC592" s="346">
        <v>5.333333333333333E-2</v>
      </c>
      <c r="AD592" s="229" t="s">
        <v>1887</v>
      </c>
      <c r="AE592" s="346">
        <v>0.11</v>
      </c>
      <c r="AF592" s="115" t="s">
        <v>2578</v>
      </c>
      <c r="AG592" s="346">
        <v>0.16</v>
      </c>
      <c r="AH592" s="683" t="s">
        <v>4100</v>
      </c>
      <c r="AI592" s="327">
        <f>IFERROR(VLOOKUP(CONCATENATE($T592,$V592),'Matriz de Decisión'!$M$4:$Y$81,2,0),0)</f>
        <v>5.333333333333333E-2</v>
      </c>
      <c r="AJ592" s="346">
        <v>0.05</v>
      </c>
      <c r="AK592" s="229" t="s">
        <v>1888</v>
      </c>
      <c r="AL592" s="346">
        <f>IFERROR(VLOOKUP(CONCATENATE($T592,$V592),'[1]Matriz de Decisión'!$M$4:$Y$81,3,0),0)</f>
        <v>0.10666666666666666</v>
      </c>
      <c r="AM592" s="346">
        <v>0.11</v>
      </c>
      <c r="AN592" s="478" t="s">
        <v>2578</v>
      </c>
      <c r="AO592" s="346">
        <v>0.15999999999999998</v>
      </c>
      <c r="AP592" s="346">
        <v>0.16</v>
      </c>
      <c r="AQ592" s="683" t="s">
        <v>4100</v>
      </c>
    </row>
    <row r="593" spans="1:43" ht="48" hidden="1" x14ac:dyDescent="0.25">
      <c r="A593" s="228" t="s">
        <v>192</v>
      </c>
      <c r="B593" s="228" t="s">
        <v>17</v>
      </c>
      <c r="C593" s="190" t="s">
        <v>21</v>
      </c>
      <c r="D593" s="107" t="s">
        <v>4446</v>
      </c>
      <c r="E593" s="228"/>
      <c r="F593" s="106" t="s">
        <v>196</v>
      </c>
      <c r="G593" s="180" t="s">
        <v>1862</v>
      </c>
      <c r="H593" s="180" t="s">
        <v>1863</v>
      </c>
      <c r="I593" s="106" t="s">
        <v>199</v>
      </c>
      <c r="J593" s="181" t="s">
        <v>1889</v>
      </c>
      <c r="K593" s="228" t="s">
        <v>4460</v>
      </c>
      <c r="L593" s="166">
        <v>0.1</v>
      </c>
      <c r="M593" s="123" t="s">
        <v>194</v>
      </c>
      <c r="N593" s="913">
        <v>1</v>
      </c>
      <c r="O593" s="228"/>
      <c r="P593" s="228"/>
      <c r="Q593" s="193" t="s">
        <v>1890</v>
      </c>
      <c r="R593" s="183">
        <v>43282</v>
      </c>
      <c r="S593" s="183">
        <v>43373</v>
      </c>
      <c r="T593" s="333" t="str">
        <f t="shared" si="32"/>
        <v>julio</v>
      </c>
      <c r="U593" s="335">
        <f t="shared" si="33"/>
        <v>91</v>
      </c>
      <c r="V593" s="334">
        <f t="shared" si="31"/>
        <v>91</v>
      </c>
      <c r="W593" s="175">
        <v>0</v>
      </c>
      <c r="X593" s="226"/>
      <c r="Y593" s="229"/>
      <c r="Z593" s="229"/>
      <c r="AA593" s="229"/>
      <c r="AB593" s="232"/>
      <c r="AC593" s="346">
        <v>0</v>
      </c>
      <c r="AD593" s="229"/>
      <c r="AE593" s="115"/>
      <c r="AF593" s="115"/>
      <c r="AG593" s="346">
        <v>0</v>
      </c>
      <c r="AH593" s="115"/>
      <c r="AI593" s="327">
        <f>IFERROR(VLOOKUP(CONCATENATE($T593,$V593),'Matriz de Decisión'!$M$4:$Y$81,2,0),0)</f>
        <v>0</v>
      </c>
      <c r="AJ593" s="346"/>
      <c r="AK593" s="229"/>
      <c r="AL593" s="346">
        <f>IFERROR(VLOOKUP(CONCATENATE($T593,$V593),'[1]Matriz de Decisión'!$M$4:$Y$81,3,0),0)</f>
        <v>0</v>
      </c>
      <c r="AM593" s="347"/>
      <c r="AN593" s="347"/>
      <c r="AO593" s="346">
        <v>0</v>
      </c>
      <c r="AP593" s="346">
        <v>0</v>
      </c>
      <c r="AQ593" s="115"/>
    </row>
    <row r="594" spans="1:43" ht="64.5" hidden="1" x14ac:dyDescent="0.25">
      <c r="A594" s="228" t="s">
        <v>192</v>
      </c>
      <c r="B594" s="211" t="s">
        <v>60</v>
      </c>
      <c r="C594" s="190" t="s">
        <v>21</v>
      </c>
      <c r="D594" s="228" t="s">
        <v>4452</v>
      </c>
      <c r="E594" s="228"/>
      <c r="F594" s="180" t="s">
        <v>1639</v>
      </c>
      <c r="G594" s="180" t="s">
        <v>1862</v>
      </c>
      <c r="H594" s="180" t="s">
        <v>1863</v>
      </c>
      <c r="I594" s="211" t="s">
        <v>193</v>
      </c>
      <c r="J594" s="228" t="s">
        <v>1891</v>
      </c>
      <c r="K594" s="228" t="s">
        <v>1892</v>
      </c>
      <c r="L594" s="166">
        <v>0.2</v>
      </c>
      <c r="M594" s="228" t="s">
        <v>285</v>
      </c>
      <c r="N594" s="915">
        <v>0.93</v>
      </c>
      <c r="O594" s="117"/>
      <c r="P594" s="117"/>
      <c r="Q594" s="388" t="s">
        <v>1893</v>
      </c>
      <c r="R594" s="183">
        <v>43191</v>
      </c>
      <c r="S594" s="183">
        <v>43465</v>
      </c>
      <c r="T594" s="333" t="str">
        <f t="shared" si="32"/>
        <v>abril</v>
      </c>
      <c r="U594" s="335">
        <f t="shared" si="33"/>
        <v>274</v>
      </c>
      <c r="V594" s="334">
        <f t="shared" si="31"/>
        <v>274</v>
      </c>
      <c r="W594" s="175">
        <v>0</v>
      </c>
      <c r="X594" s="226"/>
      <c r="Y594" s="228"/>
      <c r="Z594" s="229"/>
      <c r="AA594" s="229"/>
      <c r="AB594" s="232"/>
      <c r="AC594" s="346">
        <v>0</v>
      </c>
      <c r="AD594" s="229"/>
      <c r="AE594" s="115"/>
      <c r="AF594" s="115"/>
      <c r="AG594" s="346">
        <v>0</v>
      </c>
      <c r="AH594" s="115"/>
      <c r="AI594" s="327">
        <f>IFERROR(VLOOKUP(CONCATENATE($T594,$V594),'Matriz de Decisión'!$M$4:$Y$81,2,0),0)</f>
        <v>0</v>
      </c>
      <c r="AJ594" s="346"/>
      <c r="AK594" s="229"/>
      <c r="AL594" s="346">
        <f>IFERROR(VLOOKUP(CONCATENATE($T594,$V594),'[1]Matriz de Decisión'!$M$4:$Y$81,3,0),0)</f>
        <v>0</v>
      </c>
      <c r="AM594" s="347"/>
      <c r="AN594" s="347"/>
      <c r="AO594" s="346">
        <v>0</v>
      </c>
      <c r="AP594" s="346">
        <v>0</v>
      </c>
      <c r="AQ594" s="115"/>
    </row>
    <row r="595" spans="1:43" ht="82.5" customHeight="1" x14ac:dyDescent="0.25">
      <c r="A595" s="228" t="s">
        <v>192</v>
      </c>
      <c r="B595" s="211" t="s">
        <v>60</v>
      </c>
      <c r="C595" s="190" t="s">
        <v>21</v>
      </c>
      <c r="D595" s="228" t="s">
        <v>4452</v>
      </c>
      <c r="E595" s="228"/>
      <c r="F595" s="106" t="s">
        <v>196</v>
      </c>
      <c r="G595" s="180" t="s">
        <v>1862</v>
      </c>
      <c r="H595" s="180" t="s">
        <v>1863</v>
      </c>
      <c r="I595" s="106" t="s">
        <v>199</v>
      </c>
      <c r="J595" s="228" t="s">
        <v>1894</v>
      </c>
      <c r="K595" s="228" t="s">
        <v>1895</v>
      </c>
      <c r="L595" s="166">
        <v>0.2</v>
      </c>
      <c r="M595" s="123" t="s">
        <v>194</v>
      </c>
      <c r="N595" s="302">
        <v>90</v>
      </c>
      <c r="O595" s="228"/>
      <c r="P595" s="228"/>
      <c r="Q595" s="591" t="s">
        <v>1896</v>
      </c>
      <c r="R595" s="183">
        <v>43132</v>
      </c>
      <c r="S595" s="183">
        <v>43465</v>
      </c>
      <c r="T595" s="333" t="str">
        <f t="shared" si="32"/>
        <v>febrero</v>
      </c>
      <c r="U595" s="335">
        <f t="shared" si="33"/>
        <v>333</v>
      </c>
      <c r="V595" s="334">
        <f t="shared" si="31"/>
        <v>333</v>
      </c>
      <c r="W595" s="194">
        <v>582093971.93792605</v>
      </c>
      <c r="X595" s="226"/>
      <c r="Y595" s="122" t="s">
        <v>1885</v>
      </c>
      <c r="Z595" s="229"/>
      <c r="AA595" s="229" t="s">
        <v>1897</v>
      </c>
      <c r="AB595" s="232" t="s">
        <v>2579</v>
      </c>
      <c r="AC595" s="346">
        <v>0</v>
      </c>
      <c r="AD595" s="229"/>
      <c r="AE595" s="474">
        <v>0.06</v>
      </c>
      <c r="AF595" s="115" t="s">
        <v>2580</v>
      </c>
      <c r="AG595" s="346">
        <v>0.12</v>
      </c>
      <c r="AH595" s="684" t="s">
        <v>4101</v>
      </c>
      <c r="AI595" s="327">
        <f>IFERROR(VLOOKUP(CONCATENATE($T595,$V595),'Matriz de Decisión'!$M$4:$Y$81,2,0),0)</f>
        <v>0</v>
      </c>
      <c r="AJ595" s="346"/>
      <c r="AK595" s="229"/>
      <c r="AL595" s="346">
        <f>IFERROR(VLOOKUP(CONCATENATE($T595,$V595),'[1]Matriz de Decisión'!$M$4:$Y$81,3,0),0)</f>
        <v>6.0909090909090913E-2</v>
      </c>
      <c r="AM595" s="474">
        <v>0.06</v>
      </c>
      <c r="AN595" s="397" t="s">
        <v>2580</v>
      </c>
      <c r="AO595" s="346">
        <v>0.12181818181818183</v>
      </c>
      <c r="AP595" s="346">
        <v>0.12</v>
      </c>
      <c r="AQ595" s="683" t="s">
        <v>4102</v>
      </c>
    </row>
    <row r="596" spans="1:43" ht="82.5" customHeight="1" x14ac:dyDescent="0.25">
      <c r="A596" s="228" t="s">
        <v>192</v>
      </c>
      <c r="B596" s="211" t="s">
        <v>60</v>
      </c>
      <c r="C596" s="212" t="s">
        <v>21</v>
      </c>
      <c r="D596" s="107" t="s">
        <v>4446</v>
      </c>
      <c r="E596" s="195"/>
      <c r="F596" s="106" t="s">
        <v>196</v>
      </c>
      <c r="G596" s="323" t="s">
        <v>1898</v>
      </c>
      <c r="H596" s="106" t="s">
        <v>1899</v>
      </c>
      <c r="I596" s="106" t="s">
        <v>199</v>
      </c>
      <c r="J596" s="107" t="s">
        <v>1900</v>
      </c>
      <c r="K596" s="107" t="s">
        <v>3586</v>
      </c>
      <c r="L596" s="166">
        <v>0.15</v>
      </c>
      <c r="M596" s="211" t="s">
        <v>285</v>
      </c>
      <c r="N596" s="915">
        <v>1</v>
      </c>
      <c r="O596" s="138" t="s">
        <v>193</v>
      </c>
      <c r="P596" s="925">
        <v>43180</v>
      </c>
      <c r="Q596" s="290" t="s">
        <v>3587</v>
      </c>
      <c r="R596" s="130">
        <v>43101</v>
      </c>
      <c r="S596" s="130">
        <v>43465</v>
      </c>
      <c r="T596" s="333" t="str">
        <f t="shared" si="32"/>
        <v>enero</v>
      </c>
      <c r="U596" s="335">
        <f t="shared" si="33"/>
        <v>364</v>
      </c>
      <c r="V596" s="334">
        <f t="shared" si="31"/>
        <v>365</v>
      </c>
      <c r="W596" s="163">
        <v>60000000</v>
      </c>
      <c r="X596" s="196"/>
      <c r="Y596" s="389"/>
      <c r="Z596" s="196"/>
      <c r="AA596" s="390" t="s">
        <v>1901</v>
      </c>
      <c r="AB596" s="115" t="s">
        <v>4487</v>
      </c>
      <c r="AC596" s="218">
        <v>8.3000000000000004E-2</v>
      </c>
      <c r="AD596" s="115" t="s">
        <v>1902</v>
      </c>
      <c r="AE596" s="218">
        <v>0.16600000000000001</v>
      </c>
      <c r="AF596" s="115" t="s">
        <v>1902</v>
      </c>
      <c r="AG596" s="218">
        <v>0.249</v>
      </c>
      <c r="AH596" s="115" t="s">
        <v>4107</v>
      </c>
      <c r="AI596" s="327">
        <f>IFERROR(VLOOKUP(CONCATENATE($T596,$V596),'Matriz de Decisión'!$M$4:$Y$81,2,0),0)</f>
        <v>5.333333333333333E-2</v>
      </c>
      <c r="AJ596" s="222">
        <f>1/12</f>
        <v>8.3333333333333329E-2</v>
      </c>
      <c r="AK596" s="391" t="s">
        <v>1903</v>
      </c>
      <c r="AL596" s="346">
        <f>IFERROR(VLOOKUP(CONCATENATE($T596,$V596),'[1]Matriz de Decisión'!$M$4:$Y$81,3,0),0)</f>
        <v>0.10666666666666666</v>
      </c>
      <c r="AM596" s="218">
        <v>0.16600000000000001</v>
      </c>
      <c r="AN596" s="115" t="s">
        <v>1902</v>
      </c>
      <c r="AO596" s="694">
        <v>0.249</v>
      </c>
      <c r="AP596" s="694">
        <v>0.249</v>
      </c>
      <c r="AQ596" s="115" t="s">
        <v>4107</v>
      </c>
    </row>
    <row r="597" spans="1:43" ht="82.5" customHeight="1" x14ac:dyDescent="0.25">
      <c r="A597" s="228" t="s">
        <v>192</v>
      </c>
      <c r="B597" s="195" t="s">
        <v>17</v>
      </c>
      <c r="C597" s="212" t="s">
        <v>21</v>
      </c>
      <c r="D597" s="107" t="s">
        <v>4446</v>
      </c>
      <c r="E597" s="195"/>
      <c r="F597" s="106" t="s">
        <v>196</v>
      </c>
      <c r="G597" s="323" t="s">
        <v>1898</v>
      </c>
      <c r="H597" s="106" t="s">
        <v>1899</v>
      </c>
      <c r="I597" s="106" t="s">
        <v>199</v>
      </c>
      <c r="J597" s="107" t="s">
        <v>3588</v>
      </c>
      <c r="K597" s="107" t="s">
        <v>3589</v>
      </c>
      <c r="L597" s="166">
        <v>0.15</v>
      </c>
      <c r="M597" s="211" t="s">
        <v>285</v>
      </c>
      <c r="N597" s="915">
        <v>0.99</v>
      </c>
      <c r="O597" s="138" t="s">
        <v>193</v>
      </c>
      <c r="P597" s="925">
        <v>43180</v>
      </c>
      <c r="Q597" s="290" t="s">
        <v>1905</v>
      </c>
      <c r="R597" s="130">
        <v>43101</v>
      </c>
      <c r="S597" s="130">
        <v>43465</v>
      </c>
      <c r="T597" s="333" t="str">
        <f t="shared" si="32"/>
        <v>enero</v>
      </c>
      <c r="U597" s="335">
        <f t="shared" si="33"/>
        <v>364</v>
      </c>
      <c r="V597" s="334">
        <f t="shared" si="31"/>
        <v>365</v>
      </c>
      <c r="W597" s="163">
        <v>120000000</v>
      </c>
      <c r="X597" s="167"/>
      <c r="Y597" s="290"/>
      <c r="Z597" s="164"/>
      <c r="AA597" s="136" t="s">
        <v>1906</v>
      </c>
      <c r="AB597" s="138" t="s">
        <v>3590</v>
      </c>
      <c r="AC597" s="392">
        <v>1</v>
      </c>
      <c r="AD597" s="138" t="s">
        <v>1907</v>
      </c>
      <c r="AE597" s="219">
        <v>3.7000000000000002E-3</v>
      </c>
      <c r="AF597" s="138" t="s">
        <v>2757</v>
      </c>
      <c r="AG597" s="218">
        <v>0.247</v>
      </c>
      <c r="AH597" s="138" t="s">
        <v>4110</v>
      </c>
      <c r="AI597" s="327">
        <f>IFERROR(VLOOKUP(CONCATENATE($T597,$V597),'Matriz de Decisión'!$M$4:$Y$81,2,0),0)</f>
        <v>5.333333333333333E-2</v>
      </c>
      <c r="AJ597" s="393">
        <v>1</v>
      </c>
      <c r="AK597" s="391" t="s">
        <v>1908</v>
      </c>
      <c r="AL597" s="346">
        <f>IFERROR(VLOOKUP(CONCATENATE($T597,$V597),'[1]Matriz de Decisión'!$M$4:$Y$81,3,0),0)</f>
        <v>0.10666666666666666</v>
      </c>
      <c r="AM597" s="219">
        <v>3.7000000000000002E-3</v>
      </c>
      <c r="AN597" s="138" t="s">
        <v>2757</v>
      </c>
      <c r="AO597" s="218">
        <v>0.247</v>
      </c>
      <c r="AP597" s="218">
        <v>0.247</v>
      </c>
      <c r="AQ597" s="400" t="s">
        <v>4108</v>
      </c>
    </row>
    <row r="598" spans="1:43" ht="82.5" customHeight="1" x14ac:dyDescent="0.25">
      <c r="A598" s="228" t="s">
        <v>192</v>
      </c>
      <c r="B598" s="195" t="s">
        <v>17</v>
      </c>
      <c r="C598" s="212" t="s">
        <v>21</v>
      </c>
      <c r="D598" s="107" t="s">
        <v>4446</v>
      </c>
      <c r="E598" s="195"/>
      <c r="F598" s="106" t="s">
        <v>196</v>
      </c>
      <c r="G598" s="323" t="s">
        <v>1898</v>
      </c>
      <c r="H598" s="106" t="s">
        <v>1899</v>
      </c>
      <c r="I598" s="211" t="s">
        <v>199</v>
      </c>
      <c r="J598" s="107" t="s">
        <v>3588</v>
      </c>
      <c r="K598" s="107" t="s">
        <v>3593</v>
      </c>
      <c r="L598" s="166">
        <v>0.15</v>
      </c>
      <c r="M598" s="211" t="s">
        <v>285</v>
      </c>
      <c r="N598" s="915">
        <v>0.99</v>
      </c>
      <c r="O598" s="138" t="s">
        <v>193</v>
      </c>
      <c r="P598" s="925">
        <v>43180</v>
      </c>
      <c r="Q598" s="290" t="s">
        <v>3592</v>
      </c>
      <c r="R598" s="130">
        <v>43101</v>
      </c>
      <c r="S598" s="130">
        <v>43465</v>
      </c>
      <c r="T598" s="333" t="str">
        <f t="shared" si="32"/>
        <v>enero</v>
      </c>
      <c r="U598" s="335">
        <f t="shared" si="33"/>
        <v>364</v>
      </c>
      <c r="V598" s="334">
        <f t="shared" si="31"/>
        <v>365</v>
      </c>
      <c r="W598" s="175">
        <v>0</v>
      </c>
      <c r="X598" s="167"/>
      <c r="Y598" s="290"/>
      <c r="Z598" s="136"/>
      <c r="AA598" s="136"/>
      <c r="AB598" s="138" t="s">
        <v>3591</v>
      </c>
      <c r="AC598" s="392">
        <v>0</v>
      </c>
      <c r="AD598" s="138" t="s">
        <v>1907</v>
      </c>
      <c r="AE598" s="219">
        <v>3.7000000000000002E-3</v>
      </c>
      <c r="AF598" s="138" t="s">
        <v>2758</v>
      </c>
      <c r="AG598" s="218">
        <v>0.247</v>
      </c>
      <c r="AH598" s="138" t="s">
        <v>4110</v>
      </c>
      <c r="AI598" s="327">
        <f>IFERROR(VLOOKUP(CONCATENATE($T598,$V598),'Matriz de Decisión'!$M$4:$Y$81,2,0),0)</f>
        <v>5.333333333333333E-2</v>
      </c>
      <c r="AJ598" s="394">
        <v>0</v>
      </c>
      <c r="AK598" s="391" t="s">
        <v>1909</v>
      </c>
      <c r="AL598" s="346">
        <f>IFERROR(VLOOKUP(CONCATENATE($T598,$V598),'[1]Matriz de Decisión'!$M$4:$Y$81,3,0),0)</f>
        <v>0.10666666666666666</v>
      </c>
      <c r="AM598" s="219">
        <v>3.7000000000000002E-3</v>
      </c>
      <c r="AN598" s="138" t="s">
        <v>2758</v>
      </c>
      <c r="AO598" s="218">
        <v>0.247</v>
      </c>
      <c r="AP598" s="218">
        <v>0.247</v>
      </c>
      <c r="AQ598" s="367" t="s">
        <v>4109</v>
      </c>
    </row>
    <row r="599" spans="1:43" ht="82.5" customHeight="1" x14ac:dyDescent="0.25">
      <c r="A599" s="228" t="s">
        <v>192</v>
      </c>
      <c r="B599" s="195" t="s">
        <v>17</v>
      </c>
      <c r="C599" s="212" t="s">
        <v>21</v>
      </c>
      <c r="D599" s="107" t="s">
        <v>4446</v>
      </c>
      <c r="E599" s="195"/>
      <c r="F599" s="106" t="s">
        <v>196</v>
      </c>
      <c r="G599" s="323" t="s">
        <v>1898</v>
      </c>
      <c r="H599" s="106" t="s">
        <v>1899</v>
      </c>
      <c r="I599" s="211" t="s">
        <v>199</v>
      </c>
      <c r="J599" s="107" t="s">
        <v>3588</v>
      </c>
      <c r="K599" s="107" t="s">
        <v>1904</v>
      </c>
      <c r="L599" s="166">
        <v>0.15</v>
      </c>
      <c r="M599" s="211" t="s">
        <v>194</v>
      </c>
      <c r="N599" s="913">
        <v>5</v>
      </c>
      <c r="O599" s="138" t="s">
        <v>193</v>
      </c>
      <c r="P599" s="925">
        <v>43180</v>
      </c>
      <c r="Q599" s="290" t="s">
        <v>1910</v>
      </c>
      <c r="R599" s="130">
        <v>43101</v>
      </c>
      <c r="S599" s="130">
        <v>43465</v>
      </c>
      <c r="T599" s="333" t="str">
        <f t="shared" si="32"/>
        <v>enero</v>
      </c>
      <c r="U599" s="335">
        <f t="shared" si="33"/>
        <v>364</v>
      </c>
      <c r="V599" s="334">
        <f t="shared" si="31"/>
        <v>365</v>
      </c>
      <c r="W599" s="175">
        <v>0</v>
      </c>
      <c r="X599" s="131"/>
      <c r="Y599" s="211"/>
      <c r="Z599" s="164"/>
      <c r="AA599" s="136"/>
      <c r="AB599" s="138" t="s">
        <v>1911</v>
      </c>
      <c r="AC599" s="392">
        <v>1</v>
      </c>
      <c r="AD599" s="138" t="s">
        <v>1907</v>
      </c>
      <c r="AE599" s="219">
        <v>3.7000000000000002E-3</v>
      </c>
      <c r="AF599" s="138" t="s">
        <v>2757</v>
      </c>
      <c r="AG599" s="138"/>
      <c r="AH599" s="138" t="s">
        <v>3664</v>
      </c>
      <c r="AI599" s="327">
        <f>IFERROR(VLOOKUP(CONCATENATE($T599,$V599),'Matriz de Decisión'!$M$4:$Y$81,2,0),0)</f>
        <v>5.333333333333333E-2</v>
      </c>
      <c r="AJ599" s="222">
        <f>1/12</f>
        <v>8.3333333333333329E-2</v>
      </c>
      <c r="AK599" s="391" t="s">
        <v>1912</v>
      </c>
      <c r="AL599" s="346">
        <f>IFERROR(VLOOKUP(CONCATENATE($T599,$V599),'[1]Matriz de Decisión'!$M$4:$Y$81,3,0),0)</f>
        <v>0.10666666666666666</v>
      </c>
      <c r="AM599" s="219">
        <v>3.7000000000000002E-3</v>
      </c>
      <c r="AN599" s="138" t="s">
        <v>2757</v>
      </c>
      <c r="AO599" s="346">
        <f>IFERROR(VLOOKUP(CONCATENATE($T599,$V599),'[1]Matriz de Decisión'!$M$4:$Y$81,4,0),0)</f>
        <v>0.15999999999999998</v>
      </c>
      <c r="AP599" s="347"/>
      <c r="AQ599" s="347"/>
    </row>
    <row r="600" spans="1:43" ht="82.5" customHeight="1" x14ac:dyDescent="0.25">
      <c r="A600" s="228" t="s">
        <v>192</v>
      </c>
      <c r="B600" s="211" t="s">
        <v>60</v>
      </c>
      <c r="C600" s="212" t="s">
        <v>21</v>
      </c>
      <c r="D600" s="107" t="s">
        <v>4446</v>
      </c>
      <c r="E600" s="195"/>
      <c r="F600" s="106" t="s">
        <v>196</v>
      </c>
      <c r="G600" s="323" t="s">
        <v>1898</v>
      </c>
      <c r="H600" s="106" t="s">
        <v>1899</v>
      </c>
      <c r="I600" s="211" t="s">
        <v>199</v>
      </c>
      <c r="J600" s="107" t="s">
        <v>3594</v>
      </c>
      <c r="K600" s="107" t="s">
        <v>3595</v>
      </c>
      <c r="L600" s="166">
        <v>0.1</v>
      </c>
      <c r="M600" s="211" t="s">
        <v>285</v>
      </c>
      <c r="N600" s="915">
        <v>1</v>
      </c>
      <c r="O600" s="138" t="s">
        <v>193</v>
      </c>
      <c r="P600" s="925">
        <v>43180</v>
      </c>
      <c r="Q600" s="290" t="s">
        <v>4477</v>
      </c>
      <c r="R600" s="130">
        <v>43101</v>
      </c>
      <c r="S600" s="130">
        <v>43281</v>
      </c>
      <c r="T600" s="333" t="str">
        <f t="shared" si="32"/>
        <v>enero</v>
      </c>
      <c r="U600" s="335">
        <f t="shared" si="33"/>
        <v>180</v>
      </c>
      <c r="V600" s="334">
        <f t="shared" si="31"/>
        <v>183</v>
      </c>
      <c r="W600" s="163">
        <v>48000000</v>
      </c>
      <c r="X600" s="131"/>
      <c r="Y600" s="211"/>
      <c r="Z600" s="164"/>
      <c r="AA600" s="136" t="s">
        <v>1913</v>
      </c>
      <c r="AB600" s="138" t="s">
        <v>1914</v>
      </c>
      <c r="AC600" s="219">
        <v>0.1666</v>
      </c>
      <c r="AD600" s="138" t="s">
        <v>1915</v>
      </c>
      <c r="AE600" s="218">
        <v>0.33300000000000002</v>
      </c>
      <c r="AF600" s="138" t="s">
        <v>2759</v>
      </c>
      <c r="AG600" s="218">
        <v>0.499</v>
      </c>
      <c r="AH600" s="138" t="s">
        <v>4111</v>
      </c>
      <c r="AI600" s="327">
        <f>IFERROR(VLOOKUP(CONCATENATE($T600,$V600),'Matriz de Decisión'!$M$4:$Y$81,2,0),0)</f>
        <v>0.11666666666666665</v>
      </c>
      <c r="AJ600" s="395">
        <f>1/6</f>
        <v>0.16666666666666666</v>
      </c>
      <c r="AK600" s="391" t="s">
        <v>1916</v>
      </c>
      <c r="AL600" s="346">
        <f>IFERROR(VLOOKUP(CONCATENATE($T600,$V600),'[1]Matriz de Decisión'!$M$4:$Y$81,3,0),0)</f>
        <v>0.23333333333333331</v>
      </c>
      <c r="AM600" s="218">
        <v>0.33300000000000002</v>
      </c>
      <c r="AN600" s="138" t="s">
        <v>2759</v>
      </c>
      <c r="AO600" s="218">
        <v>0.499</v>
      </c>
      <c r="AP600" s="218">
        <v>0.499</v>
      </c>
      <c r="AQ600" s="685" t="s">
        <v>4111</v>
      </c>
    </row>
    <row r="601" spans="1:43" ht="82.5" customHeight="1" x14ac:dyDescent="0.25">
      <c r="A601" s="228" t="s">
        <v>192</v>
      </c>
      <c r="B601" s="211" t="s">
        <v>60</v>
      </c>
      <c r="C601" s="212" t="s">
        <v>21</v>
      </c>
      <c r="D601" s="107" t="s">
        <v>4446</v>
      </c>
      <c r="E601" s="195"/>
      <c r="F601" s="106" t="s">
        <v>196</v>
      </c>
      <c r="G601" s="323" t="s">
        <v>1898</v>
      </c>
      <c r="H601" s="106" t="s">
        <v>1899</v>
      </c>
      <c r="I601" s="211" t="s">
        <v>199</v>
      </c>
      <c r="J601" s="107" t="s">
        <v>3635</v>
      </c>
      <c r="K601" s="107" t="s">
        <v>3596</v>
      </c>
      <c r="L601" s="166">
        <v>0.1</v>
      </c>
      <c r="M601" s="215" t="s">
        <v>194</v>
      </c>
      <c r="N601" s="302">
        <v>11</v>
      </c>
      <c r="O601" s="138" t="s">
        <v>193</v>
      </c>
      <c r="P601" s="925">
        <v>43180</v>
      </c>
      <c r="Q601" s="290" t="s">
        <v>3597</v>
      </c>
      <c r="R601" s="130">
        <v>43101</v>
      </c>
      <c r="S601" s="130">
        <v>43465</v>
      </c>
      <c r="T601" s="333" t="str">
        <f t="shared" si="32"/>
        <v>enero</v>
      </c>
      <c r="U601" s="335">
        <f t="shared" si="33"/>
        <v>364</v>
      </c>
      <c r="V601" s="334">
        <f t="shared" si="31"/>
        <v>365</v>
      </c>
      <c r="W601" s="163">
        <v>150000000</v>
      </c>
      <c r="X601" s="131"/>
      <c r="Y601" s="211"/>
      <c r="Z601" s="164"/>
      <c r="AA601" s="136" t="s">
        <v>1917</v>
      </c>
      <c r="AB601" s="138" t="s">
        <v>3598</v>
      </c>
      <c r="AC601" s="138" t="s">
        <v>1918</v>
      </c>
      <c r="AD601" s="138" t="s">
        <v>1918</v>
      </c>
      <c r="AE601" s="221">
        <v>1</v>
      </c>
      <c r="AF601" s="138" t="s">
        <v>2760</v>
      </c>
      <c r="AG601" s="685">
        <v>3</v>
      </c>
      <c r="AH601" s="138" t="s">
        <v>4112</v>
      </c>
      <c r="AI601" s="327">
        <f>IFERROR(VLOOKUP(CONCATENATE($T601,$V601),'Matriz de Decisión'!$M$4:$Y$81,2,0),0)</f>
        <v>5.333333333333333E-2</v>
      </c>
      <c r="AJ601" s="138" t="s">
        <v>1918</v>
      </c>
      <c r="AK601" s="346" t="s">
        <v>1919</v>
      </c>
      <c r="AL601" s="346">
        <f>IFERROR(VLOOKUP(CONCATENATE($T601,$V601),'[1]Matriz de Decisión'!$M$4:$Y$81,3,0),0)</f>
        <v>0.10666666666666666</v>
      </c>
      <c r="AM601" s="221">
        <v>1</v>
      </c>
      <c r="AN601" s="138" t="s">
        <v>2760</v>
      </c>
      <c r="AO601" s="393">
        <v>3</v>
      </c>
      <c r="AP601" s="400">
        <v>3</v>
      </c>
      <c r="AQ601" s="685" t="s">
        <v>4112</v>
      </c>
    </row>
    <row r="602" spans="1:43" ht="82.5" customHeight="1" x14ac:dyDescent="0.25">
      <c r="A602" s="228" t="s">
        <v>192</v>
      </c>
      <c r="B602" s="211" t="s">
        <v>60</v>
      </c>
      <c r="C602" s="212" t="s">
        <v>21</v>
      </c>
      <c r="D602" s="107" t="s">
        <v>4446</v>
      </c>
      <c r="E602" s="198"/>
      <c r="F602" s="106" t="s">
        <v>196</v>
      </c>
      <c r="G602" s="323" t="s">
        <v>1898</v>
      </c>
      <c r="H602" s="106" t="s">
        <v>1899</v>
      </c>
      <c r="I602" s="211" t="s">
        <v>199</v>
      </c>
      <c r="J602" s="107" t="s">
        <v>3599</v>
      </c>
      <c r="K602" s="107" t="s">
        <v>3600</v>
      </c>
      <c r="L602" s="166">
        <v>0.1</v>
      </c>
      <c r="M602" s="211" t="s">
        <v>1085</v>
      </c>
      <c r="N602" s="302">
        <v>4</v>
      </c>
      <c r="O602" s="138" t="s">
        <v>193</v>
      </c>
      <c r="P602" s="925">
        <v>43180</v>
      </c>
      <c r="Q602" s="290" t="s">
        <v>3601</v>
      </c>
      <c r="R602" s="130">
        <v>43101</v>
      </c>
      <c r="S602" s="130">
        <v>43465</v>
      </c>
      <c r="T602" s="333" t="str">
        <f t="shared" si="32"/>
        <v>enero</v>
      </c>
      <c r="U602" s="335">
        <f t="shared" si="33"/>
        <v>364</v>
      </c>
      <c r="V602" s="334">
        <f t="shared" si="31"/>
        <v>365</v>
      </c>
      <c r="W602" s="163">
        <v>140000000</v>
      </c>
      <c r="X602" s="131"/>
      <c r="Y602" s="211"/>
      <c r="Z602" s="164"/>
      <c r="AA602" s="136" t="s">
        <v>1906</v>
      </c>
      <c r="AB602" s="141" t="s">
        <v>1914</v>
      </c>
      <c r="AC602" s="220">
        <f>90%/6</f>
        <v>0.15</v>
      </c>
      <c r="AD602" s="138" t="s">
        <v>1920</v>
      </c>
      <c r="AE602" s="528">
        <v>0.3</v>
      </c>
      <c r="AF602" s="527" t="s">
        <v>2761</v>
      </c>
      <c r="AG602" s="686" t="s">
        <v>1922</v>
      </c>
      <c r="AH602" s="367" t="s">
        <v>4113</v>
      </c>
      <c r="AI602" s="327">
        <f>IFERROR(VLOOKUP(CONCATENATE($T602,$V602),'Matriz de Decisión'!$M$4:$Y$81,2,0),0)</f>
        <v>5.333333333333333E-2</v>
      </c>
      <c r="AJ602" s="396">
        <f>90%/6</f>
        <v>0.15</v>
      </c>
      <c r="AK602" s="397" t="s">
        <v>1921</v>
      </c>
      <c r="AL602" s="346">
        <f>IFERROR(VLOOKUP(CONCATENATE($T602,$V602),'[1]Matriz de Decisión'!$M$4:$Y$81,3,0),0)</f>
        <v>0.10666666666666666</v>
      </c>
      <c r="AM602" s="528">
        <v>0.3</v>
      </c>
      <c r="AN602" s="527" t="s">
        <v>2761</v>
      </c>
      <c r="AO602" s="686" t="s">
        <v>1922</v>
      </c>
      <c r="AP602" s="686" t="s">
        <v>1922</v>
      </c>
      <c r="AQ602" s="367" t="s">
        <v>4113</v>
      </c>
    </row>
    <row r="603" spans="1:43" ht="82.5" customHeight="1" x14ac:dyDescent="0.25">
      <c r="A603" s="228" t="s">
        <v>192</v>
      </c>
      <c r="B603" s="211" t="s">
        <v>60</v>
      </c>
      <c r="C603" s="212" t="s">
        <v>21</v>
      </c>
      <c r="D603" s="107" t="s">
        <v>4446</v>
      </c>
      <c r="E603" s="198"/>
      <c r="F603" s="106" t="s">
        <v>196</v>
      </c>
      <c r="G603" s="323" t="s">
        <v>1898</v>
      </c>
      <c r="H603" s="106" t="s">
        <v>1899</v>
      </c>
      <c r="I603" s="106" t="s">
        <v>199</v>
      </c>
      <c r="J603" s="926" t="s">
        <v>3599</v>
      </c>
      <c r="K603" s="107" t="s">
        <v>3602</v>
      </c>
      <c r="L603" s="166">
        <v>0.1</v>
      </c>
      <c r="M603" s="211" t="s">
        <v>1085</v>
      </c>
      <c r="N603" s="302">
        <v>2</v>
      </c>
      <c r="O603" s="138" t="s">
        <v>193</v>
      </c>
      <c r="P603" s="925">
        <v>43180</v>
      </c>
      <c r="Q603" s="290" t="s">
        <v>3659</v>
      </c>
      <c r="R603" s="130">
        <v>43101</v>
      </c>
      <c r="S603" s="130">
        <v>43465</v>
      </c>
      <c r="T603" s="333" t="str">
        <f t="shared" si="32"/>
        <v>enero</v>
      </c>
      <c r="U603" s="335">
        <f t="shared" si="33"/>
        <v>364</v>
      </c>
      <c r="V603" s="334">
        <f t="shared" si="31"/>
        <v>365</v>
      </c>
      <c r="W603" s="175">
        <v>0</v>
      </c>
      <c r="X603" s="167"/>
      <c r="Y603" s="290"/>
      <c r="Z603" s="136"/>
      <c r="AA603" s="136"/>
      <c r="AB603" s="161" t="s">
        <v>3603</v>
      </c>
      <c r="AC603" s="138" t="s">
        <v>1922</v>
      </c>
      <c r="AD603" s="138" t="s">
        <v>1922</v>
      </c>
      <c r="AE603" s="221" t="s">
        <v>1922</v>
      </c>
      <c r="AF603" s="138" t="s">
        <v>1922</v>
      </c>
      <c r="AG603" s="685" t="s">
        <v>1922</v>
      </c>
      <c r="AH603" s="138" t="s">
        <v>1922</v>
      </c>
      <c r="AI603" s="327">
        <f>IFERROR(VLOOKUP(CONCATENATE($T603,$V603),'Matriz de Decisión'!$M$4:$Y$81,2,0),0)</f>
        <v>5.333333333333333E-2</v>
      </c>
      <c r="AJ603" s="138" t="s">
        <v>1922</v>
      </c>
      <c r="AK603" s="397" t="s">
        <v>1921</v>
      </c>
      <c r="AL603" s="346">
        <f>IFERROR(VLOOKUP(CONCATENATE($T603,$V603),'[1]Matriz de Decisión'!$M$4:$Y$81,3,0),0)</f>
        <v>0.10666666666666666</v>
      </c>
      <c r="AM603" s="346">
        <v>0</v>
      </c>
      <c r="AN603" s="138" t="s">
        <v>1922</v>
      </c>
      <c r="AO603" s="685" t="s">
        <v>1922</v>
      </c>
      <c r="AP603" s="685" t="s">
        <v>1922</v>
      </c>
      <c r="AQ603" s="138" t="s">
        <v>1922</v>
      </c>
    </row>
    <row r="604" spans="1:43" ht="82.5" customHeight="1" x14ac:dyDescent="0.25">
      <c r="A604" s="228" t="s">
        <v>192</v>
      </c>
      <c r="B604" s="211" t="s">
        <v>60</v>
      </c>
      <c r="C604" s="212" t="s">
        <v>21</v>
      </c>
      <c r="D604" s="107" t="s">
        <v>4446</v>
      </c>
      <c r="E604" s="198"/>
      <c r="F604" s="106" t="s">
        <v>196</v>
      </c>
      <c r="G604" s="323" t="s">
        <v>1898</v>
      </c>
      <c r="H604" s="106" t="s">
        <v>1899</v>
      </c>
      <c r="I604" s="106" t="s">
        <v>199</v>
      </c>
      <c r="J604" s="926" t="s">
        <v>3604</v>
      </c>
      <c r="K604" s="107" t="s">
        <v>3605</v>
      </c>
      <c r="L604" s="166">
        <v>0.1</v>
      </c>
      <c r="M604" s="211" t="s">
        <v>194</v>
      </c>
      <c r="N604" s="302">
        <v>6</v>
      </c>
      <c r="O604" s="138" t="s">
        <v>193</v>
      </c>
      <c r="P604" s="925">
        <v>43180</v>
      </c>
      <c r="Q604" s="290" t="s">
        <v>3606</v>
      </c>
      <c r="R604" s="130">
        <v>43101</v>
      </c>
      <c r="S604" s="130">
        <v>43465</v>
      </c>
      <c r="T604" s="333" t="str">
        <f t="shared" si="32"/>
        <v>enero</v>
      </c>
      <c r="U604" s="335">
        <f t="shared" si="33"/>
        <v>364</v>
      </c>
      <c r="V604" s="334">
        <f t="shared" si="31"/>
        <v>365</v>
      </c>
      <c r="W604" s="163">
        <v>90000000</v>
      </c>
      <c r="X604" s="167"/>
      <c r="Y604" s="290"/>
      <c r="Z604" s="136"/>
      <c r="AA604" s="136" t="s">
        <v>1906</v>
      </c>
      <c r="AB604" s="161" t="s">
        <v>3607</v>
      </c>
      <c r="AC604" s="221">
        <v>1</v>
      </c>
      <c r="AD604" s="138" t="s">
        <v>1923</v>
      </c>
      <c r="AE604" s="370">
        <v>2</v>
      </c>
      <c r="AF604" s="527" t="s">
        <v>2762</v>
      </c>
      <c r="AG604" s="687">
        <v>1</v>
      </c>
      <c r="AH604" s="161" t="s">
        <v>4114</v>
      </c>
      <c r="AI604" s="327">
        <f>IFERROR(VLOOKUP(CONCATENATE($T604,$V604),'Matriz de Decisión'!$M$4:$Y$81,2,0),0)</f>
        <v>5.333333333333333E-2</v>
      </c>
      <c r="AJ604" s="398">
        <f>1/12</f>
        <v>8.3333333333333329E-2</v>
      </c>
      <c r="AK604" s="397" t="s">
        <v>1924</v>
      </c>
      <c r="AL604" s="346">
        <f>IFERROR(VLOOKUP(CONCATENATE($T604,$V604),'[1]Matriz de Decisión'!$M$4:$Y$81,3,0),0)</f>
        <v>0.10666666666666666</v>
      </c>
      <c r="AM604" s="370">
        <v>2</v>
      </c>
      <c r="AN604" s="527" t="s">
        <v>2762</v>
      </c>
      <c r="AO604" s="370">
        <v>1</v>
      </c>
      <c r="AP604" s="370">
        <v>1</v>
      </c>
      <c r="AQ604" s="161" t="s">
        <v>4114</v>
      </c>
    </row>
    <row r="605" spans="1:43" ht="82.5" customHeight="1" x14ac:dyDescent="0.25">
      <c r="A605" s="228" t="s">
        <v>192</v>
      </c>
      <c r="B605" s="211" t="s">
        <v>60</v>
      </c>
      <c r="C605" s="212" t="s">
        <v>21</v>
      </c>
      <c r="D605" s="107" t="s">
        <v>4446</v>
      </c>
      <c r="E605" s="198"/>
      <c r="F605" s="602" t="s">
        <v>196</v>
      </c>
      <c r="G605" s="658" t="s">
        <v>1898</v>
      </c>
      <c r="H605" s="602" t="s">
        <v>1899</v>
      </c>
      <c r="I605" s="602" t="s">
        <v>199</v>
      </c>
      <c r="J605" s="923" t="s">
        <v>3604</v>
      </c>
      <c r="K605" s="923" t="s">
        <v>3626</v>
      </c>
      <c r="L605" s="166">
        <v>0.1</v>
      </c>
      <c r="M605" s="211" t="s">
        <v>194</v>
      </c>
      <c r="N605" s="302">
        <v>4</v>
      </c>
      <c r="O605" s="138" t="s">
        <v>193</v>
      </c>
      <c r="P605" s="925">
        <v>43180</v>
      </c>
      <c r="Q605" s="926" t="s">
        <v>3660</v>
      </c>
      <c r="R605" s="130">
        <v>43101</v>
      </c>
      <c r="S605" s="130">
        <v>43465</v>
      </c>
      <c r="T605" s="333" t="str">
        <f t="shared" si="32"/>
        <v>enero</v>
      </c>
      <c r="U605" s="335">
        <f t="shared" si="33"/>
        <v>364</v>
      </c>
      <c r="V605" s="334">
        <f t="shared" si="31"/>
        <v>365</v>
      </c>
      <c r="W605" s="163"/>
      <c r="X605" s="167"/>
      <c r="Y605" s="290"/>
      <c r="Z605" s="136"/>
      <c r="AA605" s="136"/>
      <c r="AB605" s="161" t="s">
        <v>1914</v>
      </c>
      <c r="AC605" s="221"/>
      <c r="AD605" s="138"/>
      <c r="AE605" s="370"/>
      <c r="AF605" s="527"/>
      <c r="AG605" s="685" t="s">
        <v>1922</v>
      </c>
      <c r="AH605" s="367" t="s">
        <v>4115</v>
      </c>
      <c r="AI605" s="327">
        <f>IFERROR(VLOOKUP(CONCATENATE($T605,$V605),'Matriz de Decisión'!$M$4:$Y$81,2,0),0)</f>
        <v>5.333333333333333E-2</v>
      </c>
      <c r="AJ605" s="398"/>
      <c r="AK605" s="397"/>
      <c r="AL605" s="346"/>
      <c r="AM605" s="370"/>
      <c r="AN605" s="527"/>
      <c r="AO605" s="685" t="s">
        <v>1922</v>
      </c>
      <c r="AP605" s="685" t="s">
        <v>1922</v>
      </c>
      <c r="AQ605" s="367" t="s">
        <v>4115</v>
      </c>
    </row>
    <row r="606" spans="1:43" ht="82.5" customHeight="1" x14ac:dyDescent="0.25">
      <c r="A606" s="228" t="s">
        <v>192</v>
      </c>
      <c r="B606" s="211" t="s">
        <v>60</v>
      </c>
      <c r="C606" s="212" t="s">
        <v>21</v>
      </c>
      <c r="D606" s="107" t="s">
        <v>4446</v>
      </c>
      <c r="E606" s="198"/>
      <c r="F606" s="602" t="s">
        <v>196</v>
      </c>
      <c r="G606" s="658" t="s">
        <v>1898</v>
      </c>
      <c r="H606" s="602" t="s">
        <v>1899</v>
      </c>
      <c r="I606" s="602" t="s">
        <v>199</v>
      </c>
      <c r="J606" s="923" t="s">
        <v>3604</v>
      </c>
      <c r="K606" s="923" t="s">
        <v>3661</v>
      </c>
      <c r="L606" s="166">
        <v>0.1</v>
      </c>
      <c r="M606" s="211" t="s">
        <v>194</v>
      </c>
      <c r="N606" s="302">
        <v>12</v>
      </c>
      <c r="O606" s="138" t="s">
        <v>193</v>
      </c>
      <c r="P606" s="925">
        <v>43180</v>
      </c>
      <c r="Q606" s="926" t="s">
        <v>3633</v>
      </c>
      <c r="R606" s="130">
        <v>43101</v>
      </c>
      <c r="S606" s="130">
        <v>43465</v>
      </c>
      <c r="T606" s="333" t="str">
        <f t="shared" si="32"/>
        <v>enero</v>
      </c>
      <c r="U606" s="335">
        <f t="shared" si="33"/>
        <v>364</v>
      </c>
      <c r="V606" s="334">
        <f t="shared" si="31"/>
        <v>365</v>
      </c>
      <c r="W606" s="163"/>
      <c r="X606" s="167"/>
      <c r="Y606" s="290"/>
      <c r="Z606" s="136"/>
      <c r="AA606" s="136"/>
      <c r="AB606" s="161" t="s">
        <v>3634</v>
      </c>
      <c r="AC606" s="221"/>
      <c r="AD606" s="138"/>
      <c r="AE606" s="370"/>
      <c r="AF606" s="527"/>
      <c r="AG606" s="688">
        <v>3</v>
      </c>
      <c r="AH606" s="161" t="s">
        <v>4116</v>
      </c>
      <c r="AI606" s="327">
        <f>IFERROR(VLOOKUP(CONCATENATE($T606,$V606),'Matriz de Decisión'!$M$4:$Y$81,2,0),0)</f>
        <v>5.333333333333333E-2</v>
      </c>
      <c r="AJ606" s="398"/>
      <c r="AK606" s="397"/>
      <c r="AL606" s="346"/>
      <c r="AM606" s="370"/>
      <c r="AN606" s="527"/>
      <c r="AO606" s="695">
        <v>3</v>
      </c>
      <c r="AP606" s="695">
        <v>3</v>
      </c>
      <c r="AQ606" s="161" t="s">
        <v>4116</v>
      </c>
    </row>
    <row r="607" spans="1:43" ht="82.5" customHeight="1" x14ac:dyDescent="0.25">
      <c r="A607" s="228" t="s">
        <v>192</v>
      </c>
      <c r="B607" s="211" t="s">
        <v>60</v>
      </c>
      <c r="C607" s="212" t="s">
        <v>21</v>
      </c>
      <c r="D607" s="107" t="s">
        <v>4446</v>
      </c>
      <c r="E607" s="198"/>
      <c r="F607" s="106" t="s">
        <v>196</v>
      </c>
      <c r="G607" s="323" t="s">
        <v>1898</v>
      </c>
      <c r="H607" s="106" t="s">
        <v>1899</v>
      </c>
      <c r="I607" s="106" t="s">
        <v>199</v>
      </c>
      <c r="J607" s="923" t="s">
        <v>3608</v>
      </c>
      <c r="K607" s="923" t="s">
        <v>3609</v>
      </c>
      <c r="L607" s="166">
        <v>0.05</v>
      </c>
      <c r="M607" s="211" t="s">
        <v>285</v>
      </c>
      <c r="N607" s="915">
        <v>1</v>
      </c>
      <c r="O607" s="138" t="s">
        <v>193</v>
      </c>
      <c r="P607" s="925">
        <v>43180</v>
      </c>
      <c r="Q607" s="290" t="s">
        <v>3610</v>
      </c>
      <c r="R607" s="130">
        <v>43101</v>
      </c>
      <c r="S607" s="130">
        <v>43465</v>
      </c>
      <c r="T607" s="333" t="str">
        <f t="shared" si="32"/>
        <v>enero</v>
      </c>
      <c r="U607" s="335">
        <f t="shared" si="33"/>
        <v>364</v>
      </c>
      <c r="V607" s="334">
        <f t="shared" si="31"/>
        <v>365</v>
      </c>
      <c r="W607" s="163">
        <v>960000000</v>
      </c>
      <c r="X607" s="131"/>
      <c r="Y607" s="211"/>
      <c r="Z607" s="164"/>
      <c r="AA607" s="136" t="s">
        <v>1925</v>
      </c>
      <c r="AB607" s="161" t="s">
        <v>3611</v>
      </c>
      <c r="AC607" s="221">
        <v>0</v>
      </c>
      <c r="AD607" s="138" t="s">
        <v>1926</v>
      </c>
      <c r="AE607" s="370"/>
      <c r="AF607" s="527" t="s">
        <v>2763</v>
      </c>
      <c r="AG607" s="689">
        <v>0.23</v>
      </c>
      <c r="AH607" s="402" t="s">
        <v>4117</v>
      </c>
      <c r="AI607" s="327">
        <f>IFERROR(VLOOKUP(CONCATENATE($T607,$V607),'Matriz de Decisión'!$M$4:$Y$81,2,0),0)</f>
        <v>5.333333333333333E-2</v>
      </c>
      <c r="AJ607" s="393">
        <v>0</v>
      </c>
      <c r="AK607" s="367" t="s">
        <v>1927</v>
      </c>
      <c r="AL607" s="346">
        <f>IFERROR(VLOOKUP(CONCATENATE($T607,$V607),'[1]Matriz de Decisión'!$M$4:$Y$81,3,0),0)</f>
        <v>0.10666666666666666</v>
      </c>
      <c r="AM607" s="370">
        <v>0</v>
      </c>
      <c r="AN607" s="402" t="s">
        <v>2763</v>
      </c>
      <c r="AO607" s="696">
        <v>0.23</v>
      </c>
      <c r="AP607" s="696">
        <v>0.23</v>
      </c>
      <c r="AQ607" s="402" t="s">
        <v>4117</v>
      </c>
    </row>
    <row r="608" spans="1:43" ht="82.5" customHeight="1" x14ac:dyDescent="0.25">
      <c r="A608" s="228" t="s">
        <v>192</v>
      </c>
      <c r="B608" s="211" t="s">
        <v>60</v>
      </c>
      <c r="C608" s="212" t="s">
        <v>21</v>
      </c>
      <c r="D608" s="107" t="s">
        <v>4446</v>
      </c>
      <c r="E608" s="198"/>
      <c r="F608" s="106" t="s">
        <v>196</v>
      </c>
      <c r="G608" s="323" t="s">
        <v>1898</v>
      </c>
      <c r="H608" s="106" t="s">
        <v>1899</v>
      </c>
      <c r="I608" s="211" t="s">
        <v>199</v>
      </c>
      <c r="J608" s="923" t="s">
        <v>3612</v>
      </c>
      <c r="K608" s="923" t="s">
        <v>3613</v>
      </c>
      <c r="L608" s="166">
        <v>0.05</v>
      </c>
      <c r="M608" s="211" t="s">
        <v>285</v>
      </c>
      <c r="N608" s="915">
        <v>1</v>
      </c>
      <c r="O608" s="270" t="s">
        <v>193</v>
      </c>
      <c r="P608" s="938">
        <v>43180</v>
      </c>
      <c r="Q608" s="290" t="s">
        <v>3614</v>
      </c>
      <c r="R608" s="130">
        <v>43101</v>
      </c>
      <c r="S608" s="130">
        <v>43465</v>
      </c>
      <c r="T608" s="333" t="str">
        <f t="shared" si="32"/>
        <v>enero</v>
      </c>
      <c r="U608" s="335">
        <f t="shared" si="33"/>
        <v>364</v>
      </c>
      <c r="V608" s="334">
        <f t="shared" si="31"/>
        <v>365</v>
      </c>
      <c r="W608" s="175">
        <v>0</v>
      </c>
      <c r="X608" s="170"/>
      <c r="Y608" s="290"/>
      <c r="Z608" s="164"/>
      <c r="AA608" s="212"/>
      <c r="AB608" s="161" t="s">
        <v>1928</v>
      </c>
      <c r="AC608" s="221">
        <v>0</v>
      </c>
      <c r="AD608" s="138" t="s">
        <v>1926</v>
      </c>
      <c r="AE608" s="370"/>
      <c r="AF608" s="217" t="s">
        <v>2764</v>
      </c>
      <c r="AG608" s="685" t="s">
        <v>1922</v>
      </c>
      <c r="AH608" s="161" t="s">
        <v>4118</v>
      </c>
      <c r="AI608" s="327">
        <f>IFERROR(VLOOKUP(CONCATENATE($T608,$V608),'Matriz de Decisión'!$M$4:$Y$81,2,0),0)</f>
        <v>5.333333333333333E-2</v>
      </c>
      <c r="AJ608" s="393">
        <v>0</v>
      </c>
      <c r="AK608" s="399" t="s">
        <v>1929</v>
      </c>
      <c r="AL608" s="346">
        <f>IFERROR(VLOOKUP(CONCATENATE($T608,$V608),'[1]Matriz de Decisión'!$M$4:$Y$81,3,0),0)</f>
        <v>0.10666666666666666</v>
      </c>
      <c r="AM608" s="370">
        <v>0</v>
      </c>
      <c r="AN608" s="217" t="s">
        <v>2764</v>
      </c>
      <c r="AO608" s="685" t="s">
        <v>1922</v>
      </c>
      <c r="AP608" s="685" t="s">
        <v>1922</v>
      </c>
      <c r="AQ608" s="217" t="s">
        <v>4118</v>
      </c>
    </row>
    <row r="609" spans="1:43" ht="82.5" customHeight="1" x14ac:dyDescent="0.25">
      <c r="A609" s="228" t="s">
        <v>192</v>
      </c>
      <c r="B609" s="211" t="s">
        <v>60</v>
      </c>
      <c r="C609" s="212" t="s">
        <v>21</v>
      </c>
      <c r="D609" s="107" t="s">
        <v>4446</v>
      </c>
      <c r="E609" s="198"/>
      <c r="F609" s="106" t="s">
        <v>196</v>
      </c>
      <c r="G609" s="323" t="s">
        <v>1898</v>
      </c>
      <c r="H609" s="106" t="s">
        <v>1899</v>
      </c>
      <c r="I609" s="211" t="s">
        <v>199</v>
      </c>
      <c r="J609" s="923" t="s">
        <v>1930</v>
      </c>
      <c r="K609" s="923" t="s">
        <v>3615</v>
      </c>
      <c r="L609" s="166">
        <v>0.05</v>
      </c>
      <c r="M609" s="211" t="s">
        <v>285</v>
      </c>
      <c r="N609" s="915">
        <v>0.9</v>
      </c>
      <c r="O609" s="201" t="s">
        <v>193</v>
      </c>
      <c r="P609" s="660">
        <v>43180</v>
      </c>
      <c r="Q609" s="290" t="s">
        <v>3616</v>
      </c>
      <c r="R609" s="130">
        <v>43101</v>
      </c>
      <c r="S609" s="130">
        <v>43465</v>
      </c>
      <c r="T609" s="333" t="str">
        <f t="shared" si="32"/>
        <v>enero</v>
      </c>
      <c r="U609" s="335">
        <f t="shared" si="33"/>
        <v>364</v>
      </c>
      <c r="V609" s="334">
        <f t="shared" si="31"/>
        <v>365</v>
      </c>
      <c r="W609" s="175">
        <v>0</v>
      </c>
      <c r="X609" s="131"/>
      <c r="Y609" s="211"/>
      <c r="Z609" s="164"/>
      <c r="AA609" s="212"/>
      <c r="AB609" s="161" t="s">
        <v>1931</v>
      </c>
      <c r="AC609" s="221">
        <v>0</v>
      </c>
      <c r="AD609" s="138" t="s">
        <v>1932</v>
      </c>
      <c r="AE609" s="370"/>
      <c r="AF609" s="217" t="s">
        <v>2765</v>
      </c>
      <c r="AG609" s="690">
        <v>0.22500000000000001</v>
      </c>
      <c r="AH609" s="367" t="s">
        <v>4119</v>
      </c>
      <c r="AI609" s="327">
        <f>IFERROR(VLOOKUP(CONCATENATE($T609,$V609),'Matriz de Decisión'!$M$4:$Y$81,2,0),0)</f>
        <v>5.333333333333333E-2</v>
      </c>
      <c r="AJ609" s="393">
        <v>0</v>
      </c>
      <c r="AK609" s="397" t="s">
        <v>1933</v>
      </c>
      <c r="AL609" s="346">
        <f>IFERROR(VLOOKUP(CONCATENATE($T609,$V609),'[1]Matriz de Decisión'!$M$4:$Y$81,3,0),0)</f>
        <v>0.10666666666666666</v>
      </c>
      <c r="AM609" s="370">
        <v>0</v>
      </c>
      <c r="AN609" s="217" t="s">
        <v>2765</v>
      </c>
      <c r="AO609" s="220">
        <v>0.22500000000000001</v>
      </c>
      <c r="AP609" s="220">
        <v>0.22500000000000001</v>
      </c>
      <c r="AQ609" s="367" t="s">
        <v>4119</v>
      </c>
    </row>
    <row r="610" spans="1:43" ht="82.5" customHeight="1" x14ac:dyDescent="0.25">
      <c r="A610" s="228" t="s">
        <v>192</v>
      </c>
      <c r="B610" s="211" t="s">
        <v>60</v>
      </c>
      <c r="C610" s="212" t="s">
        <v>21</v>
      </c>
      <c r="D610" s="107" t="s">
        <v>4446</v>
      </c>
      <c r="E610" s="198"/>
      <c r="F610" s="602" t="s">
        <v>196</v>
      </c>
      <c r="G610" s="659" t="s">
        <v>1898</v>
      </c>
      <c r="H610" s="602" t="s">
        <v>1899</v>
      </c>
      <c r="I610" s="211" t="s">
        <v>199</v>
      </c>
      <c r="J610" s="923" t="s">
        <v>1930</v>
      </c>
      <c r="K610" s="923" t="s">
        <v>3662</v>
      </c>
      <c r="L610" s="166"/>
      <c r="M610" s="211" t="s">
        <v>285</v>
      </c>
      <c r="N610" s="915">
        <v>1</v>
      </c>
      <c r="O610" s="211" t="s">
        <v>193</v>
      </c>
      <c r="P610" s="130">
        <v>43180</v>
      </c>
      <c r="Q610" s="290" t="s">
        <v>3617</v>
      </c>
      <c r="R610" s="130">
        <v>43160</v>
      </c>
      <c r="S610" s="130">
        <v>43465</v>
      </c>
      <c r="T610" s="333" t="str">
        <f t="shared" si="32"/>
        <v>marzo</v>
      </c>
      <c r="U610" s="335">
        <f t="shared" si="33"/>
        <v>305</v>
      </c>
      <c r="V610" s="334">
        <f t="shared" si="31"/>
        <v>305</v>
      </c>
      <c r="W610" s="175"/>
      <c r="X610" s="131"/>
      <c r="Y610" s="211"/>
      <c r="Z610" s="164"/>
      <c r="AA610" s="212"/>
      <c r="AB610" s="161" t="s">
        <v>3618</v>
      </c>
      <c r="AC610" s="221"/>
      <c r="AD610" s="138"/>
      <c r="AE610" s="370"/>
      <c r="AF610" s="217"/>
      <c r="AG610" s="691">
        <v>0.249</v>
      </c>
      <c r="AH610" s="161" t="s">
        <v>4120</v>
      </c>
      <c r="AI610" s="327">
        <f>IFERROR(VLOOKUP(CONCATENATE($T610,$V610),'Matriz de Decisión'!$M$4:$Y$81,2,0),0)</f>
        <v>0</v>
      </c>
      <c r="AJ610" s="393"/>
      <c r="AK610" s="397"/>
      <c r="AL610" s="346"/>
      <c r="AM610" s="370"/>
      <c r="AN610" s="217"/>
      <c r="AO610" s="697">
        <v>0.249</v>
      </c>
      <c r="AP610" s="697">
        <v>0.249</v>
      </c>
      <c r="AQ610" s="161" t="s">
        <v>4120</v>
      </c>
    </row>
    <row r="611" spans="1:43" ht="82.5" customHeight="1" x14ac:dyDescent="0.25">
      <c r="A611" s="228" t="s">
        <v>192</v>
      </c>
      <c r="B611" s="211" t="s">
        <v>60</v>
      </c>
      <c r="C611" s="212" t="s">
        <v>21</v>
      </c>
      <c r="D611" s="107" t="s">
        <v>4446</v>
      </c>
      <c r="E611" s="198"/>
      <c r="F611" s="106" t="s">
        <v>196</v>
      </c>
      <c r="G611" s="323" t="s">
        <v>1898</v>
      </c>
      <c r="H611" s="106" t="s">
        <v>1899</v>
      </c>
      <c r="I611" s="211" t="s">
        <v>199</v>
      </c>
      <c r="J611" s="923" t="s">
        <v>3619</v>
      </c>
      <c r="K611" s="923" t="s">
        <v>3620</v>
      </c>
      <c r="L611" s="166">
        <v>0.05</v>
      </c>
      <c r="M611" s="211" t="s">
        <v>194</v>
      </c>
      <c r="N611" s="302">
        <v>12</v>
      </c>
      <c r="O611" s="201" t="s">
        <v>193</v>
      </c>
      <c r="P611" s="660">
        <v>43180</v>
      </c>
      <c r="Q611" s="290" t="s">
        <v>3621</v>
      </c>
      <c r="R611" s="130">
        <v>43101</v>
      </c>
      <c r="S611" s="130">
        <v>43465</v>
      </c>
      <c r="T611" s="333" t="str">
        <f t="shared" si="32"/>
        <v>enero</v>
      </c>
      <c r="U611" s="335">
        <f t="shared" si="33"/>
        <v>364</v>
      </c>
      <c r="V611" s="334">
        <f t="shared" si="31"/>
        <v>365</v>
      </c>
      <c r="W611" s="175">
        <v>0</v>
      </c>
      <c r="X611" s="131"/>
      <c r="Y611" s="211"/>
      <c r="Z611" s="164"/>
      <c r="AA611" s="212"/>
      <c r="AB611" s="161" t="s">
        <v>3622</v>
      </c>
      <c r="AC611" s="138">
        <v>3</v>
      </c>
      <c r="AD611" s="138" t="s">
        <v>1934</v>
      </c>
      <c r="AE611" s="370">
        <v>6</v>
      </c>
      <c r="AF611" s="402" t="s">
        <v>2766</v>
      </c>
      <c r="AG611" s="688">
        <v>3</v>
      </c>
      <c r="AH611" s="161" t="s">
        <v>4121</v>
      </c>
      <c r="AI611" s="327">
        <f>IFERROR(VLOOKUP(CONCATENATE($T611,$V611),'Matriz de Decisión'!$M$4:$Y$81,2,0),0)</f>
        <v>5.333333333333333E-2</v>
      </c>
      <c r="AJ611" s="397" t="s">
        <v>1935</v>
      </c>
      <c r="AK611" s="367" t="s">
        <v>1935</v>
      </c>
      <c r="AL611" s="346">
        <f>IFERROR(VLOOKUP(CONCATENATE($T611,$V611),'[1]Matriz de Decisión'!$M$4:$Y$81,3,0),0)</f>
        <v>0.10666666666666666</v>
      </c>
      <c r="AM611" s="370">
        <v>6</v>
      </c>
      <c r="AN611" s="402" t="s">
        <v>2766</v>
      </c>
      <c r="AO611" s="692">
        <v>3</v>
      </c>
      <c r="AP611" s="693">
        <v>3</v>
      </c>
      <c r="AQ611" s="217" t="s">
        <v>4121</v>
      </c>
    </row>
    <row r="612" spans="1:43" ht="82.5" customHeight="1" x14ac:dyDescent="0.25">
      <c r="A612" s="228" t="s">
        <v>192</v>
      </c>
      <c r="B612" s="195" t="s">
        <v>17</v>
      </c>
      <c r="C612" s="212" t="s">
        <v>21</v>
      </c>
      <c r="D612" s="107" t="s">
        <v>4446</v>
      </c>
      <c r="E612" s="198"/>
      <c r="F612" s="106" t="s">
        <v>196</v>
      </c>
      <c r="G612" s="323" t="s">
        <v>1898</v>
      </c>
      <c r="H612" s="106" t="s">
        <v>1899</v>
      </c>
      <c r="I612" s="211" t="s">
        <v>199</v>
      </c>
      <c r="J612" s="923" t="s">
        <v>1936</v>
      </c>
      <c r="K612" s="923" t="s">
        <v>3623</v>
      </c>
      <c r="L612" s="166">
        <v>0.05</v>
      </c>
      <c r="M612" s="211" t="s">
        <v>194</v>
      </c>
      <c r="N612" s="302">
        <v>12</v>
      </c>
      <c r="O612" s="201" t="s">
        <v>193</v>
      </c>
      <c r="P612" s="753">
        <v>43180</v>
      </c>
      <c r="Q612" s="290" t="s">
        <v>3624</v>
      </c>
      <c r="R612" s="130">
        <v>43101</v>
      </c>
      <c r="S612" s="130">
        <v>43465</v>
      </c>
      <c r="T612" s="333" t="str">
        <f t="shared" si="32"/>
        <v>enero</v>
      </c>
      <c r="U612" s="335">
        <f t="shared" si="33"/>
        <v>364</v>
      </c>
      <c r="V612" s="334">
        <f t="shared" si="31"/>
        <v>365</v>
      </c>
      <c r="W612" s="163">
        <v>70000000</v>
      </c>
      <c r="X612" s="131"/>
      <c r="Y612" s="211"/>
      <c r="Z612" s="164"/>
      <c r="AA612" s="212"/>
      <c r="AB612" s="161" t="s">
        <v>4488</v>
      </c>
      <c r="AC612" s="138">
        <v>1</v>
      </c>
      <c r="AD612" s="138" t="s">
        <v>1937</v>
      </c>
      <c r="AE612" s="370">
        <v>2</v>
      </c>
      <c r="AF612" s="527" t="s">
        <v>2767</v>
      </c>
      <c r="AG612" s="688">
        <v>3</v>
      </c>
      <c r="AH612" s="402" t="s">
        <v>2767</v>
      </c>
      <c r="AI612" s="327">
        <f>IFERROR(VLOOKUP(CONCATENATE($T612,$V612),'Matriz de Decisión'!$M$4:$Y$81,2,0),0)</f>
        <v>5.333333333333333E-2</v>
      </c>
      <c r="AJ612" s="393">
        <v>1</v>
      </c>
      <c r="AK612" s="397" t="s">
        <v>1938</v>
      </c>
      <c r="AL612" s="346">
        <f>IFERROR(VLOOKUP(CONCATENATE($T612,$V612),'[1]Matriz de Decisión'!$M$4:$Y$81,3,0),0)</f>
        <v>0.10666666666666666</v>
      </c>
      <c r="AM612" s="370">
        <v>2</v>
      </c>
      <c r="AN612" s="527" t="s">
        <v>2767</v>
      </c>
      <c r="AO612" s="695">
        <v>3</v>
      </c>
      <c r="AP612" s="400">
        <v>3</v>
      </c>
      <c r="AQ612" s="402" t="s">
        <v>2767</v>
      </c>
    </row>
    <row r="613" spans="1:43" ht="82.5" customHeight="1" x14ac:dyDescent="0.25">
      <c r="A613" s="228" t="s">
        <v>192</v>
      </c>
      <c r="B613" s="195" t="s">
        <v>17</v>
      </c>
      <c r="C613" s="212" t="s">
        <v>21</v>
      </c>
      <c r="D613" s="107" t="s">
        <v>4446</v>
      </c>
      <c r="E613" s="198"/>
      <c r="F613" s="602" t="s">
        <v>196</v>
      </c>
      <c r="G613" s="658" t="s">
        <v>1898</v>
      </c>
      <c r="H613" s="602" t="s">
        <v>1899</v>
      </c>
      <c r="I613" s="211" t="s">
        <v>199</v>
      </c>
      <c r="J613" s="923" t="s">
        <v>3625</v>
      </c>
      <c r="K613" s="923" t="s">
        <v>3626</v>
      </c>
      <c r="L613" s="166">
        <v>0.05</v>
      </c>
      <c r="M613" s="211" t="s">
        <v>194</v>
      </c>
      <c r="N613" s="302">
        <v>4</v>
      </c>
      <c r="O613" s="201"/>
      <c r="P613" s="753"/>
      <c r="Q613" s="290" t="s">
        <v>3627</v>
      </c>
      <c r="R613" s="130">
        <v>43101</v>
      </c>
      <c r="S613" s="130">
        <v>43465</v>
      </c>
      <c r="T613" s="333" t="str">
        <f t="shared" si="32"/>
        <v>enero</v>
      </c>
      <c r="U613" s="335">
        <f t="shared" si="33"/>
        <v>364</v>
      </c>
      <c r="V613" s="334">
        <f t="shared" si="31"/>
        <v>365</v>
      </c>
      <c r="W613" s="163"/>
      <c r="X613" s="131"/>
      <c r="Y613" s="211"/>
      <c r="Z613" s="164"/>
      <c r="AA613" s="212"/>
      <c r="AB613" s="161" t="s">
        <v>3628</v>
      </c>
      <c r="AC613" s="138"/>
      <c r="AD613" s="138"/>
      <c r="AE613" s="370"/>
      <c r="AF613" s="527"/>
      <c r="AG613" s="688">
        <v>3</v>
      </c>
      <c r="AH613" s="367" t="s">
        <v>4122</v>
      </c>
      <c r="AI613" s="327">
        <f>IFERROR(VLOOKUP(CONCATENATE($T613,$V613),'Matriz de Decisión'!$M$4:$Y$81,2,0),0)</f>
        <v>5.333333333333333E-2</v>
      </c>
      <c r="AJ613" s="393"/>
      <c r="AK613" s="397"/>
      <c r="AL613" s="346"/>
      <c r="AM613" s="370"/>
      <c r="AN613" s="527"/>
      <c r="AO613" s="695">
        <v>3</v>
      </c>
      <c r="AP613" s="400">
        <v>3</v>
      </c>
      <c r="AQ613" s="367" t="s">
        <v>4125</v>
      </c>
    </row>
    <row r="614" spans="1:43" ht="82.5" customHeight="1" x14ac:dyDescent="0.25">
      <c r="A614" s="228" t="s">
        <v>192</v>
      </c>
      <c r="B614" s="195" t="s">
        <v>17</v>
      </c>
      <c r="C614" s="212" t="s">
        <v>21</v>
      </c>
      <c r="D614" s="107" t="s">
        <v>4446</v>
      </c>
      <c r="E614" s="198"/>
      <c r="F614" s="602" t="s">
        <v>196</v>
      </c>
      <c r="G614" s="658" t="s">
        <v>1898</v>
      </c>
      <c r="H614" s="602" t="s">
        <v>1899</v>
      </c>
      <c r="I614" s="211" t="s">
        <v>199</v>
      </c>
      <c r="J614" s="923" t="s">
        <v>3625</v>
      </c>
      <c r="K614" s="923" t="s">
        <v>3632</v>
      </c>
      <c r="L614" s="166"/>
      <c r="M614" s="211" t="s">
        <v>194</v>
      </c>
      <c r="N614" s="302">
        <v>2</v>
      </c>
      <c r="O614" s="201"/>
      <c r="P614" s="753"/>
      <c r="Q614" s="290" t="s">
        <v>3629</v>
      </c>
      <c r="R614" s="130">
        <v>43101</v>
      </c>
      <c r="S614" s="130">
        <v>43465</v>
      </c>
      <c r="T614" s="333" t="str">
        <f t="shared" si="32"/>
        <v>enero</v>
      </c>
      <c r="U614" s="335">
        <f t="shared" si="33"/>
        <v>364</v>
      </c>
      <c r="V614" s="334">
        <f t="shared" si="31"/>
        <v>365</v>
      </c>
      <c r="W614" s="163"/>
      <c r="X614" s="131"/>
      <c r="Y614" s="211"/>
      <c r="Z614" s="164"/>
      <c r="AA614" s="212"/>
      <c r="AB614" s="253" t="s">
        <v>3663</v>
      </c>
      <c r="AC614" s="138"/>
      <c r="AD614" s="138"/>
      <c r="AE614" s="370"/>
      <c r="AF614" s="527"/>
      <c r="AG614" s="688">
        <v>1</v>
      </c>
      <c r="AH614" s="161" t="s">
        <v>4123</v>
      </c>
      <c r="AI614" s="327">
        <f>IFERROR(VLOOKUP(CONCATENATE($T614,$V614),'Matriz de Decisión'!$M$4:$Y$81,2,0),0)</f>
        <v>5.333333333333333E-2</v>
      </c>
      <c r="AJ614" s="393"/>
      <c r="AK614" s="397"/>
      <c r="AL614" s="346"/>
      <c r="AM614" s="370"/>
      <c r="AN614" s="527"/>
      <c r="AO614" s="695">
        <v>1</v>
      </c>
      <c r="AP614" s="400">
        <v>1</v>
      </c>
      <c r="AQ614" s="161" t="s">
        <v>4126</v>
      </c>
    </row>
    <row r="615" spans="1:43" ht="82.5" customHeight="1" x14ac:dyDescent="0.25">
      <c r="A615" s="228" t="s">
        <v>192</v>
      </c>
      <c r="B615" s="195" t="s">
        <v>17</v>
      </c>
      <c r="C615" s="212" t="s">
        <v>21</v>
      </c>
      <c r="D615" s="107" t="s">
        <v>4446</v>
      </c>
      <c r="E615" s="198"/>
      <c r="F615" s="602" t="s">
        <v>196</v>
      </c>
      <c r="G615" s="658" t="s">
        <v>1898</v>
      </c>
      <c r="H615" s="602" t="s">
        <v>1899</v>
      </c>
      <c r="I615" s="211" t="s">
        <v>199</v>
      </c>
      <c r="J615" s="923" t="s">
        <v>3625</v>
      </c>
      <c r="K615" s="923" t="s">
        <v>3631</v>
      </c>
      <c r="L615" s="166"/>
      <c r="M615" s="211" t="s">
        <v>194</v>
      </c>
      <c r="N615" s="302">
        <v>11</v>
      </c>
      <c r="O615" s="201"/>
      <c r="P615" s="753"/>
      <c r="Q615" s="290" t="s">
        <v>3630</v>
      </c>
      <c r="R615" s="130">
        <v>43101</v>
      </c>
      <c r="S615" s="130">
        <v>43465</v>
      </c>
      <c r="T615" s="333" t="str">
        <f t="shared" si="32"/>
        <v>enero</v>
      </c>
      <c r="U615" s="335">
        <f t="shared" si="33"/>
        <v>364</v>
      </c>
      <c r="V615" s="334">
        <f t="shared" si="31"/>
        <v>365</v>
      </c>
      <c r="W615" s="163"/>
      <c r="X615" s="131"/>
      <c r="Y615" s="211"/>
      <c r="Z615" s="164"/>
      <c r="AA615" s="212"/>
      <c r="AB615" s="253" t="s">
        <v>3663</v>
      </c>
      <c r="AC615" s="138"/>
      <c r="AD615" s="138"/>
      <c r="AE615" s="370"/>
      <c r="AF615" s="527"/>
      <c r="AG615" s="688">
        <v>3</v>
      </c>
      <c r="AH615" s="161" t="s">
        <v>4124</v>
      </c>
      <c r="AI615" s="327">
        <f>IFERROR(VLOOKUP(CONCATENATE($T615,$V615),'Matriz de Decisión'!$M$4:$Y$81,2,0),0)</f>
        <v>5.333333333333333E-2</v>
      </c>
      <c r="AJ615" s="393"/>
      <c r="AK615" s="397"/>
      <c r="AL615" s="346"/>
      <c r="AM615" s="370"/>
      <c r="AN615" s="527"/>
      <c r="AO615" s="695">
        <v>3</v>
      </c>
      <c r="AP615" s="698">
        <v>3</v>
      </c>
      <c r="AQ615" s="161" t="s">
        <v>4124</v>
      </c>
    </row>
    <row r="616" spans="1:43" ht="82.5" customHeight="1" x14ac:dyDescent="0.25">
      <c r="A616" s="228" t="s">
        <v>195</v>
      </c>
      <c r="B616" s="211" t="s">
        <v>60</v>
      </c>
      <c r="C616" s="212" t="s">
        <v>21</v>
      </c>
      <c r="D616" s="107" t="s">
        <v>4446</v>
      </c>
      <c r="E616" s="198"/>
      <c r="F616" s="106" t="s">
        <v>196</v>
      </c>
      <c r="G616" s="323" t="s">
        <v>1939</v>
      </c>
      <c r="H616" s="106" t="s">
        <v>1940</v>
      </c>
      <c r="I616" s="211" t="s">
        <v>199</v>
      </c>
      <c r="J616" s="269" t="s">
        <v>2773</v>
      </c>
      <c r="K616" s="491" t="s">
        <v>2781</v>
      </c>
      <c r="L616" s="166">
        <v>0.125</v>
      </c>
      <c r="M616" s="211" t="s">
        <v>285</v>
      </c>
      <c r="N616" s="915">
        <v>1</v>
      </c>
      <c r="O616" s="402" t="s">
        <v>193</v>
      </c>
      <c r="P616" s="753">
        <v>43166</v>
      </c>
      <c r="Q616" s="290" t="s">
        <v>3515</v>
      </c>
      <c r="R616" s="130">
        <v>43101</v>
      </c>
      <c r="S616" s="130">
        <v>43465</v>
      </c>
      <c r="T616" s="333" t="str">
        <f t="shared" si="32"/>
        <v>enero</v>
      </c>
      <c r="U616" s="335">
        <f t="shared" si="33"/>
        <v>364</v>
      </c>
      <c r="V616" s="334">
        <f t="shared" si="31"/>
        <v>365</v>
      </c>
      <c r="W616" s="163">
        <v>887125333</v>
      </c>
      <c r="X616" s="131" t="s">
        <v>196</v>
      </c>
      <c r="Y616" s="211" t="s">
        <v>196</v>
      </c>
      <c r="Z616" s="164" t="s">
        <v>196</v>
      </c>
      <c r="AA616" s="212" t="s">
        <v>1941</v>
      </c>
      <c r="AB616" s="759" t="s">
        <v>2626</v>
      </c>
      <c r="AC616" s="201">
        <v>401</v>
      </c>
      <c r="AD616" s="369" t="s">
        <v>1942</v>
      </c>
      <c r="AE616" s="950"/>
      <c r="AF616" s="950"/>
      <c r="AG616" s="490">
        <v>1</v>
      </c>
      <c r="AH616" s="491" t="s">
        <v>4490</v>
      </c>
      <c r="AI616" s="327">
        <f>IFERROR(VLOOKUP(CONCATENATE($T616,$V616),'Matriz de Decisión'!$M$4:$Y$81,2,0),0)</f>
        <v>5.333333333333333E-2</v>
      </c>
      <c r="AJ616" s="956">
        <f>401/922</f>
        <v>0.43492407809110628</v>
      </c>
      <c r="AK616" s="274" t="s">
        <v>1942</v>
      </c>
      <c r="AL616" s="275">
        <f>IFERROR(VLOOKUP(CONCATENATE($T616,$V616),'[1]Matriz de Decisión'!$M$4:$Y$81,3,0),0)</f>
        <v>0.10666666666666666</v>
      </c>
      <c r="AM616" s="166">
        <v>0.61499999999999999</v>
      </c>
      <c r="AN616" s="491" t="s">
        <v>2627</v>
      </c>
      <c r="AO616" s="490">
        <v>1</v>
      </c>
      <c r="AP616" s="490">
        <v>1</v>
      </c>
      <c r="AQ616" s="539" t="s">
        <v>4290</v>
      </c>
    </row>
    <row r="617" spans="1:43" ht="82.5" customHeight="1" x14ac:dyDescent="0.25">
      <c r="A617" s="228" t="s">
        <v>195</v>
      </c>
      <c r="B617" s="211" t="s">
        <v>60</v>
      </c>
      <c r="C617" s="212" t="s">
        <v>21</v>
      </c>
      <c r="D617" s="107" t="s">
        <v>4446</v>
      </c>
      <c r="E617" s="198"/>
      <c r="F617" s="106" t="s">
        <v>196</v>
      </c>
      <c r="G617" s="323" t="s">
        <v>1939</v>
      </c>
      <c r="H617" s="106" t="s">
        <v>1940</v>
      </c>
      <c r="I617" s="211" t="s">
        <v>199</v>
      </c>
      <c r="J617" s="107" t="s">
        <v>2774</v>
      </c>
      <c r="K617" s="752" t="s">
        <v>2782</v>
      </c>
      <c r="L617" s="166">
        <v>0.125</v>
      </c>
      <c r="M617" s="211" t="s">
        <v>285</v>
      </c>
      <c r="N617" s="915">
        <v>1</v>
      </c>
      <c r="O617" s="402" t="s">
        <v>193</v>
      </c>
      <c r="P617" s="753">
        <v>43166</v>
      </c>
      <c r="Q617" s="290" t="s">
        <v>4303</v>
      </c>
      <c r="R617" s="130">
        <v>43101</v>
      </c>
      <c r="S617" s="130">
        <v>43465</v>
      </c>
      <c r="T617" s="333" t="str">
        <f t="shared" si="32"/>
        <v>enero</v>
      </c>
      <c r="U617" s="335">
        <f t="shared" si="33"/>
        <v>364</v>
      </c>
      <c r="V617" s="334">
        <f t="shared" si="31"/>
        <v>365</v>
      </c>
      <c r="W617" s="163"/>
      <c r="X617" s="131" t="s">
        <v>196</v>
      </c>
      <c r="Y617" s="211" t="s">
        <v>196</v>
      </c>
      <c r="Z617" s="164" t="s">
        <v>196</v>
      </c>
      <c r="AA617" s="290" t="s">
        <v>1941</v>
      </c>
      <c r="AB617" s="491" t="s">
        <v>4304</v>
      </c>
      <c r="AC617" s="201">
        <v>922</v>
      </c>
      <c r="AD617" s="369" t="s">
        <v>1943</v>
      </c>
      <c r="AE617" s="273"/>
      <c r="AF617" s="273"/>
      <c r="AG617" s="490">
        <v>1</v>
      </c>
      <c r="AH617" s="755" t="s">
        <v>4291</v>
      </c>
      <c r="AI617" s="327">
        <f>IFERROR(VLOOKUP(CONCATENATE($T617,$V617),'Matriz de Decisión'!$M$4:$Y$81,2,0),0)</f>
        <v>5.333333333333333E-2</v>
      </c>
      <c r="AJ617" s="401">
        <v>1</v>
      </c>
      <c r="AK617" s="369" t="s">
        <v>1944</v>
      </c>
      <c r="AL617" s="346">
        <f>IFERROR(VLOOKUP(CONCATENATE($T617,$V617),'[1]Matriz de Decisión'!$M$4:$Y$81,3,0),0)</f>
        <v>0.10666666666666666</v>
      </c>
      <c r="AM617" s="490">
        <v>1</v>
      </c>
      <c r="AN617" s="491" t="s">
        <v>2628</v>
      </c>
      <c r="AO617" s="490">
        <v>1</v>
      </c>
      <c r="AP617" s="490">
        <v>1</v>
      </c>
      <c r="AQ617" s="755" t="s">
        <v>4291</v>
      </c>
    </row>
    <row r="618" spans="1:43" ht="82.5" customHeight="1" x14ac:dyDescent="0.25">
      <c r="A618" s="228" t="s">
        <v>195</v>
      </c>
      <c r="B618" s="211" t="s">
        <v>60</v>
      </c>
      <c r="C618" s="212" t="s">
        <v>21</v>
      </c>
      <c r="D618" s="107" t="s">
        <v>4446</v>
      </c>
      <c r="E618" s="198"/>
      <c r="F618" s="106" t="s">
        <v>196</v>
      </c>
      <c r="G618" s="323" t="s">
        <v>1939</v>
      </c>
      <c r="H618" s="106" t="s">
        <v>1940</v>
      </c>
      <c r="I618" s="211" t="s">
        <v>199</v>
      </c>
      <c r="J618" s="107" t="s">
        <v>2775</v>
      </c>
      <c r="K618" s="754" t="s">
        <v>2783</v>
      </c>
      <c r="L618" s="166">
        <v>0.125</v>
      </c>
      <c r="M618" s="211" t="s">
        <v>285</v>
      </c>
      <c r="N618" s="915">
        <v>1</v>
      </c>
      <c r="O618" s="140"/>
      <c r="P618" s="140"/>
      <c r="Q618" s="290" t="s">
        <v>1945</v>
      </c>
      <c r="R618" s="130">
        <v>43101</v>
      </c>
      <c r="S618" s="130">
        <v>43454</v>
      </c>
      <c r="T618" s="333" t="str">
        <f t="shared" si="32"/>
        <v>enero</v>
      </c>
      <c r="U618" s="335">
        <f t="shared" si="33"/>
        <v>353</v>
      </c>
      <c r="V618" s="334">
        <f t="shared" si="31"/>
        <v>365</v>
      </c>
      <c r="W618" s="163"/>
      <c r="X618" s="131" t="s">
        <v>196</v>
      </c>
      <c r="Y618" s="211" t="s">
        <v>196</v>
      </c>
      <c r="Z618" s="164" t="s">
        <v>196</v>
      </c>
      <c r="AA618" s="290" t="s">
        <v>1941</v>
      </c>
      <c r="AB618" s="760" t="s">
        <v>4305</v>
      </c>
      <c r="AC618" s="201">
        <v>1</v>
      </c>
      <c r="AD618" s="369" t="s">
        <v>1946</v>
      </c>
      <c r="AE618" s="273"/>
      <c r="AF618" s="273"/>
      <c r="AG618" s="490">
        <v>1</v>
      </c>
      <c r="AH618" s="756" t="s">
        <v>4292</v>
      </c>
      <c r="AI618" s="327">
        <f>IFERROR(VLOOKUP(CONCATENATE($T618,$V618),'Matriz de Decisión'!$M$4:$Y$81,2,0),0)</f>
        <v>5.333333333333333E-2</v>
      </c>
      <c r="AJ618" s="401">
        <v>1</v>
      </c>
      <c r="AK618" s="369" t="s">
        <v>1946</v>
      </c>
      <c r="AL618" s="346">
        <f>IFERROR(VLOOKUP(CONCATENATE($T618,$V618),'[1]Matriz de Decisión'!$M$4:$Y$81,3,0),0)</f>
        <v>0.10666666666666666</v>
      </c>
      <c r="AM618" s="347"/>
      <c r="AN618" s="347"/>
      <c r="AO618" s="490">
        <v>1</v>
      </c>
      <c r="AP618" s="490">
        <v>1</v>
      </c>
      <c r="AQ618" s="756" t="s">
        <v>4292</v>
      </c>
    </row>
    <row r="619" spans="1:43" ht="82.5" customHeight="1" x14ac:dyDescent="0.25">
      <c r="A619" s="228" t="s">
        <v>195</v>
      </c>
      <c r="B619" s="211" t="s">
        <v>60</v>
      </c>
      <c r="C619" s="212" t="s">
        <v>21</v>
      </c>
      <c r="D619" s="107" t="s">
        <v>4446</v>
      </c>
      <c r="E619" s="198"/>
      <c r="F619" s="106" t="s">
        <v>196</v>
      </c>
      <c r="G619" s="323" t="s">
        <v>1939</v>
      </c>
      <c r="H619" s="106" t="s">
        <v>1940</v>
      </c>
      <c r="I619" s="106" t="s">
        <v>199</v>
      </c>
      <c r="J619" s="107" t="s">
        <v>2776</v>
      </c>
      <c r="K619" s="518" t="s">
        <v>2784</v>
      </c>
      <c r="L619" s="166">
        <v>0.125</v>
      </c>
      <c r="M619" s="211" t="s">
        <v>285</v>
      </c>
      <c r="N619" s="915">
        <v>1</v>
      </c>
      <c r="O619" s="140"/>
      <c r="P619" s="140"/>
      <c r="Q619" s="290" t="s">
        <v>4302</v>
      </c>
      <c r="R619" s="130">
        <v>43101</v>
      </c>
      <c r="S619" s="130">
        <v>43434</v>
      </c>
      <c r="T619" s="333" t="str">
        <f t="shared" si="32"/>
        <v>enero</v>
      </c>
      <c r="U619" s="335">
        <f t="shared" si="33"/>
        <v>333</v>
      </c>
      <c r="V619" s="334">
        <f t="shared" si="31"/>
        <v>333</v>
      </c>
      <c r="W619" s="163"/>
      <c r="X619" s="163" t="s">
        <v>196</v>
      </c>
      <c r="Y619" s="290" t="s">
        <v>196</v>
      </c>
      <c r="Z619" s="164" t="s">
        <v>196</v>
      </c>
      <c r="AA619" s="290" t="s">
        <v>1941</v>
      </c>
      <c r="AB619" s="761" t="s">
        <v>4306</v>
      </c>
      <c r="AC619" s="201">
        <v>213</v>
      </c>
      <c r="AD619" s="223" t="s">
        <v>1947</v>
      </c>
      <c r="AE619" s="273"/>
      <c r="AF619" s="273"/>
      <c r="AG619" s="490">
        <v>1</v>
      </c>
      <c r="AH619" s="755" t="s">
        <v>4293</v>
      </c>
      <c r="AI619" s="327">
        <f>IFERROR(VLOOKUP(CONCATENATE($T619,$V619),'Matriz de Decisión'!$M$4:$Y$81,2,0),0)</f>
        <v>6.0909090909090913E-2</v>
      </c>
      <c r="AJ619" s="401">
        <v>0.05</v>
      </c>
      <c r="AK619" s="223" t="s">
        <v>1948</v>
      </c>
      <c r="AL619" s="346">
        <f>IFERROR(VLOOKUP(CONCATENATE($T619,$V619),'[1]Matriz de Decisión'!$M$4:$Y$81,3,0),0)</f>
        <v>0.12181818181818183</v>
      </c>
      <c r="AM619" s="347"/>
      <c r="AN619" s="347"/>
      <c r="AO619" s="490">
        <v>1</v>
      </c>
      <c r="AP619" s="490">
        <v>1</v>
      </c>
      <c r="AQ619" s="755" t="s">
        <v>4293</v>
      </c>
    </row>
    <row r="620" spans="1:43" ht="82.5" customHeight="1" x14ac:dyDescent="0.25">
      <c r="A620" s="228" t="s">
        <v>195</v>
      </c>
      <c r="B620" s="195" t="s">
        <v>1638</v>
      </c>
      <c r="C620" s="212" t="s">
        <v>21</v>
      </c>
      <c r="D620" s="107" t="s">
        <v>4446</v>
      </c>
      <c r="E620" s="198"/>
      <c r="F620" s="106" t="s">
        <v>196</v>
      </c>
      <c r="G620" s="323" t="s">
        <v>1939</v>
      </c>
      <c r="H620" s="106" t="s">
        <v>1940</v>
      </c>
      <c r="I620" s="106" t="s">
        <v>199</v>
      </c>
      <c r="J620" s="107" t="s">
        <v>2777</v>
      </c>
      <c r="K620" s="518" t="s">
        <v>2785</v>
      </c>
      <c r="L620" s="166">
        <v>0.125</v>
      </c>
      <c r="M620" s="211" t="s">
        <v>194</v>
      </c>
      <c r="N620" s="302">
        <v>6</v>
      </c>
      <c r="O620" s="140"/>
      <c r="P620" s="140"/>
      <c r="Q620" s="290" t="s">
        <v>4301</v>
      </c>
      <c r="R620" s="130">
        <v>43101</v>
      </c>
      <c r="S620" s="130">
        <v>43465</v>
      </c>
      <c r="T620" s="333" t="str">
        <f t="shared" si="32"/>
        <v>enero</v>
      </c>
      <c r="U620" s="335">
        <f t="shared" si="33"/>
        <v>364</v>
      </c>
      <c r="V620" s="334">
        <f t="shared" si="31"/>
        <v>365</v>
      </c>
      <c r="W620" s="163"/>
      <c r="X620" s="131" t="s">
        <v>196</v>
      </c>
      <c r="Y620" s="211" t="s">
        <v>196</v>
      </c>
      <c r="Z620" s="164" t="s">
        <v>196</v>
      </c>
      <c r="AA620" s="290" t="s">
        <v>1941</v>
      </c>
      <c r="AB620" s="762" t="s">
        <v>1949</v>
      </c>
      <c r="AC620" s="201">
        <v>0</v>
      </c>
      <c r="AD620" s="141" t="s">
        <v>1950</v>
      </c>
      <c r="AE620" s="273"/>
      <c r="AF620" s="273"/>
      <c r="AG620" s="490">
        <v>1</v>
      </c>
      <c r="AH620" s="757" t="s">
        <v>4294</v>
      </c>
      <c r="AI620" s="327">
        <f>IFERROR(VLOOKUP(CONCATENATE($T620,$V620),'Matriz de Decisión'!$M$4:$Y$81,2,0),0)</f>
        <v>5.333333333333333E-2</v>
      </c>
      <c r="AJ620" s="347"/>
      <c r="AK620" s="141" t="s">
        <v>1950</v>
      </c>
      <c r="AL620" s="346">
        <f>IFERROR(VLOOKUP(CONCATENATE($T620,$V620),'[1]Matriz de Decisión'!$M$4:$Y$81,3,0),0)</f>
        <v>0.10666666666666666</v>
      </c>
      <c r="AM620" s="347"/>
      <c r="AN620" s="347"/>
      <c r="AO620" s="490">
        <v>1</v>
      </c>
      <c r="AP620" s="490">
        <v>1</v>
      </c>
      <c r="AQ620" s="757" t="s">
        <v>4294</v>
      </c>
    </row>
    <row r="621" spans="1:43" ht="82.5" customHeight="1" x14ac:dyDescent="0.25">
      <c r="A621" s="228" t="s">
        <v>195</v>
      </c>
      <c r="B621" s="195" t="s">
        <v>1638</v>
      </c>
      <c r="C621" s="212" t="s">
        <v>21</v>
      </c>
      <c r="D621" s="107" t="s">
        <v>4446</v>
      </c>
      <c r="E621" s="198"/>
      <c r="F621" s="106" t="s">
        <v>196</v>
      </c>
      <c r="G621" s="323" t="s">
        <v>1939</v>
      </c>
      <c r="H621" s="106" t="s">
        <v>1940</v>
      </c>
      <c r="I621" s="106" t="s">
        <v>199</v>
      </c>
      <c r="J621" s="107" t="s">
        <v>2778</v>
      </c>
      <c r="K621" s="518" t="s">
        <v>1951</v>
      </c>
      <c r="L621" s="166">
        <v>0.125</v>
      </c>
      <c r="M621" s="211" t="s">
        <v>194</v>
      </c>
      <c r="N621" s="302">
        <v>6</v>
      </c>
      <c r="O621" s="140"/>
      <c r="P621" s="140"/>
      <c r="Q621" s="290" t="s">
        <v>4300</v>
      </c>
      <c r="R621" s="130">
        <v>43160</v>
      </c>
      <c r="S621" s="130">
        <v>43465</v>
      </c>
      <c r="T621" s="333" t="str">
        <f t="shared" si="32"/>
        <v>marzo</v>
      </c>
      <c r="U621" s="335">
        <f t="shared" si="33"/>
        <v>305</v>
      </c>
      <c r="V621" s="334">
        <f t="shared" si="31"/>
        <v>305</v>
      </c>
      <c r="W621" s="163"/>
      <c r="X621" s="131" t="s">
        <v>196</v>
      </c>
      <c r="Y621" s="211" t="s">
        <v>196</v>
      </c>
      <c r="Z621" s="164" t="s">
        <v>196</v>
      </c>
      <c r="AA621" s="290" t="s">
        <v>1941</v>
      </c>
      <c r="AB621" s="763" t="s">
        <v>4307</v>
      </c>
      <c r="AC621" s="201">
        <v>0</v>
      </c>
      <c r="AD621" s="141" t="s">
        <v>1950</v>
      </c>
      <c r="AE621" s="273"/>
      <c r="AF621" s="273"/>
      <c r="AG621" s="490">
        <v>1</v>
      </c>
      <c r="AH621" s="757" t="s">
        <v>4295</v>
      </c>
      <c r="AI621" s="327">
        <f>IFERROR(VLOOKUP(CONCATENATE($T621,$V621),'Matriz de Decisión'!$M$4:$Y$81,2,0),0)</f>
        <v>0</v>
      </c>
      <c r="AJ621" s="347"/>
      <c r="AK621" s="141" t="s">
        <v>1950</v>
      </c>
      <c r="AL621" s="346">
        <f>IFERROR(VLOOKUP(CONCATENATE($T621,$V621),'[1]Matriz de Decisión'!$M$4:$Y$81,3,0),0)</f>
        <v>0</v>
      </c>
      <c r="AM621" s="347"/>
      <c r="AN621" s="347"/>
      <c r="AO621" s="490">
        <v>1</v>
      </c>
      <c r="AP621" s="490">
        <v>1</v>
      </c>
      <c r="AQ621" s="757" t="s">
        <v>4298</v>
      </c>
    </row>
    <row r="622" spans="1:43" ht="82.5" customHeight="1" x14ac:dyDescent="0.25">
      <c r="A622" s="228" t="s">
        <v>195</v>
      </c>
      <c r="B622" s="211" t="s">
        <v>60</v>
      </c>
      <c r="C622" s="212" t="s">
        <v>21</v>
      </c>
      <c r="D622" s="107" t="s">
        <v>4446</v>
      </c>
      <c r="E622" s="198"/>
      <c r="F622" s="106" t="s">
        <v>196</v>
      </c>
      <c r="G622" s="323" t="s">
        <v>1939</v>
      </c>
      <c r="H622" s="106" t="s">
        <v>1940</v>
      </c>
      <c r="I622" s="211" t="s">
        <v>199</v>
      </c>
      <c r="J622" s="107" t="s">
        <v>2779</v>
      </c>
      <c r="K622" s="518" t="s">
        <v>2786</v>
      </c>
      <c r="L622" s="166">
        <v>0.125</v>
      </c>
      <c r="M622" s="211" t="s">
        <v>285</v>
      </c>
      <c r="N622" s="915">
        <v>1</v>
      </c>
      <c r="O622" s="140"/>
      <c r="P622" s="140"/>
      <c r="Q622" s="290" t="s">
        <v>4299</v>
      </c>
      <c r="R622" s="130">
        <v>43102</v>
      </c>
      <c r="S622" s="130">
        <v>43449</v>
      </c>
      <c r="T622" s="333" t="str">
        <f t="shared" si="32"/>
        <v>enero</v>
      </c>
      <c r="U622" s="335">
        <f t="shared" si="33"/>
        <v>347</v>
      </c>
      <c r="V622" s="334">
        <f t="shared" si="31"/>
        <v>365</v>
      </c>
      <c r="W622" s="163"/>
      <c r="X622" s="163" t="s">
        <v>196</v>
      </c>
      <c r="Y622" s="290" t="s">
        <v>196</v>
      </c>
      <c r="Z622" s="164" t="s">
        <v>196</v>
      </c>
      <c r="AA622" s="290" t="s">
        <v>1941</v>
      </c>
      <c r="AB622" s="763" t="s">
        <v>1952</v>
      </c>
      <c r="AC622" s="201">
        <v>0</v>
      </c>
      <c r="AD622" s="141" t="s">
        <v>1950</v>
      </c>
      <c r="AE622" s="273"/>
      <c r="AF622" s="273"/>
      <c r="AG622" s="490">
        <v>1</v>
      </c>
      <c r="AH622" s="763" t="s">
        <v>4491</v>
      </c>
      <c r="AI622" s="327">
        <f>IFERROR(VLOOKUP(CONCATENATE($T622,$V622),'Matriz de Decisión'!$M$4:$Y$81,2,0),0)</f>
        <v>5.333333333333333E-2</v>
      </c>
      <c r="AJ622" s="346">
        <v>0</v>
      </c>
      <c r="AK622" s="161" t="s">
        <v>1953</v>
      </c>
      <c r="AL622" s="346">
        <f>IFERROR(VLOOKUP(CONCATENATE($T622,$V622),'[1]Matriz de Decisión'!$M$4:$Y$81,3,0),0)</f>
        <v>0.10666666666666666</v>
      </c>
      <c r="AM622" s="347"/>
      <c r="AN622" s="347"/>
      <c r="AO622" s="490">
        <v>1</v>
      </c>
      <c r="AP622" s="490">
        <v>1</v>
      </c>
      <c r="AQ622" s="758" t="s">
        <v>4296</v>
      </c>
    </row>
    <row r="623" spans="1:43" ht="82.5" customHeight="1" x14ac:dyDescent="0.25">
      <c r="A623" s="228" t="s">
        <v>195</v>
      </c>
      <c r="B623" s="195" t="s">
        <v>17</v>
      </c>
      <c r="C623" s="212" t="s">
        <v>21</v>
      </c>
      <c r="D623" s="107" t="s">
        <v>4446</v>
      </c>
      <c r="E623" s="198"/>
      <c r="F623" s="106" t="s">
        <v>196</v>
      </c>
      <c r="G623" s="323" t="s">
        <v>1939</v>
      </c>
      <c r="H623" s="106" t="s">
        <v>1940</v>
      </c>
      <c r="I623" s="211" t="s">
        <v>199</v>
      </c>
      <c r="J623" s="107" t="s">
        <v>2780</v>
      </c>
      <c r="K623" s="491" t="s">
        <v>1955</v>
      </c>
      <c r="L623" s="166">
        <v>0.125</v>
      </c>
      <c r="M623" s="211" t="s">
        <v>285</v>
      </c>
      <c r="N623" s="915">
        <v>1</v>
      </c>
      <c r="O623" s="140"/>
      <c r="P623" s="140"/>
      <c r="Q623" s="290" t="s">
        <v>1954</v>
      </c>
      <c r="R623" s="130">
        <v>43101</v>
      </c>
      <c r="S623" s="130">
        <v>43465</v>
      </c>
      <c r="T623" s="333" t="str">
        <f t="shared" si="32"/>
        <v>enero</v>
      </c>
      <c r="U623" s="335">
        <f t="shared" si="33"/>
        <v>364</v>
      </c>
      <c r="V623" s="334">
        <f t="shared" si="31"/>
        <v>365</v>
      </c>
      <c r="W623" s="163"/>
      <c r="X623" s="131" t="s">
        <v>196</v>
      </c>
      <c r="Y623" s="211" t="s">
        <v>196</v>
      </c>
      <c r="Z623" s="164" t="s">
        <v>196</v>
      </c>
      <c r="AA623" s="290" t="s">
        <v>1941</v>
      </c>
      <c r="AB623" s="763" t="s">
        <v>4308</v>
      </c>
      <c r="AC623" s="201">
        <v>1</v>
      </c>
      <c r="AD623" s="369" t="s">
        <v>1956</v>
      </c>
      <c r="AE623" s="273"/>
      <c r="AF623" s="273"/>
      <c r="AG623" s="490">
        <v>1</v>
      </c>
      <c r="AH623" s="755" t="s">
        <v>4297</v>
      </c>
      <c r="AI623" s="327">
        <f>IFERROR(VLOOKUP(CONCATENATE($T623,$V623),'Matriz de Decisión'!$M$4:$Y$81,2,0),0)</f>
        <v>5.333333333333333E-2</v>
      </c>
      <c r="AJ623" s="368">
        <v>1</v>
      </c>
      <c r="AK623" s="369" t="s">
        <v>1956</v>
      </c>
      <c r="AL623" s="346">
        <f>IFERROR(VLOOKUP(CONCATENATE($T623,$V623),'[1]Matriz de Decisión'!$M$4:$Y$81,3,0),0)</f>
        <v>0.10666666666666666</v>
      </c>
      <c r="AM623" s="347"/>
      <c r="AN623" s="347"/>
      <c r="AO623" s="490">
        <v>1</v>
      </c>
      <c r="AP623" s="490">
        <v>1</v>
      </c>
      <c r="AQ623" s="755" t="s">
        <v>4297</v>
      </c>
    </row>
    <row r="624" spans="1:43" ht="164.25" customHeight="1" x14ac:dyDescent="0.25">
      <c r="A624" s="228" t="s">
        <v>192</v>
      </c>
      <c r="B624" s="211" t="s">
        <v>17</v>
      </c>
      <c r="C624" s="212" t="s">
        <v>21</v>
      </c>
      <c r="D624" s="107" t="s">
        <v>4447</v>
      </c>
      <c r="E624" s="105"/>
      <c r="F624" s="106" t="s">
        <v>196</v>
      </c>
      <c r="G624" s="106" t="s">
        <v>1957</v>
      </c>
      <c r="H624" s="323" t="s">
        <v>1958</v>
      </c>
      <c r="I624" s="106" t="s">
        <v>199</v>
      </c>
      <c r="J624" s="107" t="s">
        <v>1959</v>
      </c>
      <c r="K624" s="251" t="s">
        <v>1960</v>
      </c>
      <c r="L624" s="250">
        <v>1</v>
      </c>
      <c r="M624" s="211" t="s">
        <v>285</v>
      </c>
      <c r="N624" s="915">
        <v>1</v>
      </c>
      <c r="O624" s="109"/>
      <c r="P624" s="109"/>
      <c r="Q624" s="290" t="s">
        <v>1961</v>
      </c>
      <c r="R624" s="130">
        <v>43132</v>
      </c>
      <c r="S624" s="130">
        <v>43220</v>
      </c>
      <c r="T624" s="333" t="str">
        <f t="shared" si="32"/>
        <v>febrero</v>
      </c>
      <c r="U624" s="335">
        <f t="shared" si="33"/>
        <v>88</v>
      </c>
      <c r="V624" s="334">
        <f t="shared" si="31"/>
        <v>91</v>
      </c>
      <c r="W624" s="163">
        <v>0</v>
      </c>
      <c r="X624" s="163">
        <v>3000000000</v>
      </c>
      <c r="Y624" s="290" t="s">
        <v>1962</v>
      </c>
      <c r="Z624" s="164"/>
      <c r="AA624" s="132" t="s">
        <v>1963</v>
      </c>
      <c r="AB624" s="378" t="s">
        <v>1964</v>
      </c>
      <c r="AC624" s="201">
        <v>0</v>
      </c>
      <c r="AD624" s="110"/>
      <c r="AE624" s="420">
        <v>0.25</v>
      </c>
      <c r="AF624" s="683" t="s">
        <v>3372</v>
      </c>
      <c r="AG624" s="420">
        <v>0.46</v>
      </c>
      <c r="AH624" s="705" t="s">
        <v>4492</v>
      </c>
      <c r="AI624" s="327">
        <f>IFERROR(VLOOKUP(CONCATENATE($T624,$V624),'Matriz de Decisión'!$M$4:$Y$81,2,0),0)</f>
        <v>0</v>
      </c>
      <c r="AJ624" s="346"/>
      <c r="AK624" s="346"/>
      <c r="AL624" s="327">
        <v>0.25</v>
      </c>
      <c r="AM624" s="327">
        <v>0.25</v>
      </c>
      <c r="AN624" s="787" t="s">
        <v>3381</v>
      </c>
      <c r="AO624" s="346">
        <v>0.2</v>
      </c>
      <c r="AP624" s="420">
        <v>0.2</v>
      </c>
      <c r="AQ624" s="787" t="s">
        <v>4493</v>
      </c>
    </row>
    <row r="625" spans="1:43" ht="113.25" customHeight="1" x14ac:dyDescent="0.25">
      <c r="A625" s="228" t="s">
        <v>192</v>
      </c>
      <c r="B625" s="211" t="s">
        <v>17</v>
      </c>
      <c r="C625" s="212" t="s">
        <v>21</v>
      </c>
      <c r="D625" s="107" t="s">
        <v>4447</v>
      </c>
      <c r="E625" s="105"/>
      <c r="F625" s="106" t="s">
        <v>196</v>
      </c>
      <c r="G625" s="106" t="s">
        <v>1957</v>
      </c>
      <c r="H625" s="323" t="s">
        <v>1958</v>
      </c>
      <c r="I625" s="106" t="s">
        <v>199</v>
      </c>
      <c r="J625" s="107" t="s">
        <v>1959</v>
      </c>
      <c r="K625" s="251" t="s">
        <v>1960</v>
      </c>
      <c r="L625" s="250">
        <v>1</v>
      </c>
      <c r="M625" s="211" t="s">
        <v>285</v>
      </c>
      <c r="N625" s="915">
        <v>1</v>
      </c>
      <c r="O625" s="109"/>
      <c r="P625" s="109"/>
      <c r="Q625" s="290" t="s">
        <v>1965</v>
      </c>
      <c r="R625" s="130">
        <v>43160</v>
      </c>
      <c r="S625" s="130">
        <v>43282</v>
      </c>
      <c r="T625" s="333" t="str">
        <f t="shared" si="32"/>
        <v>marzo</v>
      </c>
      <c r="U625" s="335">
        <f t="shared" si="33"/>
        <v>122</v>
      </c>
      <c r="V625" s="334">
        <f t="shared" si="31"/>
        <v>122</v>
      </c>
      <c r="W625" s="163">
        <v>0</v>
      </c>
      <c r="X625" s="163">
        <v>0</v>
      </c>
      <c r="Y625" s="290"/>
      <c r="Z625" s="132"/>
      <c r="AA625" s="132" t="s">
        <v>1963</v>
      </c>
      <c r="AB625" s="378" t="s">
        <v>1966</v>
      </c>
      <c r="AC625" s="201">
        <v>0</v>
      </c>
      <c r="AD625" s="110"/>
      <c r="AE625" s="420">
        <v>0.25</v>
      </c>
      <c r="AF625" s="683" t="s">
        <v>3372</v>
      </c>
      <c r="AG625" s="420">
        <v>0.46</v>
      </c>
      <c r="AH625" s="705" t="s">
        <v>4492</v>
      </c>
      <c r="AI625" s="327">
        <f>IFERROR(VLOOKUP(CONCATENATE($T625,$V625),'Matriz de Decisión'!$M$4:$Y$81,2,0),0)</f>
        <v>0</v>
      </c>
      <c r="AJ625" s="346"/>
      <c r="AK625" s="346"/>
      <c r="AL625" s="327">
        <v>0</v>
      </c>
      <c r="AM625" s="327">
        <v>0</v>
      </c>
      <c r="AN625" s="787"/>
      <c r="AO625" s="346">
        <f>IFERROR(VLOOKUP(CONCATENATE($T625,$V625),'[1]Matriz de Decisión'!$M$4:$Y$81,4,0),0)</f>
        <v>0.2</v>
      </c>
      <c r="AP625" s="420">
        <v>0.2</v>
      </c>
      <c r="AQ625" s="446" t="s">
        <v>4493</v>
      </c>
    </row>
    <row r="626" spans="1:43" ht="82.5" customHeight="1" x14ac:dyDescent="0.25">
      <c r="A626" s="228" t="s">
        <v>192</v>
      </c>
      <c r="B626" s="215" t="s">
        <v>17</v>
      </c>
      <c r="C626" s="212" t="s">
        <v>21</v>
      </c>
      <c r="D626" s="107" t="s">
        <v>4447</v>
      </c>
      <c r="E626" s="215"/>
      <c r="F626" s="106" t="s">
        <v>196</v>
      </c>
      <c r="G626" s="106" t="s">
        <v>1957</v>
      </c>
      <c r="H626" s="323" t="s">
        <v>1958</v>
      </c>
      <c r="I626" s="106" t="s">
        <v>199</v>
      </c>
      <c r="J626" s="107" t="s">
        <v>1967</v>
      </c>
      <c r="K626" s="251" t="s">
        <v>1968</v>
      </c>
      <c r="L626" s="250">
        <v>1</v>
      </c>
      <c r="M626" s="211" t="s">
        <v>285</v>
      </c>
      <c r="N626" s="915">
        <v>1</v>
      </c>
      <c r="O626" s="215"/>
      <c r="P626" s="215"/>
      <c r="Q626" s="290" t="s">
        <v>1969</v>
      </c>
      <c r="R626" s="130">
        <v>43101</v>
      </c>
      <c r="S626" s="130">
        <v>43146</v>
      </c>
      <c r="T626" s="333" t="str">
        <f t="shared" si="32"/>
        <v>enero</v>
      </c>
      <c r="U626" s="335">
        <f t="shared" si="33"/>
        <v>45</v>
      </c>
      <c r="V626" s="334">
        <f t="shared" si="31"/>
        <v>61</v>
      </c>
      <c r="W626" s="163">
        <v>0</v>
      </c>
      <c r="X626" s="163">
        <v>0</v>
      </c>
      <c r="Y626" s="211"/>
      <c r="Z626" s="164"/>
      <c r="AA626" s="132" t="s">
        <v>1963</v>
      </c>
      <c r="AB626" s="378" t="s">
        <v>1970</v>
      </c>
      <c r="AC626" s="403">
        <v>0.97</v>
      </c>
      <c r="AD626" s="404" t="s">
        <v>1971</v>
      </c>
      <c r="AE626" s="420">
        <v>1</v>
      </c>
      <c r="AF626" s="683" t="s">
        <v>3373</v>
      </c>
      <c r="AG626" s="420">
        <v>1</v>
      </c>
      <c r="AH626" s="705" t="s">
        <v>3373</v>
      </c>
      <c r="AI626" s="327">
        <f>IFERROR(VLOOKUP(CONCATENATE($T626,$V626),'Matriz de Decisión'!$M$4:$Y$81,2,0),0)</f>
        <v>0.4</v>
      </c>
      <c r="AJ626" s="405">
        <v>0.97</v>
      </c>
      <c r="AK626" s="787" t="s">
        <v>1971</v>
      </c>
      <c r="AL626" s="327">
        <v>1</v>
      </c>
      <c r="AM626" s="327">
        <v>1</v>
      </c>
      <c r="AN626" s="787" t="s">
        <v>3373</v>
      </c>
      <c r="AO626" s="346">
        <f>IFERROR(VLOOKUP(CONCATENATE($T626,$V626),'[1]Matriz de Decisión'!$M$4:$Y$81,4,0),0)</f>
        <v>1</v>
      </c>
      <c r="AP626" s="420">
        <v>1</v>
      </c>
      <c r="AQ626" s="446" t="s">
        <v>3373</v>
      </c>
    </row>
    <row r="627" spans="1:43" ht="82.5" customHeight="1" x14ac:dyDescent="0.25">
      <c r="A627" s="228" t="s">
        <v>192</v>
      </c>
      <c r="B627" s="215" t="s">
        <v>1972</v>
      </c>
      <c r="C627" s="212" t="s">
        <v>21</v>
      </c>
      <c r="D627" s="107" t="s">
        <v>4447</v>
      </c>
      <c r="E627" s="215"/>
      <c r="F627" s="106" t="s">
        <v>196</v>
      </c>
      <c r="G627" s="106" t="s">
        <v>1957</v>
      </c>
      <c r="H627" s="323" t="s">
        <v>1958</v>
      </c>
      <c r="I627" s="106" t="s">
        <v>199</v>
      </c>
      <c r="J627" s="107" t="s">
        <v>1973</v>
      </c>
      <c r="K627" s="251" t="s">
        <v>1974</v>
      </c>
      <c r="L627" s="250">
        <v>1</v>
      </c>
      <c r="M627" s="211" t="s">
        <v>194</v>
      </c>
      <c r="N627" s="302">
        <v>2</v>
      </c>
      <c r="O627" s="215"/>
      <c r="P627" s="215"/>
      <c r="Q627" s="290" t="s">
        <v>1975</v>
      </c>
      <c r="R627" s="130">
        <v>43102</v>
      </c>
      <c r="S627" s="130">
        <v>43130</v>
      </c>
      <c r="T627" s="333" t="str">
        <f t="shared" si="32"/>
        <v>enero</v>
      </c>
      <c r="U627" s="335">
        <f t="shared" si="33"/>
        <v>28</v>
      </c>
      <c r="V627" s="334">
        <f t="shared" si="31"/>
        <v>30</v>
      </c>
      <c r="W627" s="163">
        <v>0</v>
      </c>
      <c r="X627" s="163">
        <v>0</v>
      </c>
      <c r="Y627" s="211"/>
      <c r="Z627" s="164"/>
      <c r="AA627" s="132" t="s">
        <v>1963</v>
      </c>
      <c r="AB627" s="378" t="s">
        <v>1976</v>
      </c>
      <c r="AC627" s="406">
        <v>1</v>
      </c>
      <c r="AD627" s="378" t="s">
        <v>1977</v>
      </c>
      <c r="AE627" s="341">
        <v>1</v>
      </c>
      <c r="AF627" s="683" t="s">
        <v>3374</v>
      </c>
      <c r="AG627" s="420">
        <v>1</v>
      </c>
      <c r="AH627" s="705" t="s">
        <v>4495</v>
      </c>
      <c r="AI627" s="327">
        <f>IFERROR(VLOOKUP(CONCATENATE($T627,$V627),'Matriz de Decisión'!$M$4:$Y$81,2,0),0)</f>
        <v>1</v>
      </c>
      <c r="AJ627" s="405">
        <v>1</v>
      </c>
      <c r="AK627" s="407" t="s">
        <v>1978</v>
      </c>
      <c r="AL627" s="327">
        <v>1</v>
      </c>
      <c r="AM627" s="327">
        <v>1</v>
      </c>
      <c r="AN627" s="568" t="s">
        <v>1978</v>
      </c>
      <c r="AO627" s="346">
        <f>IFERROR(VLOOKUP(CONCATENATE($T627,$V627),'[1]Matriz de Decisión'!$M$4:$Y$81,4,0),0)</f>
        <v>1</v>
      </c>
      <c r="AP627" s="420">
        <v>1</v>
      </c>
      <c r="AQ627" s="446" t="s">
        <v>1978</v>
      </c>
    </row>
    <row r="628" spans="1:43" ht="82.5" customHeight="1" x14ac:dyDescent="0.25">
      <c r="A628" s="228" t="s">
        <v>192</v>
      </c>
      <c r="B628" s="215" t="s">
        <v>1972</v>
      </c>
      <c r="C628" s="212" t="s">
        <v>21</v>
      </c>
      <c r="D628" s="107" t="s">
        <v>4447</v>
      </c>
      <c r="E628" s="215"/>
      <c r="F628" s="106" t="s">
        <v>196</v>
      </c>
      <c r="G628" s="106" t="s">
        <v>1957</v>
      </c>
      <c r="H628" s="323" t="s">
        <v>1958</v>
      </c>
      <c r="I628" s="106" t="s">
        <v>199</v>
      </c>
      <c r="J628" s="107" t="s">
        <v>1973</v>
      </c>
      <c r="K628" s="251" t="s">
        <v>1974</v>
      </c>
      <c r="L628" s="250">
        <v>1</v>
      </c>
      <c r="M628" s="211" t="s">
        <v>194</v>
      </c>
      <c r="N628" s="302">
        <v>2</v>
      </c>
      <c r="O628" s="215"/>
      <c r="P628" s="215"/>
      <c r="Q628" s="290" t="s">
        <v>1979</v>
      </c>
      <c r="R628" s="130">
        <v>43133</v>
      </c>
      <c r="S628" s="130">
        <v>43464</v>
      </c>
      <c r="T628" s="333" t="str">
        <f t="shared" si="32"/>
        <v>febrero</v>
      </c>
      <c r="U628" s="335">
        <f t="shared" si="33"/>
        <v>331</v>
      </c>
      <c r="V628" s="334">
        <f t="shared" si="31"/>
        <v>333</v>
      </c>
      <c r="W628" s="163">
        <v>0</v>
      </c>
      <c r="X628" s="163">
        <v>0</v>
      </c>
      <c r="Y628" s="211"/>
      <c r="Z628" s="164"/>
      <c r="AA628" s="132" t="s">
        <v>1963</v>
      </c>
      <c r="AB628" s="378" t="s">
        <v>1980</v>
      </c>
      <c r="AC628" s="406">
        <v>1</v>
      </c>
      <c r="AD628" s="378" t="s">
        <v>1977</v>
      </c>
      <c r="AE628" s="341">
        <v>1</v>
      </c>
      <c r="AF628" s="683" t="s">
        <v>3374</v>
      </c>
      <c r="AG628" s="420">
        <v>1</v>
      </c>
      <c r="AH628" s="705" t="s">
        <v>4495</v>
      </c>
      <c r="AI628" s="327">
        <f>IFERROR(VLOOKUP(CONCATENATE($T628,$V628),'Matriz de Decisión'!$M$4:$Y$81,2,0),0)</f>
        <v>0</v>
      </c>
      <c r="AJ628" s="405">
        <v>0</v>
      </c>
      <c r="AK628" s="405"/>
      <c r="AL628" s="574">
        <v>6.0909090909090913E-2</v>
      </c>
      <c r="AM628" s="574">
        <v>6.0909090909090913E-2</v>
      </c>
      <c r="AN628" s="568" t="s">
        <v>3382</v>
      </c>
      <c r="AO628" s="346">
        <f>IFERROR(VLOOKUP(CONCATENATE($T628,$V628),'[1]Matriz de Decisión'!$M$4:$Y$81,4,0),0)</f>
        <v>0.12181818181818183</v>
      </c>
      <c r="AP628" s="420">
        <v>0.12</v>
      </c>
      <c r="AQ628" s="446" t="s">
        <v>4496</v>
      </c>
    </row>
    <row r="629" spans="1:43" ht="82.5" customHeight="1" x14ac:dyDescent="0.25">
      <c r="A629" s="228" t="s">
        <v>192</v>
      </c>
      <c r="B629" s="215" t="s">
        <v>1972</v>
      </c>
      <c r="C629" s="212" t="s">
        <v>21</v>
      </c>
      <c r="D629" s="107" t="s">
        <v>4447</v>
      </c>
      <c r="E629" s="215"/>
      <c r="F629" s="106" t="s">
        <v>196</v>
      </c>
      <c r="G629" s="106" t="s">
        <v>1957</v>
      </c>
      <c r="H629" s="323" t="s">
        <v>1958</v>
      </c>
      <c r="I629" s="106" t="s">
        <v>199</v>
      </c>
      <c r="J629" s="107" t="s">
        <v>1973</v>
      </c>
      <c r="K629" s="251" t="s">
        <v>1974</v>
      </c>
      <c r="L629" s="250">
        <v>1</v>
      </c>
      <c r="M629" s="211" t="s">
        <v>194</v>
      </c>
      <c r="N629" s="302">
        <v>2</v>
      </c>
      <c r="O629" s="112"/>
      <c r="P629" s="112"/>
      <c r="Q629" s="290" t="s">
        <v>1981</v>
      </c>
      <c r="R629" s="130">
        <v>43102</v>
      </c>
      <c r="S629" s="130">
        <v>43130</v>
      </c>
      <c r="T629" s="333" t="str">
        <f t="shared" si="32"/>
        <v>enero</v>
      </c>
      <c r="U629" s="335">
        <f t="shared" si="33"/>
        <v>28</v>
      </c>
      <c r="V629" s="334">
        <f t="shared" si="31"/>
        <v>30</v>
      </c>
      <c r="W629" s="163">
        <v>0</v>
      </c>
      <c r="X629" s="163">
        <v>0</v>
      </c>
      <c r="Y629" s="211"/>
      <c r="Z629" s="164"/>
      <c r="AA629" s="132" t="s">
        <v>1963</v>
      </c>
      <c r="AB629" s="378" t="s">
        <v>1982</v>
      </c>
      <c r="AC629" s="406">
        <v>1</v>
      </c>
      <c r="AD629" s="378" t="s">
        <v>1977</v>
      </c>
      <c r="AE629" s="341">
        <v>1</v>
      </c>
      <c r="AF629" s="683" t="s">
        <v>3374</v>
      </c>
      <c r="AG629" s="420">
        <v>0.1</v>
      </c>
      <c r="AH629" s="705" t="s">
        <v>4496</v>
      </c>
      <c r="AI629" s="327">
        <f>IFERROR(VLOOKUP(CONCATENATE($T629,$V629),'Matriz de Decisión'!$M$4:$Y$81,2,0),0)</f>
        <v>1</v>
      </c>
      <c r="AJ629" s="405">
        <v>1</v>
      </c>
      <c r="AK629" s="383" t="s">
        <v>1983</v>
      </c>
      <c r="AL629" s="405">
        <v>1</v>
      </c>
      <c r="AM629" s="405">
        <v>1</v>
      </c>
      <c r="AN629" s="568" t="s">
        <v>3383</v>
      </c>
      <c r="AO629" s="346">
        <f>IFERROR(VLOOKUP(CONCATENATE($T629,$V629),'[1]Matriz de Decisión'!$M$4:$Y$81,4,0),0)</f>
        <v>1</v>
      </c>
      <c r="AP629" s="420">
        <v>1</v>
      </c>
      <c r="AQ629" s="787" t="s">
        <v>1983</v>
      </c>
    </row>
    <row r="630" spans="1:43" ht="82.5" customHeight="1" x14ac:dyDescent="0.25">
      <c r="A630" s="228" t="s">
        <v>192</v>
      </c>
      <c r="B630" s="215" t="s">
        <v>1972</v>
      </c>
      <c r="C630" s="212" t="s">
        <v>21</v>
      </c>
      <c r="D630" s="107" t="s">
        <v>4447</v>
      </c>
      <c r="E630" s="215"/>
      <c r="F630" s="106" t="s">
        <v>196</v>
      </c>
      <c r="G630" s="106" t="s">
        <v>1957</v>
      </c>
      <c r="H630" s="323" t="s">
        <v>1958</v>
      </c>
      <c r="I630" s="211" t="s">
        <v>199</v>
      </c>
      <c r="J630" s="107" t="s">
        <v>1973</v>
      </c>
      <c r="K630" s="251" t="s">
        <v>1974</v>
      </c>
      <c r="L630" s="250">
        <v>1</v>
      </c>
      <c r="M630" s="211" t="s">
        <v>194</v>
      </c>
      <c r="N630" s="302">
        <v>2</v>
      </c>
      <c r="O630" s="215"/>
      <c r="P630" s="215"/>
      <c r="Q630" s="290" t="s">
        <v>1984</v>
      </c>
      <c r="R630" s="130">
        <v>43132</v>
      </c>
      <c r="S630" s="130">
        <v>43250</v>
      </c>
      <c r="T630" s="333" t="str">
        <f t="shared" si="32"/>
        <v>febrero</v>
      </c>
      <c r="U630" s="335">
        <f t="shared" si="33"/>
        <v>118</v>
      </c>
      <c r="V630" s="334">
        <f t="shared" si="31"/>
        <v>122</v>
      </c>
      <c r="W630" s="163">
        <v>0</v>
      </c>
      <c r="X630" s="163">
        <v>0</v>
      </c>
      <c r="Y630" s="211"/>
      <c r="Z630" s="164"/>
      <c r="AA630" s="132" t="s">
        <v>1963</v>
      </c>
      <c r="AB630" s="378" t="s">
        <v>1985</v>
      </c>
      <c r="AC630" s="406">
        <v>1</v>
      </c>
      <c r="AD630" s="408" t="s">
        <v>1977</v>
      </c>
      <c r="AE630" s="341">
        <v>1</v>
      </c>
      <c r="AF630" s="683" t="s">
        <v>3374</v>
      </c>
      <c r="AG630" s="420">
        <v>1</v>
      </c>
      <c r="AH630" s="705" t="s">
        <v>4496</v>
      </c>
      <c r="AI630" s="327">
        <f>IFERROR(VLOOKUP(CONCATENATE($T630,$V630),'Matriz de Decisión'!$M$4:$Y$81,2,0),0)</f>
        <v>0</v>
      </c>
      <c r="AJ630" s="405">
        <v>0</v>
      </c>
      <c r="AK630" s="405"/>
      <c r="AL630" s="405">
        <v>0.2</v>
      </c>
      <c r="AM630" s="405">
        <v>0.2</v>
      </c>
      <c r="AN630" s="568" t="s">
        <v>3384</v>
      </c>
      <c r="AO630" s="346">
        <f>IFERROR(VLOOKUP(CONCATENATE($T630,$V630),'[1]Matriz de Decisión'!$M$4:$Y$81,4,0),0)</f>
        <v>0.4</v>
      </c>
      <c r="AP630" s="420">
        <v>0.4</v>
      </c>
      <c r="AQ630" s="446" t="s">
        <v>4497</v>
      </c>
    </row>
    <row r="631" spans="1:43" ht="82.5" customHeight="1" x14ac:dyDescent="0.25">
      <c r="A631" s="228" t="s">
        <v>192</v>
      </c>
      <c r="B631" s="215" t="s">
        <v>17</v>
      </c>
      <c r="C631" s="212" t="s">
        <v>21</v>
      </c>
      <c r="D631" s="107" t="s">
        <v>4447</v>
      </c>
      <c r="E631" s="215"/>
      <c r="F631" s="106" t="s">
        <v>196</v>
      </c>
      <c r="G631" s="106" t="s">
        <v>1957</v>
      </c>
      <c r="H631" s="323" t="s">
        <v>1958</v>
      </c>
      <c r="I631" s="211" t="s">
        <v>199</v>
      </c>
      <c r="J631" s="107" t="s">
        <v>1986</v>
      </c>
      <c r="K631" s="251" t="s">
        <v>1987</v>
      </c>
      <c r="L631" s="250">
        <v>1</v>
      </c>
      <c r="M631" s="211" t="s">
        <v>194</v>
      </c>
      <c r="N631" s="302">
        <v>6</v>
      </c>
      <c r="O631" s="215"/>
      <c r="P631" s="215"/>
      <c r="Q631" s="290" t="s">
        <v>1988</v>
      </c>
      <c r="R631" s="130">
        <v>43133</v>
      </c>
      <c r="S631" s="130">
        <v>43464</v>
      </c>
      <c r="T631" s="333" t="str">
        <f t="shared" si="32"/>
        <v>febrero</v>
      </c>
      <c r="U631" s="335">
        <f t="shared" si="33"/>
        <v>331</v>
      </c>
      <c r="V631" s="334">
        <f t="shared" si="31"/>
        <v>333</v>
      </c>
      <c r="W631" s="163">
        <v>0</v>
      </c>
      <c r="X631" s="163">
        <v>0</v>
      </c>
      <c r="Y631" s="211"/>
      <c r="Z631" s="164"/>
      <c r="AA631" s="132" t="s">
        <v>1963</v>
      </c>
      <c r="AB631" s="378" t="s">
        <v>1989</v>
      </c>
      <c r="AC631" s="110"/>
      <c r="AD631" s="378" t="s">
        <v>1990</v>
      </c>
      <c r="AE631" s="341">
        <v>1</v>
      </c>
      <c r="AF631" s="683" t="s">
        <v>3375</v>
      </c>
      <c r="AG631" s="961">
        <v>1.5</v>
      </c>
      <c r="AH631" s="705" t="s">
        <v>4498</v>
      </c>
      <c r="AI631" s="327">
        <f>IFERROR(VLOOKUP(CONCATENATE($T631,$V631),'Matriz de Decisión'!$M$4:$Y$81,2,0),0)</f>
        <v>0</v>
      </c>
      <c r="AJ631" s="405">
        <v>0</v>
      </c>
      <c r="AK631" s="383" t="s">
        <v>1991</v>
      </c>
      <c r="AL631" s="574">
        <v>6.0909090909090913E-2</v>
      </c>
      <c r="AM631" s="583">
        <v>6.0909090909090913E-2</v>
      </c>
      <c r="AN631" s="568" t="s">
        <v>3385</v>
      </c>
      <c r="AO631" s="346">
        <f>IFERROR(VLOOKUP(CONCATENATE($T631,$V631),'[1]Matriz de Decisión'!$M$4:$Y$81,4,0),0)</f>
        <v>0.12181818181818183</v>
      </c>
      <c r="AP631" s="420">
        <v>0.12181818181818183</v>
      </c>
      <c r="AQ631" s="446" t="s">
        <v>4499</v>
      </c>
    </row>
    <row r="632" spans="1:43" ht="82.5" customHeight="1" x14ac:dyDescent="0.25">
      <c r="A632" s="228" t="s">
        <v>192</v>
      </c>
      <c r="B632" s="215" t="s">
        <v>17</v>
      </c>
      <c r="C632" s="212" t="s">
        <v>21</v>
      </c>
      <c r="D632" s="107" t="s">
        <v>4447</v>
      </c>
      <c r="E632" s="215"/>
      <c r="F632" s="106" t="s">
        <v>196</v>
      </c>
      <c r="G632" s="106" t="s">
        <v>1957</v>
      </c>
      <c r="H632" s="323" t="s">
        <v>1958</v>
      </c>
      <c r="I632" s="211" t="s">
        <v>199</v>
      </c>
      <c r="J632" s="107" t="s">
        <v>1986</v>
      </c>
      <c r="K632" s="251" t="s">
        <v>1987</v>
      </c>
      <c r="L632" s="250">
        <v>1</v>
      </c>
      <c r="M632" s="211" t="s">
        <v>194</v>
      </c>
      <c r="N632" s="302">
        <v>6</v>
      </c>
      <c r="O632" s="112"/>
      <c r="P632" s="112"/>
      <c r="Q632" s="290" t="s">
        <v>1992</v>
      </c>
      <c r="R632" s="130">
        <v>43105</v>
      </c>
      <c r="S632" s="130">
        <v>43464</v>
      </c>
      <c r="T632" s="333" t="str">
        <f t="shared" si="32"/>
        <v>enero</v>
      </c>
      <c r="U632" s="335">
        <f t="shared" si="33"/>
        <v>359</v>
      </c>
      <c r="V632" s="334">
        <f t="shared" si="31"/>
        <v>365</v>
      </c>
      <c r="W632" s="163">
        <v>0</v>
      </c>
      <c r="X632" s="163">
        <v>0</v>
      </c>
      <c r="Y632" s="211"/>
      <c r="Z632" s="164"/>
      <c r="AA632" s="132" t="s">
        <v>1963</v>
      </c>
      <c r="AB632" s="378" t="s">
        <v>1989</v>
      </c>
      <c r="AC632" s="110"/>
      <c r="AD632" s="378" t="s">
        <v>1990</v>
      </c>
      <c r="AE632" s="341">
        <v>1</v>
      </c>
      <c r="AF632" s="683" t="s">
        <v>3375</v>
      </c>
      <c r="AG632" s="961">
        <v>1.5</v>
      </c>
      <c r="AH632" s="705" t="s">
        <v>4498</v>
      </c>
      <c r="AI632" s="327">
        <f>IFERROR(VLOOKUP(CONCATENATE($T632,$V632),'Matriz de Decisión'!$M$4:$Y$81,2,0),0)</f>
        <v>5.333333333333333E-2</v>
      </c>
      <c r="AJ632" s="405">
        <v>5.333333333333333E-2</v>
      </c>
      <c r="AK632" s="383" t="s">
        <v>1993</v>
      </c>
      <c r="AL632" s="574">
        <v>0.10666666666666666</v>
      </c>
      <c r="AM632" s="583">
        <v>0.10666666666666666</v>
      </c>
      <c r="AN632" s="568" t="s">
        <v>3386</v>
      </c>
      <c r="AO632" s="346">
        <f>IFERROR(VLOOKUP(CONCATENATE($T632,$V632),'[1]Matriz de Decisión'!$M$4:$Y$81,4,0),0)</f>
        <v>0.15999999999999998</v>
      </c>
      <c r="AP632" s="420">
        <v>0.15999999999999998</v>
      </c>
      <c r="AQ632" s="446" t="s">
        <v>4500</v>
      </c>
    </row>
    <row r="633" spans="1:43" ht="82.5" customHeight="1" x14ac:dyDescent="0.25">
      <c r="A633" s="228" t="s">
        <v>192</v>
      </c>
      <c r="B633" s="215" t="s">
        <v>17</v>
      </c>
      <c r="C633" s="212" t="s">
        <v>21</v>
      </c>
      <c r="D633" s="107" t="s">
        <v>4447</v>
      </c>
      <c r="E633" s="215"/>
      <c r="F633" s="106" t="s">
        <v>196</v>
      </c>
      <c r="G633" s="106" t="s">
        <v>1957</v>
      </c>
      <c r="H633" s="323" t="s">
        <v>1958</v>
      </c>
      <c r="I633" s="211" t="s">
        <v>199</v>
      </c>
      <c r="J633" s="107" t="s">
        <v>1986</v>
      </c>
      <c r="K633" s="251" t="s">
        <v>1987</v>
      </c>
      <c r="L633" s="250">
        <v>1</v>
      </c>
      <c r="M633" s="211" t="s">
        <v>194</v>
      </c>
      <c r="N633" s="302">
        <v>6</v>
      </c>
      <c r="O633" s="112"/>
      <c r="P633" s="112"/>
      <c r="Q633" s="290" t="s">
        <v>1994</v>
      </c>
      <c r="R633" s="130">
        <v>43105</v>
      </c>
      <c r="S633" s="130">
        <v>43464</v>
      </c>
      <c r="T633" s="333" t="str">
        <f t="shared" si="32"/>
        <v>enero</v>
      </c>
      <c r="U633" s="335">
        <f t="shared" si="33"/>
        <v>359</v>
      </c>
      <c r="V633" s="334">
        <f t="shared" si="31"/>
        <v>365</v>
      </c>
      <c r="W633" s="163">
        <v>0</v>
      </c>
      <c r="X633" s="163">
        <v>0</v>
      </c>
      <c r="Y633" s="211"/>
      <c r="Z633" s="164"/>
      <c r="AA633" s="132" t="s">
        <v>1963</v>
      </c>
      <c r="AB633" s="378" t="s">
        <v>1995</v>
      </c>
      <c r="AC633" s="110"/>
      <c r="AD633" s="378" t="s">
        <v>1990</v>
      </c>
      <c r="AE633" s="341">
        <v>1</v>
      </c>
      <c r="AF633" s="683" t="s">
        <v>3376</v>
      </c>
      <c r="AG633" s="961">
        <v>1.5</v>
      </c>
      <c r="AH633" s="705" t="s">
        <v>4498</v>
      </c>
      <c r="AI633" s="327">
        <f>IFERROR(VLOOKUP(CONCATENATE($T633,$V633),'Matriz de Decisión'!$M$4:$Y$81,2,0),0)</f>
        <v>5.333333333333333E-2</v>
      </c>
      <c r="AJ633" s="405">
        <v>5.333333333333333E-2</v>
      </c>
      <c r="AK633" s="409" t="s">
        <v>1996</v>
      </c>
      <c r="AL633" s="574">
        <v>0.10666666666666666</v>
      </c>
      <c r="AM633" s="583">
        <v>0.10666666666666666</v>
      </c>
      <c r="AN633" s="568" t="s">
        <v>3387</v>
      </c>
      <c r="AO633" s="346">
        <f>IFERROR(VLOOKUP(CONCATENATE($T633,$V633),'[1]Matriz de Decisión'!$M$4:$Y$81,4,0),0)</f>
        <v>0.15999999999999998</v>
      </c>
      <c r="AP633" s="420">
        <v>0.15999999999999998</v>
      </c>
      <c r="AQ633" s="446" t="s">
        <v>4501</v>
      </c>
    </row>
    <row r="634" spans="1:43" ht="82.5" customHeight="1" x14ac:dyDescent="0.25">
      <c r="A634" s="228" t="s">
        <v>192</v>
      </c>
      <c r="B634" s="215" t="s">
        <v>17</v>
      </c>
      <c r="C634" s="212" t="s">
        <v>21</v>
      </c>
      <c r="D634" s="107" t="s">
        <v>4447</v>
      </c>
      <c r="E634" s="215"/>
      <c r="F634" s="106" t="s">
        <v>196</v>
      </c>
      <c r="G634" s="106" t="s">
        <v>1957</v>
      </c>
      <c r="H634" s="323" t="s">
        <v>1958</v>
      </c>
      <c r="I634" s="211" t="s">
        <v>199</v>
      </c>
      <c r="J634" s="107" t="s">
        <v>1986</v>
      </c>
      <c r="K634" s="251" t="s">
        <v>1987</v>
      </c>
      <c r="L634" s="250">
        <v>1</v>
      </c>
      <c r="M634" s="211" t="s">
        <v>194</v>
      </c>
      <c r="N634" s="302">
        <v>6</v>
      </c>
      <c r="O634" s="112"/>
      <c r="P634" s="112"/>
      <c r="Q634" s="290" t="s">
        <v>1997</v>
      </c>
      <c r="R634" s="130">
        <v>43105</v>
      </c>
      <c r="S634" s="130">
        <v>43464</v>
      </c>
      <c r="T634" s="333" t="str">
        <f t="shared" si="32"/>
        <v>enero</v>
      </c>
      <c r="U634" s="335">
        <f t="shared" si="33"/>
        <v>359</v>
      </c>
      <c r="V634" s="334">
        <f t="shared" si="31"/>
        <v>365</v>
      </c>
      <c r="W634" s="163">
        <v>0</v>
      </c>
      <c r="X634" s="163">
        <v>0</v>
      </c>
      <c r="Y634" s="211"/>
      <c r="Z634" s="164"/>
      <c r="AA634" s="132" t="s">
        <v>1963</v>
      </c>
      <c r="AB634" s="378" t="s">
        <v>1998</v>
      </c>
      <c r="AC634" s="110"/>
      <c r="AD634" s="378" t="s">
        <v>1990</v>
      </c>
      <c r="AE634" s="341">
        <v>1</v>
      </c>
      <c r="AF634" s="683" t="s">
        <v>3377</v>
      </c>
      <c r="AG634" s="961">
        <v>1.5</v>
      </c>
      <c r="AH634" s="705" t="s">
        <v>4498</v>
      </c>
      <c r="AI634" s="327">
        <f>IFERROR(VLOOKUP(CONCATENATE($T634,$V634),'Matriz de Decisión'!$M$4:$Y$81,2,0),0)</f>
        <v>5.333333333333333E-2</v>
      </c>
      <c r="AJ634" s="405">
        <v>5.333333333333333E-2</v>
      </c>
      <c r="AK634" s="410" t="s">
        <v>1999</v>
      </c>
      <c r="AL634" s="574">
        <v>0.10666666666666666</v>
      </c>
      <c r="AM634" s="583">
        <v>0.10666666666666666</v>
      </c>
      <c r="AN634" s="568" t="s">
        <v>3377</v>
      </c>
      <c r="AO634" s="346">
        <f>IFERROR(VLOOKUP(CONCATENATE($T634,$V634),'[1]Matriz de Decisión'!$M$4:$Y$81,4,0),0)</f>
        <v>0.15999999999999998</v>
      </c>
      <c r="AP634" s="420">
        <v>0.15999999999999998</v>
      </c>
      <c r="AQ634" s="446" t="s">
        <v>4502</v>
      </c>
    </row>
    <row r="635" spans="1:43" ht="82.5" customHeight="1" x14ac:dyDescent="0.25">
      <c r="A635" s="228" t="s">
        <v>192</v>
      </c>
      <c r="B635" s="215" t="s">
        <v>2000</v>
      </c>
      <c r="C635" s="212" t="s">
        <v>21</v>
      </c>
      <c r="D635" s="107" t="s">
        <v>4447</v>
      </c>
      <c r="E635" s="215"/>
      <c r="F635" s="106" t="s">
        <v>196</v>
      </c>
      <c r="G635" s="106" t="s">
        <v>1957</v>
      </c>
      <c r="H635" s="323" t="s">
        <v>1958</v>
      </c>
      <c r="I635" s="211" t="s">
        <v>199</v>
      </c>
      <c r="J635" s="107" t="s">
        <v>2001</v>
      </c>
      <c r="K635" s="251" t="s">
        <v>2002</v>
      </c>
      <c r="L635" s="267">
        <v>1</v>
      </c>
      <c r="M635" s="211" t="s">
        <v>194</v>
      </c>
      <c r="N635" s="302">
        <v>2</v>
      </c>
      <c r="O635" s="112"/>
      <c r="P635" s="112"/>
      <c r="Q635" s="290" t="s">
        <v>2003</v>
      </c>
      <c r="R635" s="130">
        <v>43105</v>
      </c>
      <c r="S635" s="130">
        <v>43464</v>
      </c>
      <c r="T635" s="333" t="str">
        <f t="shared" si="32"/>
        <v>enero</v>
      </c>
      <c r="U635" s="335">
        <f t="shared" si="33"/>
        <v>359</v>
      </c>
      <c r="V635" s="334">
        <f t="shared" si="31"/>
        <v>365</v>
      </c>
      <c r="W635" s="163">
        <v>0</v>
      </c>
      <c r="X635" s="163">
        <v>0</v>
      </c>
      <c r="Y635" s="211"/>
      <c r="Z635" s="164"/>
      <c r="AA635" s="132" t="s">
        <v>1963</v>
      </c>
      <c r="AB635" s="378" t="s">
        <v>2004</v>
      </c>
      <c r="AC635" s="378"/>
      <c r="AD635" s="378" t="s">
        <v>2005</v>
      </c>
      <c r="AE635" s="582">
        <v>0.3</v>
      </c>
      <c r="AF635" s="683" t="s">
        <v>3378</v>
      </c>
      <c r="AG635" s="420">
        <v>0.37509999999999999</v>
      </c>
      <c r="AH635" s="705" t="s">
        <v>4503</v>
      </c>
      <c r="AI635" s="327">
        <f>IFERROR(VLOOKUP(CONCATENATE($T635,$V635),'Matriz de Decisión'!$M$4:$Y$81,2,0),0)</f>
        <v>5.333333333333333E-2</v>
      </c>
      <c r="AJ635" s="405">
        <v>0.05</v>
      </c>
      <c r="AK635" s="376" t="s">
        <v>2005</v>
      </c>
      <c r="AL635" s="574">
        <v>0.10666666666666666</v>
      </c>
      <c r="AM635" s="583">
        <v>0.10666666666666666</v>
      </c>
      <c r="AN635" s="568" t="s">
        <v>3388</v>
      </c>
      <c r="AO635" s="346">
        <f>IFERROR(VLOOKUP(CONCATENATE($T635,$V635),'[1]Matriz de Decisión'!$M$4:$Y$81,4,0),0)</f>
        <v>0.15999999999999998</v>
      </c>
      <c r="AP635" s="420">
        <v>0.16</v>
      </c>
      <c r="AQ635" s="446" t="s">
        <v>4504</v>
      </c>
    </row>
    <row r="636" spans="1:43" ht="60" hidden="1" x14ac:dyDescent="0.25">
      <c r="A636" s="228" t="s">
        <v>192</v>
      </c>
      <c r="B636" s="228" t="s">
        <v>2000</v>
      </c>
      <c r="C636" s="212" t="s">
        <v>21</v>
      </c>
      <c r="D636" s="107" t="s">
        <v>4446</v>
      </c>
      <c r="E636" s="228"/>
      <c r="F636" s="106" t="s">
        <v>196</v>
      </c>
      <c r="G636" s="106" t="s">
        <v>1957</v>
      </c>
      <c r="H636" s="323" t="s">
        <v>1958</v>
      </c>
      <c r="I636" s="106" t="s">
        <v>199</v>
      </c>
      <c r="J636" s="107" t="s">
        <v>2001</v>
      </c>
      <c r="K636" s="251" t="s">
        <v>2002</v>
      </c>
      <c r="L636" s="267">
        <v>1</v>
      </c>
      <c r="M636" s="211" t="s">
        <v>194</v>
      </c>
      <c r="N636" s="302">
        <v>2</v>
      </c>
      <c r="O636" s="228"/>
      <c r="P636" s="228"/>
      <c r="Q636" s="290" t="s">
        <v>2006</v>
      </c>
      <c r="R636" s="130">
        <v>43313</v>
      </c>
      <c r="S636" s="130">
        <v>43464</v>
      </c>
      <c r="T636" s="333" t="str">
        <f t="shared" si="32"/>
        <v>agosto</v>
      </c>
      <c r="U636" s="335">
        <f t="shared" si="33"/>
        <v>151</v>
      </c>
      <c r="V636" s="334">
        <f t="shared" si="31"/>
        <v>152</v>
      </c>
      <c r="W636" s="163">
        <v>0</v>
      </c>
      <c r="X636" s="163">
        <v>0</v>
      </c>
      <c r="Y636" s="211"/>
      <c r="Z636" s="164"/>
      <c r="AA636" s="132" t="s">
        <v>1963</v>
      </c>
      <c r="AB636" s="378" t="s">
        <v>2007</v>
      </c>
      <c r="AC636" s="236"/>
      <c r="AD636" s="115"/>
      <c r="AE636" s="582">
        <v>0</v>
      </c>
      <c r="AF636" s="568">
        <v>0</v>
      </c>
      <c r="AG636" s="115"/>
      <c r="AH636" s="115"/>
      <c r="AI636" s="327">
        <f>IFERROR(VLOOKUP(CONCATENATE($T636,$V636),'Matriz de Decisión'!$M$4:$Y$81,2,0),0)</f>
        <v>0</v>
      </c>
      <c r="AJ636" s="268"/>
      <c r="AK636" s="268"/>
      <c r="AL636" s="570">
        <v>0</v>
      </c>
      <c r="AM636" s="568">
        <v>0</v>
      </c>
      <c r="AN636" s="568">
        <v>0</v>
      </c>
      <c r="AO636" s="346">
        <f>IFERROR(VLOOKUP(CONCATENATE($T636,$V636),'[1]Matriz de Decisión'!$M$4:$Y$81,4,0),0)</f>
        <v>0</v>
      </c>
      <c r="AP636" s="347"/>
      <c r="AQ636" s="347"/>
    </row>
    <row r="637" spans="1:43" ht="82.5" customHeight="1" x14ac:dyDescent="0.25">
      <c r="A637" s="228" t="s">
        <v>192</v>
      </c>
      <c r="B637" s="215" t="s">
        <v>2000</v>
      </c>
      <c r="C637" s="212" t="s">
        <v>21</v>
      </c>
      <c r="D637" s="107" t="s">
        <v>4447</v>
      </c>
      <c r="E637" s="215"/>
      <c r="F637" s="106" t="s">
        <v>196</v>
      </c>
      <c r="G637" s="106" t="s">
        <v>1957</v>
      </c>
      <c r="H637" s="323" t="s">
        <v>1958</v>
      </c>
      <c r="I637" s="106" t="s">
        <v>199</v>
      </c>
      <c r="J637" s="107" t="s">
        <v>2008</v>
      </c>
      <c r="K637" s="251" t="s">
        <v>2009</v>
      </c>
      <c r="L637" s="267">
        <v>1</v>
      </c>
      <c r="M637" s="211" t="s">
        <v>194</v>
      </c>
      <c r="N637" s="302">
        <v>11</v>
      </c>
      <c r="O637" s="215"/>
      <c r="P637" s="215"/>
      <c r="Q637" s="290" t="s">
        <v>2010</v>
      </c>
      <c r="R637" s="130">
        <v>43115</v>
      </c>
      <c r="S637" s="130">
        <v>43169</v>
      </c>
      <c r="T637" s="333" t="str">
        <f t="shared" si="32"/>
        <v>enero</v>
      </c>
      <c r="U637" s="335">
        <f t="shared" si="33"/>
        <v>54</v>
      </c>
      <c r="V637" s="334">
        <f t="shared" si="31"/>
        <v>61</v>
      </c>
      <c r="W637" s="163">
        <v>0</v>
      </c>
      <c r="X637" s="163">
        <v>0</v>
      </c>
      <c r="Y637" s="211"/>
      <c r="Z637" s="164"/>
      <c r="AA637" s="132" t="s">
        <v>1963</v>
      </c>
      <c r="AB637" s="378" t="s">
        <v>2011</v>
      </c>
      <c r="AC637" s="110"/>
      <c r="AD637" s="411" t="s">
        <v>2012</v>
      </c>
      <c r="AE637" s="341">
        <v>2</v>
      </c>
      <c r="AF637" s="683" t="s">
        <v>3379</v>
      </c>
      <c r="AG637" s="341">
        <v>2</v>
      </c>
      <c r="AH637" s="705" t="s">
        <v>4505</v>
      </c>
      <c r="AI637" s="327">
        <f>IFERROR(VLOOKUP(CONCATENATE($T637,$V637),'Matriz de Decisión'!$M$4:$Y$81,2,0),0)</f>
        <v>0.4</v>
      </c>
      <c r="AJ637" s="405">
        <v>0.4</v>
      </c>
      <c r="AK637" s="383" t="s">
        <v>2013</v>
      </c>
      <c r="AL637" s="405">
        <v>0.7</v>
      </c>
      <c r="AM637" s="405">
        <v>0.7</v>
      </c>
      <c r="AN637" s="568" t="s">
        <v>3389</v>
      </c>
      <c r="AO637" s="346">
        <f>IFERROR(VLOOKUP(CONCATENATE($T637,$V637),'[1]Matriz de Decisión'!$M$4:$Y$81,4,0),0)</f>
        <v>1</v>
      </c>
      <c r="AP637" s="420">
        <v>1</v>
      </c>
      <c r="AQ637" s="446" t="s">
        <v>4506</v>
      </c>
    </row>
    <row r="638" spans="1:43" ht="82.5" customHeight="1" x14ac:dyDescent="0.25">
      <c r="A638" s="228" t="s">
        <v>192</v>
      </c>
      <c r="B638" s="215" t="s">
        <v>2000</v>
      </c>
      <c r="C638" s="212" t="s">
        <v>21</v>
      </c>
      <c r="D638" s="107" t="s">
        <v>4447</v>
      </c>
      <c r="E638" s="215"/>
      <c r="F638" s="106" t="s">
        <v>196</v>
      </c>
      <c r="G638" s="106" t="s">
        <v>1957</v>
      </c>
      <c r="H638" s="323" t="s">
        <v>1958</v>
      </c>
      <c r="I638" s="106" t="s">
        <v>199</v>
      </c>
      <c r="J638" s="107" t="s">
        <v>2008</v>
      </c>
      <c r="K638" s="251" t="s">
        <v>2009</v>
      </c>
      <c r="L638" s="267">
        <v>1</v>
      </c>
      <c r="M638" s="211" t="s">
        <v>194</v>
      </c>
      <c r="N638" s="302">
        <v>11</v>
      </c>
      <c r="O638" s="113"/>
      <c r="P638" s="113"/>
      <c r="Q638" s="290" t="s">
        <v>2014</v>
      </c>
      <c r="R638" s="130">
        <v>43105</v>
      </c>
      <c r="S638" s="130">
        <v>43464</v>
      </c>
      <c r="T638" s="333" t="str">
        <f t="shared" si="32"/>
        <v>enero</v>
      </c>
      <c r="U638" s="335">
        <f t="shared" si="33"/>
        <v>359</v>
      </c>
      <c r="V638" s="334">
        <f t="shared" si="31"/>
        <v>365</v>
      </c>
      <c r="W638" s="163">
        <v>0</v>
      </c>
      <c r="X638" s="163">
        <v>0</v>
      </c>
      <c r="Y638" s="211"/>
      <c r="Z638" s="164"/>
      <c r="AA638" s="132" t="s">
        <v>1963</v>
      </c>
      <c r="AB638" s="378" t="s">
        <v>2015</v>
      </c>
      <c r="AC638" s="110"/>
      <c r="AD638" s="411" t="s">
        <v>2012</v>
      </c>
      <c r="AE638" s="341">
        <v>2</v>
      </c>
      <c r="AF638" s="683" t="s">
        <v>3380</v>
      </c>
      <c r="AG638" s="341">
        <v>2</v>
      </c>
      <c r="AH638" s="705" t="s">
        <v>4505</v>
      </c>
      <c r="AI638" s="327">
        <f>IFERROR(VLOOKUP(CONCATENATE($T638,$V638),'Matriz de Decisión'!$M$4:$Y$81,2,0),0)</f>
        <v>5.333333333333333E-2</v>
      </c>
      <c r="AJ638" s="405">
        <v>0.05</v>
      </c>
      <c r="AK638" s="383" t="s">
        <v>2016</v>
      </c>
      <c r="AL638" s="574">
        <v>0.10666666666666666</v>
      </c>
      <c r="AM638" s="583">
        <v>0.10666666666666666</v>
      </c>
      <c r="AN638" s="568" t="s">
        <v>3380</v>
      </c>
      <c r="AO638" s="346">
        <f>IFERROR(VLOOKUP(CONCATENATE($T638,$V638),'[1]Matriz de Decisión'!$M$4:$Y$81,4,0),0)</f>
        <v>0.15999999999999998</v>
      </c>
      <c r="AP638" s="420">
        <v>0.16</v>
      </c>
      <c r="AQ638" s="787" t="s">
        <v>4507</v>
      </c>
    </row>
    <row r="639" spans="1:43" ht="82.5" customHeight="1" x14ac:dyDescent="0.25">
      <c r="A639" s="228" t="s">
        <v>195</v>
      </c>
      <c r="B639" s="215" t="s">
        <v>17</v>
      </c>
      <c r="C639" s="212" t="s">
        <v>21</v>
      </c>
      <c r="D639" s="107" t="s">
        <v>4447</v>
      </c>
      <c r="E639" s="215"/>
      <c r="F639" s="106" t="s">
        <v>196</v>
      </c>
      <c r="G639" s="106" t="s">
        <v>1957</v>
      </c>
      <c r="H639" s="558" t="s">
        <v>1958</v>
      </c>
      <c r="I639" s="106" t="s">
        <v>199</v>
      </c>
      <c r="J639" s="107" t="s">
        <v>3390</v>
      </c>
      <c r="K639" s="251" t="s">
        <v>3392</v>
      </c>
      <c r="L639" s="267">
        <v>1</v>
      </c>
      <c r="M639" s="211" t="s">
        <v>1115</v>
      </c>
      <c r="N639" s="916">
        <v>0.4</v>
      </c>
      <c r="O639" s="228" t="s">
        <v>193</v>
      </c>
      <c r="P639" s="130">
        <v>43157</v>
      </c>
      <c r="Q639" s="290" t="s">
        <v>3391</v>
      </c>
      <c r="R639" s="130">
        <v>43102</v>
      </c>
      <c r="S639" s="130">
        <v>43131</v>
      </c>
      <c r="T639" s="333" t="str">
        <f t="shared" si="32"/>
        <v>enero</v>
      </c>
      <c r="U639" s="335">
        <f t="shared" si="33"/>
        <v>29</v>
      </c>
      <c r="V639" s="334">
        <f t="shared" si="31"/>
        <v>30</v>
      </c>
      <c r="W639" s="163"/>
      <c r="X639" s="163"/>
      <c r="Y639" s="211"/>
      <c r="Z639" s="164"/>
      <c r="AA639" s="132"/>
      <c r="AB639" s="580" t="s">
        <v>3395</v>
      </c>
      <c r="AC639" s="420">
        <v>0.4</v>
      </c>
      <c r="AD639" s="411" t="s">
        <v>3393</v>
      </c>
      <c r="AE639" s="420">
        <v>0.4</v>
      </c>
      <c r="AF639" s="683" t="s">
        <v>3394</v>
      </c>
      <c r="AG639" s="277">
        <v>0.4</v>
      </c>
      <c r="AH639" s="524" t="s">
        <v>3394</v>
      </c>
      <c r="AI639" s="327">
        <f>IFERROR(VLOOKUP(CONCATENATE($T639,$V639),'Matriz de Decisión'!$M$4:$Y$81,2,0),0)</f>
        <v>1</v>
      </c>
      <c r="AJ639" s="405">
        <v>1</v>
      </c>
      <c r="AK639" s="571" t="s">
        <v>3396</v>
      </c>
      <c r="AL639" s="405">
        <v>1</v>
      </c>
      <c r="AM639" s="405">
        <v>1</v>
      </c>
      <c r="AN639" s="571" t="s">
        <v>3397</v>
      </c>
      <c r="AO639" s="346">
        <v>1</v>
      </c>
      <c r="AP639" s="420">
        <v>1</v>
      </c>
      <c r="AQ639" s="709" t="s">
        <v>3397</v>
      </c>
    </row>
    <row r="640" spans="1:43" ht="82.5" customHeight="1" x14ac:dyDescent="0.25">
      <c r="A640" s="228" t="s">
        <v>192</v>
      </c>
      <c r="B640" s="215" t="s">
        <v>1723</v>
      </c>
      <c r="C640" s="212" t="s">
        <v>21</v>
      </c>
      <c r="D640" s="107" t="s">
        <v>4447</v>
      </c>
      <c r="E640" s="215"/>
      <c r="F640" s="106" t="s">
        <v>196</v>
      </c>
      <c r="G640" s="106" t="s">
        <v>1957</v>
      </c>
      <c r="H640" s="323" t="s">
        <v>1958</v>
      </c>
      <c r="I640" s="106" t="s">
        <v>199</v>
      </c>
      <c r="J640" s="107" t="s">
        <v>2017</v>
      </c>
      <c r="K640" s="107" t="s">
        <v>3332</v>
      </c>
      <c r="L640" s="602">
        <v>1</v>
      </c>
      <c r="M640" s="211" t="s">
        <v>1115</v>
      </c>
      <c r="N640" s="916">
        <v>0.4</v>
      </c>
      <c r="O640" s="228" t="s">
        <v>193</v>
      </c>
      <c r="P640" s="130">
        <v>43157</v>
      </c>
      <c r="Q640" s="290" t="s">
        <v>3333</v>
      </c>
      <c r="R640" s="130">
        <v>43102</v>
      </c>
      <c r="S640" s="130">
        <v>43220</v>
      </c>
      <c r="T640" s="333" t="str">
        <f t="shared" si="32"/>
        <v>enero</v>
      </c>
      <c r="U640" s="335">
        <f t="shared" si="33"/>
        <v>118</v>
      </c>
      <c r="V640" s="334">
        <f t="shared" si="31"/>
        <v>122</v>
      </c>
      <c r="W640" s="163">
        <v>0</v>
      </c>
      <c r="X640" s="163">
        <v>0</v>
      </c>
      <c r="Y640" s="211"/>
      <c r="Z640" s="164"/>
      <c r="AA640" s="132" t="s">
        <v>2018</v>
      </c>
      <c r="AB640" s="580" t="s">
        <v>3336</v>
      </c>
      <c r="AC640" s="420">
        <v>0.19230769230769232</v>
      </c>
      <c r="AD640" s="683" t="s">
        <v>3398</v>
      </c>
      <c r="AE640" s="420">
        <v>0.25</v>
      </c>
      <c r="AF640" s="683" t="s">
        <v>3334</v>
      </c>
      <c r="AG640" s="420">
        <v>0.25</v>
      </c>
      <c r="AH640" s="391" t="s">
        <v>4508</v>
      </c>
      <c r="AI640" s="327">
        <f>IFERROR(VLOOKUP(CONCATENATE($T640,$V640),'Matriz de Decisión'!$M$4:$Y$81,2,0),0)</f>
        <v>0.2</v>
      </c>
      <c r="AJ640" s="910">
        <v>0.25</v>
      </c>
      <c r="AK640" s="290" t="s">
        <v>3335</v>
      </c>
      <c r="AL640" s="327">
        <v>0.25</v>
      </c>
      <c r="AM640" s="327">
        <v>0.25</v>
      </c>
      <c r="AN640" s="579" t="s">
        <v>3335</v>
      </c>
      <c r="AO640" s="346">
        <f>IFERROR(VLOOKUP(CONCATENATE($T640,$V640),'[1]Matriz de Decisión'!$M$4:$Y$81,4,0),0)</f>
        <v>0.65</v>
      </c>
      <c r="AP640" s="420">
        <v>0.65</v>
      </c>
      <c r="AQ640" s="709" t="s">
        <v>4509</v>
      </c>
    </row>
    <row r="641" spans="1:43" ht="94.5" hidden="1" x14ac:dyDescent="0.25">
      <c r="A641" s="228" t="s">
        <v>192</v>
      </c>
      <c r="B641" s="215" t="s">
        <v>1723</v>
      </c>
      <c r="C641" s="212" t="s">
        <v>21</v>
      </c>
      <c r="D641" s="107" t="s">
        <v>4446</v>
      </c>
      <c r="E641" s="215"/>
      <c r="F641" s="106" t="s">
        <v>196</v>
      </c>
      <c r="G641" s="106" t="s">
        <v>1957</v>
      </c>
      <c r="H641" s="557" t="s">
        <v>1958</v>
      </c>
      <c r="I641" s="106" t="s">
        <v>199</v>
      </c>
      <c r="J641" s="107" t="s">
        <v>2017</v>
      </c>
      <c r="K641" s="107" t="s">
        <v>3332</v>
      </c>
      <c r="L641" s="602">
        <v>1</v>
      </c>
      <c r="M641" s="211" t="s">
        <v>1115</v>
      </c>
      <c r="N641" s="916">
        <v>0.4</v>
      </c>
      <c r="O641" s="228" t="s">
        <v>193</v>
      </c>
      <c r="P641" s="130">
        <v>43157</v>
      </c>
      <c r="Q641" s="290" t="s">
        <v>4478</v>
      </c>
      <c r="R641" s="130">
        <v>43200</v>
      </c>
      <c r="S641" s="130">
        <v>43281</v>
      </c>
      <c r="T641" s="333" t="str">
        <f t="shared" si="32"/>
        <v>abril</v>
      </c>
      <c r="U641" s="335">
        <f t="shared" si="33"/>
        <v>81</v>
      </c>
      <c r="V641" s="334">
        <f t="shared" si="31"/>
        <v>91</v>
      </c>
      <c r="W641" s="163"/>
      <c r="X641" s="163"/>
      <c r="Y641" s="211"/>
      <c r="Z641" s="164"/>
      <c r="AA641" s="132"/>
      <c r="AB641" s="580" t="s">
        <v>3337</v>
      </c>
      <c r="AC641" s="115"/>
      <c r="AD641" s="115"/>
      <c r="AE641" s="420"/>
      <c r="AF641" s="115"/>
      <c r="AG641" s="110"/>
      <c r="AH641" s="110"/>
      <c r="AI641" s="327">
        <f>IFERROR(VLOOKUP(CONCATENATE($T641,$V641),'Matriz de Decisión'!$M$4:$Y$81,2,0),0)</f>
        <v>0</v>
      </c>
      <c r="AJ641" s="346"/>
      <c r="AK641" s="346"/>
      <c r="AL641" s="910">
        <v>0</v>
      </c>
      <c r="AM641" s="910">
        <v>0</v>
      </c>
      <c r="AN641" s="910"/>
      <c r="AO641" s="910">
        <f>IFERROR(VLOOKUP(CONCATENATE($T641,$V641),'[1]Matriz de Decisión'!$M$4:$Y$81,4,0),0)</f>
        <v>0</v>
      </c>
      <c r="AP641" s="347"/>
      <c r="AQ641" s="347"/>
    </row>
    <row r="642" spans="1:43" ht="82.5" customHeight="1" x14ac:dyDescent="0.25">
      <c r="A642" s="228" t="s">
        <v>192</v>
      </c>
      <c r="B642" s="215" t="s">
        <v>1723</v>
      </c>
      <c r="C642" s="212" t="s">
        <v>21</v>
      </c>
      <c r="D642" s="107" t="s">
        <v>4447</v>
      </c>
      <c r="E642" s="215"/>
      <c r="F642" s="106" t="s">
        <v>196</v>
      </c>
      <c r="G642" s="106" t="s">
        <v>1957</v>
      </c>
      <c r="H642" s="323" t="s">
        <v>1958</v>
      </c>
      <c r="I642" s="106" t="s">
        <v>199</v>
      </c>
      <c r="J642" s="107" t="s">
        <v>3399</v>
      </c>
      <c r="K642" s="251" t="s">
        <v>3400</v>
      </c>
      <c r="L642" s="602">
        <v>1</v>
      </c>
      <c r="M642" s="211" t="s">
        <v>1115</v>
      </c>
      <c r="N642" s="915">
        <v>1</v>
      </c>
      <c r="O642" s="228" t="s">
        <v>193</v>
      </c>
      <c r="P642" s="130">
        <v>43157</v>
      </c>
      <c r="Q642" s="290" t="s">
        <v>3401</v>
      </c>
      <c r="R642" s="130">
        <v>43146</v>
      </c>
      <c r="S642" s="130">
        <v>43220</v>
      </c>
      <c r="T642" s="333" t="str">
        <f t="shared" si="32"/>
        <v>febrero</v>
      </c>
      <c r="U642" s="335">
        <f t="shared" si="33"/>
        <v>74</v>
      </c>
      <c r="V642" s="334">
        <f t="shared" si="31"/>
        <v>91</v>
      </c>
      <c r="W642" s="163">
        <v>0</v>
      </c>
      <c r="X642" s="163">
        <v>0</v>
      </c>
      <c r="Y642" s="211"/>
      <c r="Z642" s="164"/>
      <c r="AA642" s="132" t="s">
        <v>2018</v>
      </c>
      <c r="AB642" s="580" t="s">
        <v>3407</v>
      </c>
      <c r="AC642" s="115"/>
      <c r="AD642" s="115"/>
      <c r="AE642" s="420">
        <v>0.4</v>
      </c>
      <c r="AF642" s="115" t="s">
        <v>3413</v>
      </c>
      <c r="AG642" s="420">
        <v>0.25</v>
      </c>
      <c r="AH642" s="391" t="s">
        <v>4510</v>
      </c>
      <c r="AI642" s="327">
        <f>IFERROR(VLOOKUP(CONCATENATE($T642,$V642),'Matriz de Decisión'!$M$4:$Y$81,2,0),0)</f>
        <v>0</v>
      </c>
      <c r="AJ642" s="346"/>
      <c r="AK642" s="346"/>
      <c r="AL642" s="910">
        <v>0.25</v>
      </c>
      <c r="AM642" s="910">
        <v>0.25</v>
      </c>
      <c r="AN642" s="910" t="s">
        <v>3414</v>
      </c>
      <c r="AO642" s="346">
        <f>IFERROR(VLOOKUP(CONCATENATE($T642,$V642),'[1]Matriz de Decisión'!$M$4:$Y$81,4,0),0)</f>
        <v>0.6</v>
      </c>
      <c r="AP642" s="420">
        <v>0.6</v>
      </c>
      <c r="AQ642" s="709" t="s">
        <v>4512</v>
      </c>
    </row>
    <row r="643" spans="1:43" ht="82.5" customHeight="1" x14ac:dyDescent="0.25">
      <c r="A643" s="228" t="s">
        <v>192</v>
      </c>
      <c r="B643" s="215" t="s">
        <v>1723</v>
      </c>
      <c r="C643" s="212" t="s">
        <v>21</v>
      </c>
      <c r="D643" s="107" t="s">
        <v>4447</v>
      </c>
      <c r="E643" s="215"/>
      <c r="F643" s="106" t="s">
        <v>196</v>
      </c>
      <c r="G643" s="106" t="s">
        <v>1957</v>
      </c>
      <c r="H643" s="323" t="s">
        <v>1958</v>
      </c>
      <c r="I643" s="106" t="s">
        <v>199</v>
      </c>
      <c r="J643" s="107" t="s">
        <v>3399</v>
      </c>
      <c r="K643" s="251" t="s">
        <v>3400</v>
      </c>
      <c r="L643" s="602">
        <v>1</v>
      </c>
      <c r="M643" s="211" t="s">
        <v>1115</v>
      </c>
      <c r="N643" s="915">
        <v>1</v>
      </c>
      <c r="O643" s="228" t="s">
        <v>193</v>
      </c>
      <c r="P643" s="130">
        <v>43157</v>
      </c>
      <c r="Q643" s="290" t="s">
        <v>3402</v>
      </c>
      <c r="R643" s="130">
        <v>43132</v>
      </c>
      <c r="S643" s="130">
        <v>43291</v>
      </c>
      <c r="T643" s="333" t="str">
        <f t="shared" si="32"/>
        <v>febrero</v>
      </c>
      <c r="U643" s="335">
        <f t="shared" si="33"/>
        <v>159</v>
      </c>
      <c r="V643" s="334">
        <f t="shared" si="31"/>
        <v>183</v>
      </c>
      <c r="W643" s="163">
        <v>0</v>
      </c>
      <c r="X643" s="131">
        <v>0</v>
      </c>
      <c r="Y643" s="211"/>
      <c r="Z643" s="164"/>
      <c r="AA643" s="132" t="s">
        <v>2018</v>
      </c>
      <c r="AB643" s="714" t="s">
        <v>3408</v>
      </c>
      <c r="AC643" s="115"/>
      <c r="AD643" s="115"/>
      <c r="AE643" s="420">
        <v>0.4</v>
      </c>
      <c r="AF643" s="115" t="s">
        <v>3413</v>
      </c>
      <c r="AG643" s="420">
        <v>0.25</v>
      </c>
      <c r="AH643" s="391" t="s">
        <v>4511</v>
      </c>
      <c r="AI643" s="327">
        <f>IFERROR(VLOOKUP(CONCATENATE($T643,$V643),'Matriz de Decisión'!$M$4:$Y$81,2,0),0)</f>
        <v>0</v>
      </c>
      <c r="AJ643" s="346"/>
      <c r="AK643" s="346"/>
      <c r="AL643" s="910">
        <v>0.11666666666666665</v>
      </c>
      <c r="AM643" s="910">
        <v>0.11666666666666665</v>
      </c>
      <c r="AN643" s="910" t="s">
        <v>3415</v>
      </c>
      <c r="AO643" s="346">
        <f>IFERROR(VLOOKUP(CONCATENATE($T643,$V643),'[1]Matriz de Decisión'!$M$4:$Y$81,4,0),0)</f>
        <v>0.23333333333333331</v>
      </c>
      <c r="AP643" s="420">
        <v>0.23</v>
      </c>
      <c r="AQ643" s="709" t="s">
        <v>4513</v>
      </c>
    </row>
    <row r="644" spans="1:43" ht="94.5" hidden="1" x14ac:dyDescent="0.25">
      <c r="A644" s="228" t="s">
        <v>192</v>
      </c>
      <c r="B644" s="105" t="s">
        <v>1723</v>
      </c>
      <c r="C644" s="212" t="s">
        <v>21</v>
      </c>
      <c r="D644" s="107" t="s">
        <v>4446</v>
      </c>
      <c r="E644" s="105"/>
      <c r="F644" s="106" t="s">
        <v>196</v>
      </c>
      <c r="G644" s="106" t="s">
        <v>1957</v>
      </c>
      <c r="H644" s="323" t="s">
        <v>1958</v>
      </c>
      <c r="I644" s="106" t="s">
        <v>199</v>
      </c>
      <c r="J644" s="107" t="s">
        <v>3399</v>
      </c>
      <c r="K644" s="251" t="s">
        <v>3400</v>
      </c>
      <c r="L644" s="602">
        <v>1</v>
      </c>
      <c r="M644" s="211" t="s">
        <v>1115</v>
      </c>
      <c r="N644" s="915">
        <v>1</v>
      </c>
      <c r="O644" s="228" t="s">
        <v>193</v>
      </c>
      <c r="P644" s="130">
        <v>43157</v>
      </c>
      <c r="Q644" s="290" t="s">
        <v>3403</v>
      </c>
      <c r="R644" s="130">
        <v>43291</v>
      </c>
      <c r="S644" s="130">
        <v>43465</v>
      </c>
      <c r="T644" s="333" t="str">
        <f t="shared" si="32"/>
        <v>julio</v>
      </c>
      <c r="U644" s="335">
        <f t="shared" si="33"/>
        <v>174</v>
      </c>
      <c r="V644" s="334">
        <f t="shared" si="31"/>
        <v>183</v>
      </c>
      <c r="W644" s="163">
        <v>0</v>
      </c>
      <c r="X644" s="163">
        <v>0</v>
      </c>
      <c r="Y644" s="211"/>
      <c r="Z644" s="164"/>
      <c r="AA644" s="132" t="s">
        <v>2018</v>
      </c>
      <c r="AB644" s="584" t="s">
        <v>3409</v>
      </c>
      <c r="AC644" s="115"/>
      <c r="AD644" s="115"/>
      <c r="AE644" s="578">
        <v>0.4</v>
      </c>
      <c r="AF644" s="115" t="s">
        <v>3413</v>
      </c>
      <c r="AG644" s="115"/>
      <c r="AH644" s="115"/>
      <c r="AI644" s="327">
        <f>IFERROR(VLOOKUP(CONCATENATE($T644,$V644),'Matriz de Decisión'!$M$4:$Y$81,2,0),0)</f>
        <v>0</v>
      </c>
      <c r="AJ644" s="346"/>
      <c r="AK644" s="346"/>
      <c r="AL644" s="910">
        <v>0</v>
      </c>
      <c r="AM644" s="910"/>
      <c r="AN644" s="910"/>
      <c r="AO644" s="346">
        <f>IFERROR(VLOOKUP(CONCATENATE($T644,$V644),'[1]Matriz de Decisión'!$M$4:$Y$81,4,0),0)</f>
        <v>0</v>
      </c>
      <c r="AP644" s="347"/>
      <c r="AQ644" s="347"/>
    </row>
    <row r="645" spans="1:43" ht="78.75" hidden="1" x14ac:dyDescent="0.25">
      <c r="A645" s="228" t="s">
        <v>192</v>
      </c>
      <c r="B645" s="105" t="s">
        <v>1723</v>
      </c>
      <c r="C645" s="212" t="s">
        <v>21</v>
      </c>
      <c r="D645" s="107" t="s">
        <v>4446</v>
      </c>
      <c r="E645" s="105"/>
      <c r="F645" s="106" t="s">
        <v>196</v>
      </c>
      <c r="G645" s="106" t="s">
        <v>1957</v>
      </c>
      <c r="H645" s="323" t="s">
        <v>1958</v>
      </c>
      <c r="I645" s="106" t="s">
        <v>199</v>
      </c>
      <c r="J645" s="107" t="s">
        <v>3399</v>
      </c>
      <c r="K645" s="251" t="s">
        <v>3400</v>
      </c>
      <c r="L645" s="602">
        <v>1</v>
      </c>
      <c r="M645" s="211" t="s">
        <v>1115</v>
      </c>
      <c r="N645" s="915">
        <v>1</v>
      </c>
      <c r="O645" s="228" t="s">
        <v>193</v>
      </c>
      <c r="P645" s="130">
        <v>43157</v>
      </c>
      <c r="Q645" s="290" t="s">
        <v>3404</v>
      </c>
      <c r="R645" s="130">
        <v>43393</v>
      </c>
      <c r="S645" s="130">
        <v>43424</v>
      </c>
      <c r="T645" s="333" t="str">
        <f t="shared" si="32"/>
        <v>octubre</v>
      </c>
      <c r="U645" s="335">
        <f t="shared" si="33"/>
        <v>31</v>
      </c>
      <c r="V645" s="334">
        <f t="shared" si="31"/>
        <v>61</v>
      </c>
      <c r="W645" s="163">
        <v>0</v>
      </c>
      <c r="X645" s="163">
        <v>0</v>
      </c>
      <c r="Y645" s="211"/>
      <c r="Z645" s="164"/>
      <c r="AA645" s="132" t="s">
        <v>2018</v>
      </c>
      <c r="AB645" s="584" t="s">
        <v>3410</v>
      </c>
      <c r="AC645" s="115"/>
      <c r="AD645" s="115"/>
      <c r="AE645" s="578">
        <v>0.4</v>
      </c>
      <c r="AF645" s="115" t="s">
        <v>3413</v>
      </c>
      <c r="AG645" s="134"/>
      <c r="AH645" s="134"/>
      <c r="AI645" s="327">
        <f>IFERROR(VLOOKUP(CONCATENATE($T645,$V645),'Matriz de Decisión'!$M$4:$Y$81,2,0),0)</f>
        <v>0</v>
      </c>
      <c r="AJ645" s="346"/>
      <c r="AK645" s="346"/>
      <c r="AL645" s="910">
        <v>0</v>
      </c>
      <c r="AM645" s="910"/>
      <c r="AN645" s="910"/>
      <c r="AO645" s="346">
        <f>IFERROR(VLOOKUP(CONCATENATE($T645,$V645),'[1]Matriz de Decisión'!$M$4:$Y$81,4,0),0)</f>
        <v>0</v>
      </c>
      <c r="AP645" s="347"/>
      <c r="AQ645" s="347"/>
    </row>
    <row r="646" spans="1:43" ht="48" hidden="1" x14ac:dyDescent="0.25">
      <c r="A646" s="228" t="s">
        <v>192</v>
      </c>
      <c r="B646" s="215" t="s">
        <v>1723</v>
      </c>
      <c r="C646" s="212" t="s">
        <v>21</v>
      </c>
      <c r="D646" s="107" t="s">
        <v>4446</v>
      </c>
      <c r="E646" s="215"/>
      <c r="F646" s="106" t="s">
        <v>196</v>
      </c>
      <c r="G646" s="106" t="s">
        <v>1957</v>
      </c>
      <c r="H646" s="558" t="s">
        <v>1958</v>
      </c>
      <c r="I646" s="106" t="s">
        <v>199</v>
      </c>
      <c r="J646" s="107" t="s">
        <v>3399</v>
      </c>
      <c r="K646" s="251" t="s">
        <v>3400</v>
      </c>
      <c r="L646" s="602">
        <v>1</v>
      </c>
      <c r="M646" s="211" t="s">
        <v>1115</v>
      </c>
      <c r="N646" s="915">
        <v>1</v>
      </c>
      <c r="O646" s="228" t="s">
        <v>193</v>
      </c>
      <c r="P646" s="130">
        <v>43157</v>
      </c>
      <c r="Q646" s="290" t="s">
        <v>3405</v>
      </c>
      <c r="R646" s="130">
        <v>43424</v>
      </c>
      <c r="S646" s="130">
        <v>43454</v>
      </c>
      <c r="T646" s="333" t="str">
        <f t="shared" si="32"/>
        <v>noviembre</v>
      </c>
      <c r="U646" s="335">
        <f t="shared" si="33"/>
        <v>30</v>
      </c>
      <c r="V646" s="334">
        <f t="shared" si="31"/>
        <v>30</v>
      </c>
      <c r="W646" s="163"/>
      <c r="X646" s="163"/>
      <c r="Y646" s="211"/>
      <c r="Z646" s="164"/>
      <c r="AA646" s="132"/>
      <c r="AB646" s="584" t="s">
        <v>3411</v>
      </c>
      <c r="AC646" s="115"/>
      <c r="AD646" s="115"/>
      <c r="AE646" s="578">
        <v>0.4</v>
      </c>
      <c r="AF646" s="115" t="s">
        <v>3413</v>
      </c>
      <c r="AG646" s="134"/>
      <c r="AH646" s="134"/>
      <c r="AI646" s="327">
        <f>IFERROR(VLOOKUP(CONCATENATE($T646,$V646),'Matriz de Decisión'!$M$4:$Y$81,2,0),0)</f>
        <v>0</v>
      </c>
      <c r="AJ646" s="346"/>
      <c r="AK646" s="346"/>
      <c r="AL646" s="910">
        <v>0</v>
      </c>
      <c r="AM646" s="910"/>
      <c r="AN646" s="910"/>
      <c r="AO646" s="346"/>
      <c r="AP646" s="347"/>
      <c r="AQ646" s="347"/>
    </row>
    <row r="647" spans="1:43" ht="78.75" hidden="1" x14ac:dyDescent="0.25">
      <c r="A647" s="228" t="s">
        <v>192</v>
      </c>
      <c r="B647" s="215" t="s">
        <v>1723</v>
      </c>
      <c r="C647" s="212" t="s">
        <v>21</v>
      </c>
      <c r="D647" s="107" t="s">
        <v>4446</v>
      </c>
      <c r="E647" s="215"/>
      <c r="F647" s="106" t="s">
        <v>196</v>
      </c>
      <c r="G647" s="106" t="s">
        <v>1957</v>
      </c>
      <c r="H647" s="558" t="s">
        <v>1958</v>
      </c>
      <c r="I647" s="106" t="s">
        <v>199</v>
      </c>
      <c r="J647" s="107" t="s">
        <v>3399</v>
      </c>
      <c r="K647" s="251" t="s">
        <v>3400</v>
      </c>
      <c r="L647" s="602">
        <v>1</v>
      </c>
      <c r="M647" s="211" t="s">
        <v>1115</v>
      </c>
      <c r="N647" s="915">
        <v>1</v>
      </c>
      <c r="O647" s="228" t="s">
        <v>193</v>
      </c>
      <c r="P647" s="130">
        <v>43157</v>
      </c>
      <c r="Q647" s="290" t="s">
        <v>3406</v>
      </c>
      <c r="R647" s="130">
        <v>43449</v>
      </c>
      <c r="S647" s="130">
        <v>43465</v>
      </c>
      <c r="T647" s="333" t="str">
        <f t="shared" si="32"/>
        <v>diciembre</v>
      </c>
      <c r="U647" s="335">
        <f t="shared" si="33"/>
        <v>16</v>
      </c>
      <c r="V647" s="334">
        <f t="shared" si="31"/>
        <v>30</v>
      </c>
      <c r="W647" s="163"/>
      <c r="X647" s="163"/>
      <c r="Y647" s="211"/>
      <c r="Z647" s="164"/>
      <c r="AA647" s="132"/>
      <c r="AB647" s="584" t="s">
        <v>3412</v>
      </c>
      <c r="AC647" s="115"/>
      <c r="AD647" s="115"/>
      <c r="AE647" s="578">
        <v>0.4</v>
      </c>
      <c r="AF647" s="115" t="s">
        <v>3413</v>
      </c>
      <c r="AG647" s="134"/>
      <c r="AH647" s="134"/>
      <c r="AI647" s="327">
        <f>IFERROR(VLOOKUP(CONCATENATE($T647,$V647),'Matriz de Decisión'!$M$4:$Y$81,2,0),0)</f>
        <v>0</v>
      </c>
      <c r="AJ647" s="346"/>
      <c r="AK647" s="346"/>
      <c r="AL647" s="910">
        <v>0</v>
      </c>
      <c r="AM647" s="910"/>
      <c r="AN647" s="910"/>
      <c r="AO647" s="346"/>
      <c r="AP647" s="347"/>
      <c r="AQ647" s="347"/>
    </row>
    <row r="648" spans="1:43" ht="82.5" customHeight="1" x14ac:dyDescent="0.25">
      <c r="A648" s="228" t="s">
        <v>192</v>
      </c>
      <c r="B648" s="105" t="s">
        <v>17</v>
      </c>
      <c r="C648" s="212" t="s">
        <v>21</v>
      </c>
      <c r="D648" s="107" t="s">
        <v>4447</v>
      </c>
      <c r="E648" s="105"/>
      <c r="F648" s="211" t="s">
        <v>2019</v>
      </c>
      <c r="G648" s="106" t="s">
        <v>1957</v>
      </c>
      <c r="H648" s="323" t="s">
        <v>1958</v>
      </c>
      <c r="I648" s="211" t="s">
        <v>193</v>
      </c>
      <c r="J648" s="107" t="s">
        <v>2020</v>
      </c>
      <c r="K648" s="251" t="s">
        <v>3316</v>
      </c>
      <c r="L648" s="602">
        <v>1</v>
      </c>
      <c r="M648" s="211" t="s">
        <v>285</v>
      </c>
      <c r="N648" s="915">
        <v>1</v>
      </c>
      <c r="O648" s="228" t="s">
        <v>193</v>
      </c>
      <c r="P648" s="130">
        <v>43157</v>
      </c>
      <c r="Q648" s="290" t="s">
        <v>3310</v>
      </c>
      <c r="R648" s="130">
        <v>43102</v>
      </c>
      <c r="S648" s="130">
        <v>43159</v>
      </c>
      <c r="T648" s="333" t="str">
        <f t="shared" si="32"/>
        <v>enero</v>
      </c>
      <c r="U648" s="335">
        <f t="shared" si="33"/>
        <v>57</v>
      </c>
      <c r="V648" s="334">
        <f t="shared" ref="V648:V711" si="34">IF($U648&lt;=30,30,IF(AND($U648&gt;30,$U648&lt;=61),61,IF(AND($U648&gt;61,$U648&lt;=91),91,IF(AND($U648&gt;91,$U648&lt;=122),122,IF(AND($U648&gt;122,$U648&lt;=152),152,IF(AND($U648&gt;152,$U648&lt;=183),183,IF(AND($U648&gt;183,$U648&lt;=213),213,IF(AND($U648&gt;213,$U648&lt;=244),244,IF(AND($U648&gt;244,$U648&lt;=274),274,IF(AND($U648&gt;274,$U648&lt;=305),305,IF(AND($U648&gt;305,$U648&lt;=333),333,IF(AND($U648&gt;333,$U648&lt;=365),365,"Verificar Fechas"))))))))))))</f>
        <v>61</v>
      </c>
      <c r="W648" s="163">
        <v>0</v>
      </c>
      <c r="X648" s="131">
        <v>0</v>
      </c>
      <c r="Y648" s="211"/>
      <c r="Z648" s="164"/>
      <c r="AA648" s="132" t="s">
        <v>2022</v>
      </c>
      <c r="AB648" s="566" t="s">
        <v>3317</v>
      </c>
      <c r="AC648" s="582">
        <v>0.15</v>
      </c>
      <c r="AD648" s="115" t="s">
        <v>2025</v>
      </c>
      <c r="AE648" s="420">
        <v>0.3</v>
      </c>
      <c r="AF648" s="115" t="s">
        <v>3320</v>
      </c>
      <c r="AG648" s="216">
        <v>0.7</v>
      </c>
      <c r="AH648" s="706" t="s">
        <v>4155</v>
      </c>
      <c r="AI648" s="327">
        <f>IFERROR(VLOOKUP(CONCATENATE($T648,$V648),'Matriz de Decisión'!$M$4:$Y$81,2,0),0)</f>
        <v>0.4</v>
      </c>
      <c r="AJ648" s="327">
        <v>0.6</v>
      </c>
      <c r="AK648" s="290" t="s">
        <v>3321</v>
      </c>
      <c r="AL648" s="910">
        <v>0.6</v>
      </c>
      <c r="AM648" s="910">
        <v>0.6</v>
      </c>
      <c r="AN648" s="910" t="s">
        <v>3321</v>
      </c>
      <c r="AO648" s="346">
        <f>IFERROR(VLOOKUP(CONCATENATE($T648,$V648),'[1]Matriz de Decisión'!$M$4:$Y$81,4,0),0)</f>
        <v>1</v>
      </c>
      <c r="AP648" s="346">
        <f>IFERROR(VLOOKUP(CONCATENATE($T648,$V648),'[1]Matriz de Decisión'!$M$4:$Y$81,4,0),0)</f>
        <v>1</v>
      </c>
      <c r="AQ648" s="710" t="s">
        <v>4158</v>
      </c>
    </row>
    <row r="649" spans="1:43" ht="82.5" customHeight="1" x14ac:dyDescent="0.25">
      <c r="A649" s="228" t="s">
        <v>192</v>
      </c>
      <c r="B649" s="105" t="s">
        <v>17</v>
      </c>
      <c r="C649" s="212" t="s">
        <v>21</v>
      </c>
      <c r="D649" s="107" t="s">
        <v>4447</v>
      </c>
      <c r="E649" s="105"/>
      <c r="F649" s="211" t="s">
        <v>2019</v>
      </c>
      <c r="G649" s="106" t="s">
        <v>1957</v>
      </c>
      <c r="H649" s="557" t="s">
        <v>1958</v>
      </c>
      <c r="I649" s="211" t="s">
        <v>193</v>
      </c>
      <c r="J649" s="107" t="s">
        <v>2020</v>
      </c>
      <c r="K649" s="251" t="s">
        <v>2021</v>
      </c>
      <c r="L649" s="602">
        <v>1</v>
      </c>
      <c r="M649" s="211" t="s">
        <v>285</v>
      </c>
      <c r="N649" s="915">
        <v>1</v>
      </c>
      <c r="O649" s="228" t="s">
        <v>193</v>
      </c>
      <c r="P649" s="130">
        <v>43157</v>
      </c>
      <c r="Q649" s="290" t="s">
        <v>3311</v>
      </c>
      <c r="R649" s="130">
        <v>43102</v>
      </c>
      <c r="S649" s="130">
        <v>43190</v>
      </c>
      <c r="T649" s="333" t="str">
        <f t="shared" ref="T649:T712" si="35">TEXT(R649,"mmmm")</f>
        <v>enero</v>
      </c>
      <c r="U649" s="335">
        <f t="shared" ref="U649:U712" si="36">+S649-R649</f>
        <v>88</v>
      </c>
      <c r="V649" s="334">
        <f t="shared" si="34"/>
        <v>91</v>
      </c>
      <c r="W649" s="163"/>
      <c r="X649" s="131"/>
      <c r="Y649" s="211"/>
      <c r="Z649" s="164"/>
      <c r="AA649" s="132"/>
      <c r="AB649" s="567" t="s">
        <v>3318</v>
      </c>
      <c r="AC649" s="582">
        <v>0.15</v>
      </c>
      <c r="AD649" s="115" t="s">
        <v>2025</v>
      </c>
      <c r="AE649" s="420">
        <v>0.3</v>
      </c>
      <c r="AF649" s="115" t="s">
        <v>3320</v>
      </c>
      <c r="AG649" s="216">
        <v>0.7</v>
      </c>
      <c r="AH649" s="706" t="s">
        <v>4155</v>
      </c>
      <c r="AI649" s="327">
        <f>IFERROR(VLOOKUP(CONCATENATE($T649,$V649),'Matriz de Decisión'!$M$4:$Y$81,2,0),0)</f>
        <v>0.25</v>
      </c>
      <c r="AJ649" s="327">
        <v>0.25</v>
      </c>
      <c r="AK649" s="290" t="s">
        <v>3322</v>
      </c>
      <c r="AL649" s="910">
        <v>0.25</v>
      </c>
      <c r="AM649" s="910">
        <v>0.25</v>
      </c>
      <c r="AN649" s="910" t="s">
        <v>3322</v>
      </c>
      <c r="AO649" s="346">
        <f>IFERROR(VLOOKUP(CONCATENATE($T649,$V649),'[1]Matriz de Decisión'!$M$4:$Y$81,4,0),0)</f>
        <v>1</v>
      </c>
      <c r="AP649" s="401">
        <v>0.95</v>
      </c>
      <c r="AQ649" s="710" t="s">
        <v>4159</v>
      </c>
    </row>
    <row r="650" spans="1:43" ht="84" hidden="1" x14ac:dyDescent="0.25">
      <c r="A650" s="228" t="s">
        <v>192</v>
      </c>
      <c r="B650" s="105" t="s">
        <v>17</v>
      </c>
      <c r="C650" s="212" t="s">
        <v>21</v>
      </c>
      <c r="D650" s="107" t="s">
        <v>4446</v>
      </c>
      <c r="E650" s="105"/>
      <c r="F650" s="211" t="s">
        <v>2019</v>
      </c>
      <c r="G650" s="106" t="s">
        <v>1957</v>
      </c>
      <c r="H650" s="557" t="s">
        <v>1958</v>
      </c>
      <c r="I650" s="211" t="s">
        <v>193</v>
      </c>
      <c r="J650" s="107" t="s">
        <v>2020</v>
      </c>
      <c r="K650" s="251" t="s">
        <v>2021</v>
      </c>
      <c r="L650" s="602">
        <v>1</v>
      </c>
      <c r="M650" s="211" t="s">
        <v>285</v>
      </c>
      <c r="N650" s="915">
        <v>1</v>
      </c>
      <c r="O650" s="228" t="s">
        <v>193</v>
      </c>
      <c r="P650" s="130">
        <v>43157</v>
      </c>
      <c r="Q650" s="290" t="s">
        <v>3312</v>
      </c>
      <c r="R650" s="130">
        <v>43191</v>
      </c>
      <c r="S650" s="130">
        <v>43220</v>
      </c>
      <c r="T650" s="333" t="str">
        <f t="shared" si="35"/>
        <v>abril</v>
      </c>
      <c r="U650" s="335">
        <f t="shared" si="36"/>
        <v>29</v>
      </c>
      <c r="V650" s="334">
        <f t="shared" si="34"/>
        <v>30</v>
      </c>
      <c r="W650" s="163"/>
      <c r="X650" s="131"/>
      <c r="Y650" s="211"/>
      <c r="Z650" s="164"/>
      <c r="AA650" s="132"/>
      <c r="AB650" s="567" t="s">
        <v>3318</v>
      </c>
      <c r="AC650" s="115"/>
      <c r="AD650" s="115"/>
      <c r="AE650" s="115"/>
      <c r="AF650" s="115"/>
      <c r="AG650" s="134"/>
      <c r="AH650" s="134"/>
      <c r="AI650" s="327">
        <f>IFERROR(VLOOKUP(CONCATENATE($T650,$V650),'Matriz de Decisión'!$M$4:$Y$81,2,0),0)</f>
        <v>0</v>
      </c>
      <c r="AJ650" s="910"/>
      <c r="AK650" s="290"/>
      <c r="AL650" s="910">
        <v>0</v>
      </c>
      <c r="AM650" s="910">
        <v>0</v>
      </c>
      <c r="AN650" s="910"/>
      <c r="AO650" s="910">
        <f>IFERROR(VLOOKUP(CONCATENATE($T650,$V650),'[1]Matriz de Decisión'!$M$4:$Y$81,4,0),0)</f>
        <v>0</v>
      </c>
      <c r="AP650" s="347"/>
      <c r="AQ650" s="347"/>
    </row>
    <row r="651" spans="1:43" ht="110.25" hidden="1" x14ac:dyDescent="0.25">
      <c r="A651" s="228" t="s">
        <v>192</v>
      </c>
      <c r="B651" s="105" t="s">
        <v>17</v>
      </c>
      <c r="C651" s="212" t="s">
        <v>21</v>
      </c>
      <c r="D651" s="107" t="s">
        <v>4446</v>
      </c>
      <c r="E651" s="105"/>
      <c r="F651" s="211" t="s">
        <v>2019</v>
      </c>
      <c r="G651" s="106" t="s">
        <v>1957</v>
      </c>
      <c r="H651" s="557" t="s">
        <v>1958</v>
      </c>
      <c r="I651" s="211" t="s">
        <v>193</v>
      </c>
      <c r="J651" s="107" t="s">
        <v>2020</v>
      </c>
      <c r="K651" s="251" t="s">
        <v>2021</v>
      </c>
      <c r="L651" s="602">
        <v>1</v>
      </c>
      <c r="M651" s="211" t="s">
        <v>285</v>
      </c>
      <c r="N651" s="915">
        <v>1</v>
      </c>
      <c r="O651" s="228" t="s">
        <v>193</v>
      </c>
      <c r="P651" s="130">
        <v>43157</v>
      </c>
      <c r="Q651" s="290" t="s">
        <v>2023</v>
      </c>
      <c r="R651" s="130">
        <v>43191</v>
      </c>
      <c r="S651" s="130">
        <v>43281</v>
      </c>
      <c r="T651" s="333" t="str">
        <f t="shared" si="35"/>
        <v>abril</v>
      </c>
      <c r="U651" s="335">
        <f t="shared" si="36"/>
        <v>90</v>
      </c>
      <c r="V651" s="334">
        <f t="shared" si="34"/>
        <v>91</v>
      </c>
      <c r="W651" s="163"/>
      <c r="X651" s="131"/>
      <c r="Y651" s="211"/>
      <c r="Z651" s="164"/>
      <c r="AA651" s="132"/>
      <c r="AB651" s="567" t="s">
        <v>2024</v>
      </c>
      <c r="AC651" s="115"/>
      <c r="AD651" s="115"/>
      <c r="AE651" s="115"/>
      <c r="AF651" s="115"/>
      <c r="AG651" s="134"/>
      <c r="AH651" s="134"/>
      <c r="AI651" s="327">
        <f>IFERROR(VLOOKUP(CONCATENATE($T651,$V651),'Matriz de Decisión'!$M$4:$Y$81,2,0),0)</f>
        <v>0</v>
      </c>
      <c r="AJ651" s="910"/>
      <c r="AK651" s="290"/>
      <c r="AL651" s="910">
        <v>0</v>
      </c>
      <c r="AM651" s="910">
        <v>0</v>
      </c>
      <c r="AN651" s="910"/>
      <c r="AO651" s="910">
        <f>IFERROR(VLOOKUP(CONCATENATE($T651,$V651),'[1]Matriz de Decisión'!$M$4:$Y$81,4,0),0)</f>
        <v>0</v>
      </c>
      <c r="AP651" s="347"/>
      <c r="AQ651" s="347"/>
    </row>
    <row r="652" spans="1:43" ht="82.5" customHeight="1" x14ac:dyDescent="0.25">
      <c r="A652" s="228" t="s">
        <v>192</v>
      </c>
      <c r="B652" s="105" t="s">
        <v>17</v>
      </c>
      <c r="C652" s="212" t="s">
        <v>21</v>
      </c>
      <c r="D652" s="107" t="s">
        <v>4447</v>
      </c>
      <c r="E652" s="105"/>
      <c r="F652" s="211" t="s">
        <v>2019</v>
      </c>
      <c r="G652" s="106" t="s">
        <v>1957</v>
      </c>
      <c r="H652" s="557" t="s">
        <v>1958</v>
      </c>
      <c r="I652" s="211" t="s">
        <v>193</v>
      </c>
      <c r="J652" s="107" t="s">
        <v>2020</v>
      </c>
      <c r="K652" s="251" t="s">
        <v>2021</v>
      </c>
      <c r="L652" s="602">
        <v>1</v>
      </c>
      <c r="M652" s="211" t="s">
        <v>285</v>
      </c>
      <c r="N652" s="915">
        <v>1</v>
      </c>
      <c r="O652" s="228" t="s">
        <v>193</v>
      </c>
      <c r="P652" s="130">
        <v>43157</v>
      </c>
      <c r="Q652" s="290" t="s">
        <v>3313</v>
      </c>
      <c r="R652" s="130">
        <v>43102</v>
      </c>
      <c r="S652" s="130">
        <v>43312</v>
      </c>
      <c r="T652" s="333" t="str">
        <f t="shared" si="35"/>
        <v>enero</v>
      </c>
      <c r="U652" s="335">
        <f t="shared" si="36"/>
        <v>210</v>
      </c>
      <c r="V652" s="334">
        <f t="shared" si="34"/>
        <v>213</v>
      </c>
      <c r="W652" s="163"/>
      <c r="X652" s="131"/>
      <c r="Y652" s="211"/>
      <c r="Z652" s="164"/>
      <c r="AA652" s="132"/>
      <c r="AB652" s="567" t="s">
        <v>3319</v>
      </c>
      <c r="AC652" s="582">
        <v>0.15</v>
      </c>
      <c r="AD652" s="115" t="s">
        <v>2025</v>
      </c>
      <c r="AE652" s="420">
        <v>0.3</v>
      </c>
      <c r="AF652" s="115" t="s">
        <v>3320</v>
      </c>
      <c r="AG652" s="216">
        <v>0.7</v>
      </c>
      <c r="AH652" s="706" t="s">
        <v>4155</v>
      </c>
      <c r="AI652" s="327">
        <f>IFERROR(VLOOKUP(CONCATENATE($T652,$V652),'Matriz de Decisión'!$M$4:$Y$81,2,0),0)</f>
        <v>0.10285714285714284</v>
      </c>
      <c r="AJ652" s="910">
        <v>0.1</v>
      </c>
      <c r="AK652" s="290" t="s">
        <v>3323</v>
      </c>
      <c r="AL652" s="910">
        <v>0.10285714285714284</v>
      </c>
      <c r="AM652" s="910">
        <v>0.1</v>
      </c>
      <c r="AN652" s="910" t="s">
        <v>3323</v>
      </c>
      <c r="AO652" s="346">
        <f>IFERROR(VLOOKUP(CONCATENATE($T652,$V652),'[1]Matriz de Decisión'!$M$4:$Y$81,4,0),0)</f>
        <v>0.34857142857142853</v>
      </c>
      <c r="AP652" s="368">
        <v>0.35</v>
      </c>
      <c r="AQ652" s="710" t="s">
        <v>4160</v>
      </c>
    </row>
    <row r="653" spans="1:43" ht="82.5" customHeight="1" x14ac:dyDescent="0.25">
      <c r="A653" s="228" t="s">
        <v>192</v>
      </c>
      <c r="B653" s="105" t="s">
        <v>17</v>
      </c>
      <c r="C653" s="212" t="s">
        <v>21</v>
      </c>
      <c r="D653" s="107" t="s">
        <v>4447</v>
      </c>
      <c r="E653" s="105"/>
      <c r="F653" s="211" t="s">
        <v>2019</v>
      </c>
      <c r="G653" s="106" t="s">
        <v>1957</v>
      </c>
      <c r="H653" s="557" t="s">
        <v>1958</v>
      </c>
      <c r="I653" s="211" t="s">
        <v>193</v>
      </c>
      <c r="J653" s="107" t="s">
        <v>2020</v>
      </c>
      <c r="K653" s="251" t="s">
        <v>2021</v>
      </c>
      <c r="L653" s="602">
        <v>1</v>
      </c>
      <c r="M653" s="211" t="s">
        <v>285</v>
      </c>
      <c r="N653" s="915">
        <v>1</v>
      </c>
      <c r="O653" s="228" t="s">
        <v>193</v>
      </c>
      <c r="P653" s="130">
        <v>43157</v>
      </c>
      <c r="Q653" s="290" t="s">
        <v>3314</v>
      </c>
      <c r="R653" s="130">
        <v>43102</v>
      </c>
      <c r="S653" s="130">
        <v>43312</v>
      </c>
      <c r="T653" s="333" t="str">
        <f t="shared" si="35"/>
        <v>enero</v>
      </c>
      <c r="U653" s="335">
        <f t="shared" si="36"/>
        <v>210</v>
      </c>
      <c r="V653" s="334">
        <f t="shared" si="34"/>
        <v>213</v>
      </c>
      <c r="W653" s="163">
        <v>0</v>
      </c>
      <c r="X653" s="163">
        <v>0</v>
      </c>
      <c r="Y653" s="211"/>
      <c r="Z653" s="164"/>
      <c r="AA653" s="132" t="s">
        <v>2022</v>
      </c>
      <c r="AB653" s="567" t="s">
        <v>2020</v>
      </c>
      <c r="AC653" s="582">
        <v>0.15</v>
      </c>
      <c r="AD653" s="115" t="s">
        <v>2025</v>
      </c>
      <c r="AE653" s="420">
        <v>0.3</v>
      </c>
      <c r="AF653" s="115" t="s">
        <v>3320</v>
      </c>
      <c r="AG653" s="216">
        <v>0.7</v>
      </c>
      <c r="AH653" s="706" t="s">
        <v>4155</v>
      </c>
      <c r="AI653" s="327">
        <f>IFERROR(VLOOKUP(CONCATENATE($T653,$V653),'Matriz de Decisión'!$M$4:$Y$81,2,0),0)</f>
        <v>0.10285714285714284</v>
      </c>
      <c r="AJ653" s="910">
        <v>0.1</v>
      </c>
      <c r="AK653" s="290" t="s">
        <v>3324</v>
      </c>
      <c r="AL653" s="910">
        <v>0.10285714285714284</v>
      </c>
      <c r="AM653" s="910">
        <v>0.1</v>
      </c>
      <c r="AN653" s="910" t="s">
        <v>3324</v>
      </c>
      <c r="AO653" s="346">
        <f>IFERROR(VLOOKUP(CONCATENATE($T653,$V653),'[1]Matriz de Decisión'!$M$4:$Y$81,4,0),0)</f>
        <v>0.34857142857142853</v>
      </c>
      <c r="AP653" s="346">
        <v>0.35</v>
      </c>
      <c r="AQ653" s="710" t="s">
        <v>4161</v>
      </c>
    </row>
    <row r="654" spans="1:43" ht="82.5" customHeight="1" x14ac:dyDescent="0.25">
      <c r="A654" s="228" t="s">
        <v>192</v>
      </c>
      <c r="B654" s="105" t="s">
        <v>17</v>
      </c>
      <c r="C654" s="212" t="s">
        <v>21</v>
      </c>
      <c r="D654" s="107" t="s">
        <v>4447</v>
      </c>
      <c r="E654" s="105"/>
      <c r="F654" s="211" t="s">
        <v>2019</v>
      </c>
      <c r="G654" s="106" t="s">
        <v>1957</v>
      </c>
      <c r="H654" s="323" t="s">
        <v>1958</v>
      </c>
      <c r="I654" s="211" t="s">
        <v>193</v>
      </c>
      <c r="J654" s="107" t="s">
        <v>2020</v>
      </c>
      <c r="K654" s="251" t="s">
        <v>2021</v>
      </c>
      <c r="L654" s="602">
        <v>1</v>
      </c>
      <c r="M654" s="211" t="s">
        <v>285</v>
      </c>
      <c r="N654" s="915">
        <v>1</v>
      </c>
      <c r="O654" s="228" t="s">
        <v>193</v>
      </c>
      <c r="P654" s="130">
        <v>43157</v>
      </c>
      <c r="Q654" s="290" t="s">
        <v>3315</v>
      </c>
      <c r="R654" s="130">
        <v>43132</v>
      </c>
      <c r="S654" s="130">
        <v>43312</v>
      </c>
      <c r="T654" s="333" t="str">
        <f t="shared" si="35"/>
        <v>febrero</v>
      </c>
      <c r="U654" s="335">
        <f t="shared" si="36"/>
        <v>180</v>
      </c>
      <c r="V654" s="334">
        <f t="shared" si="34"/>
        <v>183</v>
      </c>
      <c r="W654" s="163">
        <v>0</v>
      </c>
      <c r="X654" s="163">
        <v>0</v>
      </c>
      <c r="Y654" s="211"/>
      <c r="Z654" s="164"/>
      <c r="AA654" s="132" t="s">
        <v>2022</v>
      </c>
      <c r="AB654" s="566" t="s">
        <v>2026</v>
      </c>
      <c r="AC654" s="582">
        <v>0.15</v>
      </c>
      <c r="AD654" s="115" t="s">
        <v>2025</v>
      </c>
      <c r="AE654" s="420">
        <v>0.3</v>
      </c>
      <c r="AF654" s="115" t="s">
        <v>3320</v>
      </c>
      <c r="AG654" s="216">
        <v>0.7</v>
      </c>
      <c r="AH654" s="706" t="s">
        <v>4155</v>
      </c>
      <c r="AI654" s="327">
        <f>IFERROR(VLOOKUP(CONCATENATE($T654,$V654),'Matriz de Decisión'!$M$4:$Y$81,2,0),0)</f>
        <v>0</v>
      </c>
      <c r="AJ654" s="910"/>
      <c r="AK654" s="290"/>
      <c r="AL654" s="910">
        <v>0</v>
      </c>
      <c r="AM654" s="910"/>
      <c r="AN654" s="910"/>
      <c r="AO654" s="346">
        <v>0.233333333333333</v>
      </c>
      <c r="AP654" s="346">
        <v>0.233333333333333</v>
      </c>
      <c r="AQ654" s="710" t="s">
        <v>4162</v>
      </c>
    </row>
    <row r="655" spans="1:43" ht="82.5" customHeight="1" x14ac:dyDescent="0.25">
      <c r="A655" s="228" t="s">
        <v>195</v>
      </c>
      <c r="B655" s="105" t="s">
        <v>17</v>
      </c>
      <c r="C655" s="212" t="s">
        <v>21</v>
      </c>
      <c r="D655" s="107" t="s">
        <v>4447</v>
      </c>
      <c r="E655" s="105"/>
      <c r="F655" s="106" t="s">
        <v>196</v>
      </c>
      <c r="G655" s="106" t="s">
        <v>1957</v>
      </c>
      <c r="H655" s="558" t="s">
        <v>1958</v>
      </c>
      <c r="I655" s="211" t="s">
        <v>199</v>
      </c>
      <c r="J655" s="107" t="s">
        <v>3416</v>
      </c>
      <c r="K655" s="251" t="s">
        <v>3417</v>
      </c>
      <c r="L655" s="602">
        <v>1</v>
      </c>
      <c r="M655" s="211" t="s">
        <v>285</v>
      </c>
      <c r="N655" s="915">
        <v>1</v>
      </c>
      <c r="O655" s="228" t="s">
        <v>193</v>
      </c>
      <c r="P655" s="130">
        <v>43157</v>
      </c>
      <c r="Q655" s="290" t="s">
        <v>3418</v>
      </c>
      <c r="R655" s="130">
        <v>43132</v>
      </c>
      <c r="S655" s="130">
        <v>43159</v>
      </c>
      <c r="T655" s="333" t="str">
        <f t="shared" si="35"/>
        <v>febrero</v>
      </c>
      <c r="U655" s="335">
        <f t="shared" si="36"/>
        <v>27</v>
      </c>
      <c r="V655" s="334">
        <f t="shared" si="34"/>
        <v>30</v>
      </c>
      <c r="W655" s="163"/>
      <c r="X655" s="163"/>
      <c r="Y655" s="211"/>
      <c r="Z655" s="164"/>
      <c r="AA655" s="132"/>
      <c r="AB655" s="566" t="s">
        <v>3433</v>
      </c>
      <c r="AC655" s="115"/>
      <c r="AD655" s="115"/>
      <c r="AE655" s="420">
        <v>0.05</v>
      </c>
      <c r="AF655" s="115" t="s">
        <v>3441</v>
      </c>
      <c r="AG655" s="216">
        <v>0.2</v>
      </c>
      <c r="AH655" s="706" t="s">
        <v>4156</v>
      </c>
      <c r="AI655" s="327">
        <f>IFERROR(VLOOKUP(CONCATENATE($T655,$V655),'Matriz de Decisión'!$M$4:$Y$81,2,0),0)</f>
        <v>0</v>
      </c>
      <c r="AJ655" s="910"/>
      <c r="AK655" s="290"/>
      <c r="AL655" s="910">
        <v>1</v>
      </c>
      <c r="AM655" s="910">
        <v>1</v>
      </c>
      <c r="AN655" s="910" t="s">
        <v>3444</v>
      </c>
      <c r="AO655" s="346">
        <f>IFERROR(VLOOKUP(CONCATENATE($T655,$V655),'[1]Matriz de Decisión'!$M$4:$Y$81,4,0),0)</f>
        <v>1</v>
      </c>
      <c r="AP655" s="346">
        <v>1</v>
      </c>
      <c r="AQ655" s="585" t="s">
        <v>4163</v>
      </c>
    </row>
    <row r="656" spans="1:43" ht="82.5" customHeight="1" x14ac:dyDescent="0.25">
      <c r="A656" s="228" t="s">
        <v>195</v>
      </c>
      <c r="B656" s="105" t="s">
        <v>17</v>
      </c>
      <c r="C656" s="212" t="s">
        <v>21</v>
      </c>
      <c r="D656" s="107" t="s">
        <v>4447</v>
      </c>
      <c r="E656" s="105"/>
      <c r="F656" s="106" t="s">
        <v>196</v>
      </c>
      <c r="G656" s="106" t="s">
        <v>1957</v>
      </c>
      <c r="H656" s="558" t="s">
        <v>1958</v>
      </c>
      <c r="I656" s="602" t="s">
        <v>199</v>
      </c>
      <c r="J656" s="107" t="s">
        <v>3416</v>
      </c>
      <c r="K656" s="251" t="s">
        <v>3417</v>
      </c>
      <c r="L656" s="602">
        <v>1</v>
      </c>
      <c r="M656" s="211" t="s">
        <v>285</v>
      </c>
      <c r="N656" s="915">
        <v>1</v>
      </c>
      <c r="O656" s="228" t="s">
        <v>193</v>
      </c>
      <c r="P656" s="130">
        <v>43157</v>
      </c>
      <c r="Q656" s="290" t="s">
        <v>3419</v>
      </c>
      <c r="R656" s="130">
        <v>43174</v>
      </c>
      <c r="S656" s="130">
        <v>43281</v>
      </c>
      <c r="T656" s="333" t="str">
        <f t="shared" si="35"/>
        <v>marzo</v>
      </c>
      <c r="U656" s="335">
        <f t="shared" si="36"/>
        <v>107</v>
      </c>
      <c r="V656" s="334">
        <f t="shared" si="34"/>
        <v>122</v>
      </c>
      <c r="W656" s="163"/>
      <c r="X656" s="163"/>
      <c r="Y656" s="211"/>
      <c r="Z656" s="164"/>
      <c r="AA656" s="132"/>
      <c r="AB656" s="378" t="s">
        <v>3434</v>
      </c>
      <c r="AC656" s="115"/>
      <c r="AD656" s="115"/>
      <c r="AE656" s="420">
        <v>0.05</v>
      </c>
      <c r="AF656" s="115" t="s">
        <v>3441</v>
      </c>
      <c r="AG656" s="216">
        <v>0.2</v>
      </c>
      <c r="AH656" s="706" t="s">
        <v>4156</v>
      </c>
      <c r="AI656" s="327">
        <f>IFERROR(VLOOKUP(CONCATENATE($T656,$V656),'Matriz de Decisión'!$M$4:$Y$81,2,0),0)</f>
        <v>0</v>
      </c>
      <c r="AJ656" s="910"/>
      <c r="AK656" s="290"/>
      <c r="AL656" s="910">
        <v>0</v>
      </c>
      <c r="AM656" s="910">
        <v>0.10666666666666666</v>
      </c>
      <c r="AN656" s="910"/>
      <c r="AO656" s="346">
        <f>IFERROR(VLOOKUP(CONCATENATE($T656,$V656),'[1]Matriz de Decisión'!$M$4:$Y$81,4,0),0)</f>
        <v>0.2</v>
      </c>
      <c r="AP656" s="346">
        <v>0.2</v>
      </c>
      <c r="AQ656" s="585" t="s">
        <v>4164</v>
      </c>
    </row>
    <row r="657" spans="1:43" ht="60" hidden="1" x14ac:dyDescent="0.25">
      <c r="A657" s="228" t="s">
        <v>195</v>
      </c>
      <c r="B657" s="105" t="s">
        <v>17</v>
      </c>
      <c r="C657" s="212" t="s">
        <v>21</v>
      </c>
      <c r="D657" s="107" t="s">
        <v>4446</v>
      </c>
      <c r="E657" s="105"/>
      <c r="F657" s="106" t="s">
        <v>196</v>
      </c>
      <c r="G657" s="106" t="s">
        <v>1957</v>
      </c>
      <c r="H657" s="558" t="s">
        <v>1958</v>
      </c>
      <c r="I657" s="602" t="s">
        <v>199</v>
      </c>
      <c r="J657" s="107" t="s">
        <v>3416</v>
      </c>
      <c r="K657" s="251" t="s">
        <v>3417</v>
      </c>
      <c r="L657" s="602">
        <v>1</v>
      </c>
      <c r="M657" s="211" t="s">
        <v>285</v>
      </c>
      <c r="N657" s="915">
        <v>1</v>
      </c>
      <c r="O657" s="228" t="s">
        <v>193</v>
      </c>
      <c r="P657" s="130">
        <v>43157</v>
      </c>
      <c r="Q657" s="290" t="s">
        <v>3420</v>
      </c>
      <c r="R657" s="130">
        <v>43191</v>
      </c>
      <c r="S657" s="130">
        <v>43281</v>
      </c>
      <c r="T657" s="333" t="str">
        <f t="shared" si="35"/>
        <v>abril</v>
      </c>
      <c r="U657" s="335">
        <f t="shared" si="36"/>
        <v>90</v>
      </c>
      <c r="V657" s="334">
        <f t="shared" si="34"/>
        <v>91</v>
      </c>
      <c r="W657" s="163"/>
      <c r="X657" s="163"/>
      <c r="Y657" s="211"/>
      <c r="Z657" s="164"/>
      <c r="AA657" s="132"/>
      <c r="AB657" s="378" t="s">
        <v>3434</v>
      </c>
      <c r="AC657" s="115"/>
      <c r="AD657" s="115"/>
      <c r="AE657" s="420"/>
      <c r="AF657" s="115"/>
      <c r="AG657" s="134"/>
      <c r="AH657" s="134"/>
      <c r="AI657" s="327">
        <f>IFERROR(VLOOKUP(CONCATENATE($T657,$V657),'Matriz de Decisión'!$M$4:$Y$81,2,0),0)</f>
        <v>0</v>
      </c>
      <c r="AJ657" s="910"/>
      <c r="AK657" s="290"/>
      <c r="AL657" s="910">
        <v>0</v>
      </c>
      <c r="AM657" s="910">
        <v>0</v>
      </c>
      <c r="AN657" s="910"/>
      <c r="AO657" s="910">
        <f>IFERROR(VLOOKUP(CONCATENATE($T657,$V657),'[1]Matriz de Decisión'!$M$4:$Y$81,4,0),0)</f>
        <v>0</v>
      </c>
      <c r="AP657" s="347"/>
      <c r="AQ657" s="347"/>
    </row>
    <row r="658" spans="1:43" ht="132" hidden="1" x14ac:dyDescent="0.25">
      <c r="A658" s="228" t="s">
        <v>195</v>
      </c>
      <c r="B658" s="105" t="s">
        <v>17</v>
      </c>
      <c r="C658" s="212" t="s">
        <v>21</v>
      </c>
      <c r="D658" s="107" t="s">
        <v>4446</v>
      </c>
      <c r="E658" s="105"/>
      <c r="F658" s="106" t="s">
        <v>196</v>
      </c>
      <c r="G658" s="106" t="s">
        <v>1957</v>
      </c>
      <c r="H658" s="558" t="s">
        <v>1958</v>
      </c>
      <c r="I658" s="602" t="s">
        <v>199</v>
      </c>
      <c r="J658" s="107" t="s">
        <v>3421</v>
      </c>
      <c r="K658" s="251" t="s">
        <v>3422</v>
      </c>
      <c r="L658" s="939">
        <v>1</v>
      </c>
      <c r="M658" s="211" t="s">
        <v>285</v>
      </c>
      <c r="N658" s="915">
        <v>1</v>
      </c>
      <c r="O658" s="228" t="s">
        <v>193</v>
      </c>
      <c r="P658" s="130">
        <v>43157</v>
      </c>
      <c r="Q658" s="290" t="s">
        <v>3423</v>
      </c>
      <c r="R658" s="130">
        <v>43313</v>
      </c>
      <c r="S658" s="130">
        <v>43465</v>
      </c>
      <c r="T658" s="333" t="str">
        <f t="shared" si="35"/>
        <v>agosto</v>
      </c>
      <c r="U658" s="335">
        <f t="shared" si="36"/>
        <v>152</v>
      </c>
      <c r="V658" s="334">
        <f t="shared" si="34"/>
        <v>152</v>
      </c>
      <c r="W658" s="163"/>
      <c r="X658" s="163"/>
      <c r="Y658" s="211"/>
      <c r="Z658" s="164"/>
      <c r="AA658" s="132"/>
      <c r="AB658" s="378" t="s">
        <v>3435</v>
      </c>
      <c r="AC658" s="569"/>
      <c r="AD658" s="569"/>
      <c r="AE658" s="420"/>
      <c r="AF658" s="569"/>
      <c r="AG658" s="134"/>
      <c r="AH658" s="134"/>
      <c r="AI658" s="327">
        <f>IFERROR(VLOOKUP(CONCATENATE($T658,$V658),'Matriz de Decisión'!$M$4:$Y$81,2,0),0)</f>
        <v>0</v>
      </c>
      <c r="AJ658" s="570"/>
      <c r="AK658" s="290"/>
      <c r="AL658" s="570">
        <v>0</v>
      </c>
      <c r="AM658" s="586"/>
      <c r="AN658" s="586"/>
      <c r="AO658" s="346"/>
      <c r="AP658" s="347"/>
      <c r="AQ658" s="347"/>
    </row>
    <row r="659" spans="1:43" ht="132" hidden="1" x14ac:dyDescent="0.25">
      <c r="A659" s="228" t="s">
        <v>195</v>
      </c>
      <c r="B659" s="105" t="s">
        <v>17</v>
      </c>
      <c r="C659" s="212" t="s">
        <v>21</v>
      </c>
      <c r="D659" s="107" t="s">
        <v>4446</v>
      </c>
      <c r="E659" s="105"/>
      <c r="F659" s="106" t="s">
        <v>196</v>
      </c>
      <c r="G659" s="106" t="s">
        <v>1957</v>
      </c>
      <c r="H659" s="558" t="s">
        <v>1958</v>
      </c>
      <c r="I659" s="602" t="s">
        <v>199</v>
      </c>
      <c r="J659" s="107" t="s">
        <v>3421</v>
      </c>
      <c r="K659" s="251" t="s">
        <v>3422</v>
      </c>
      <c r="L659" s="939">
        <v>1</v>
      </c>
      <c r="M659" s="211" t="s">
        <v>285</v>
      </c>
      <c r="N659" s="915">
        <v>1</v>
      </c>
      <c r="O659" s="228" t="s">
        <v>193</v>
      </c>
      <c r="P659" s="130">
        <v>43157</v>
      </c>
      <c r="Q659" s="290" t="s">
        <v>3424</v>
      </c>
      <c r="R659" s="130">
        <v>43344</v>
      </c>
      <c r="S659" s="130">
        <v>43465</v>
      </c>
      <c r="T659" s="333" t="str">
        <f t="shared" si="35"/>
        <v>septiembre</v>
      </c>
      <c r="U659" s="335">
        <f t="shared" si="36"/>
        <v>121</v>
      </c>
      <c r="V659" s="334">
        <f t="shared" si="34"/>
        <v>122</v>
      </c>
      <c r="W659" s="163"/>
      <c r="X659" s="163"/>
      <c r="Y659" s="211"/>
      <c r="Z659" s="164"/>
      <c r="AA659" s="132"/>
      <c r="AB659" s="378" t="s">
        <v>3436</v>
      </c>
      <c r="AC659" s="569"/>
      <c r="AD659" s="569"/>
      <c r="AE659" s="420"/>
      <c r="AF659" s="569"/>
      <c r="AG659" s="134"/>
      <c r="AH659" s="134"/>
      <c r="AI659" s="327">
        <f>IFERROR(VLOOKUP(CONCATENATE($T659,$V659),'Matriz de Decisión'!$M$4:$Y$81,2,0),0)</f>
        <v>0</v>
      </c>
      <c r="AJ659" s="570"/>
      <c r="AK659" s="290"/>
      <c r="AL659" s="570">
        <v>0</v>
      </c>
      <c r="AM659" s="586"/>
      <c r="AN659" s="586"/>
      <c r="AO659" s="346"/>
      <c r="AP659" s="347"/>
      <c r="AQ659" s="347"/>
    </row>
    <row r="660" spans="1:43" ht="132" hidden="1" x14ac:dyDescent="0.25">
      <c r="A660" s="228" t="s">
        <v>195</v>
      </c>
      <c r="B660" s="105" t="s">
        <v>17</v>
      </c>
      <c r="C660" s="212" t="s">
        <v>21</v>
      </c>
      <c r="D660" s="107" t="s">
        <v>4446</v>
      </c>
      <c r="E660" s="105"/>
      <c r="F660" s="106" t="s">
        <v>196</v>
      </c>
      <c r="G660" s="106" t="s">
        <v>1957</v>
      </c>
      <c r="H660" s="558" t="s">
        <v>1958</v>
      </c>
      <c r="I660" s="602" t="s">
        <v>199</v>
      </c>
      <c r="J660" s="107" t="s">
        <v>3421</v>
      </c>
      <c r="K660" s="251" t="s">
        <v>3422</v>
      </c>
      <c r="L660" s="939">
        <v>1</v>
      </c>
      <c r="M660" s="211" t="s">
        <v>285</v>
      </c>
      <c r="N660" s="915">
        <v>1</v>
      </c>
      <c r="O660" s="228" t="s">
        <v>193</v>
      </c>
      <c r="P660" s="130">
        <v>43157</v>
      </c>
      <c r="Q660" s="290" t="s">
        <v>3425</v>
      </c>
      <c r="R660" s="130">
        <v>43435</v>
      </c>
      <c r="S660" s="130">
        <v>43465</v>
      </c>
      <c r="T660" s="333" t="str">
        <f t="shared" si="35"/>
        <v>diciembre</v>
      </c>
      <c r="U660" s="335">
        <f t="shared" si="36"/>
        <v>30</v>
      </c>
      <c r="V660" s="334">
        <f t="shared" si="34"/>
        <v>30</v>
      </c>
      <c r="W660" s="163"/>
      <c r="X660" s="163"/>
      <c r="Y660" s="211"/>
      <c r="Z660" s="164"/>
      <c r="AA660" s="132"/>
      <c r="AB660" s="378" t="s">
        <v>3435</v>
      </c>
      <c r="AC660" s="569"/>
      <c r="AD660" s="569"/>
      <c r="AE660" s="420"/>
      <c r="AF660" s="569"/>
      <c r="AG660" s="134"/>
      <c r="AH660" s="134"/>
      <c r="AI660" s="327">
        <f>IFERROR(VLOOKUP(CONCATENATE($T660,$V660),'Matriz de Decisión'!$M$4:$Y$81,2,0),0)</f>
        <v>0</v>
      </c>
      <c r="AJ660" s="570"/>
      <c r="AK660" s="290"/>
      <c r="AL660" s="570">
        <v>0</v>
      </c>
      <c r="AM660" s="586"/>
      <c r="AN660" s="586"/>
      <c r="AO660" s="346"/>
      <c r="AP660" s="347"/>
      <c r="AQ660" s="347"/>
    </row>
    <row r="661" spans="1:43" ht="82.5" customHeight="1" x14ac:dyDescent="0.25">
      <c r="A661" s="228" t="s">
        <v>195</v>
      </c>
      <c r="B661" s="105" t="s">
        <v>17</v>
      </c>
      <c r="C661" s="212" t="s">
        <v>21</v>
      </c>
      <c r="D661" s="107" t="s">
        <v>4447</v>
      </c>
      <c r="E661" s="105"/>
      <c r="F661" s="106" t="s">
        <v>196</v>
      </c>
      <c r="G661" s="106" t="s">
        <v>1957</v>
      </c>
      <c r="H661" s="558" t="s">
        <v>1958</v>
      </c>
      <c r="I661" s="602" t="s">
        <v>199</v>
      </c>
      <c r="J661" s="107" t="s">
        <v>3426</v>
      </c>
      <c r="K661" s="251" t="s">
        <v>3427</v>
      </c>
      <c r="L661" s="250">
        <v>1</v>
      </c>
      <c r="M661" s="211" t="s">
        <v>194</v>
      </c>
      <c r="N661" s="302">
        <v>8</v>
      </c>
      <c r="O661" s="228" t="s">
        <v>193</v>
      </c>
      <c r="P661" s="130">
        <v>43157</v>
      </c>
      <c r="Q661" s="290" t="s">
        <v>3428</v>
      </c>
      <c r="R661" s="130">
        <v>43102</v>
      </c>
      <c r="S661" s="130">
        <v>43465</v>
      </c>
      <c r="T661" s="333" t="str">
        <f t="shared" si="35"/>
        <v>enero</v>
      </c>
      <c r="U661" s="335">
        <f t="shared" si="36"/>
        <v>363</v>
      </c>
      <c r="V661" s="334">
        <f t="shared" si="34"/>
        <v>365</v>
      </c>
      <c r="W661" s="163"/>
      <c r="X661" s="163"/>
      <c r="Y661" s="211"/>
      <c r="Z661" s="164"/>
      <c r="AA661" s="132"/>
      <c r="AB661" s="378" t="s">
        <v>3437</v>
      </c>
      <c r="AC661" s="420">
        <v>0.05</v>
      </c>
      <c r="AD661" s="115" t="s">
        <v>3442</v>
      </c>
      <c r="AE661" s="420">
        <v>0.11</v>
      </c>
      <c r="AF661" s="115" t="s">
        <v>3443</v>
      </c>
      <c r="AG661" s="216">
        <v>0.17</v>
      </c>
      <c r="AH661" s="706" t="s">
        <v>4157</v>
      </c>
      <c r="AI661" s="327">
        <f>IFERROR(VLOOKUP(CONCATENATE($T661,$V661),'Matriz de Decisión'!$M$4:$Y$81,2,0),0)</f>
        <v>5.333333333333333E-2</v>
      </c>
      <c r="AJ661" s="910">
        <v>0.05</v>
      </c>
      <c r="AK661" s="290" t="s">
        <v>3445</v>
      </c>
      <c r="AL661" s="574">
        <v>0.10666666666666666</v>
      </c>
      <c r="AM661" s="574">
        <v>0.10666666666666666</v>
      </c>
      <c r="AN661" s="587" t="s">
        <v>3446</v>
      </c>
      <c r="AO661" s="346">
        <f>IFERROR(VLOOKUP(CONCATENATE($T661,$V661),'[1]Matriz de Decisión'!$M$4:$Y$81,4,0),0)</f>
        <v>0.15999999999999998</v>
      </c>
      <c r="AP661" s="346">
        <v>0.16</v>
      </c>
      <c r="AQ661" s="710" t="s">
        <v>4165</v>
      </c>
    </row>
    <row r="662" spans="1:43" ht="82.5" customHeight="1" x14ac:dyDescent="0.25">
      <c r="A662" s="228" t="s">
        <v>195</v>
      </c>
      <c r="B662" s="105" t="s">
        <v>17</v>
      </c>
      <c r="C662" s="212" t="s">
        <v>21</v>
      </c>
      <c r="D662" s="107" t="s">
        <v>4447</v>
      </c>
      <c r="E662" s="105"/>
      <c r="F662" s="106" t="s">
        <v>196</v>
      </c>
      <c r="G662" s="106" t="s">
        <v>1957</v>
      </c>
      <c r="H662" s="558" t="s">
        <v>1958</v>
      </c>
      <c r="I662" s="602" t="s">
        <v>199</v>
      </c>
      <c r="J662" s="107" t="s">
        <v>3426</v>
      </c>
      <c r="K662" s="251" t="s">
        <v>3429</v>
      </c>
      <c r="L662" s="250">
        <v>1</v>
      </c>
      <c r="M662" s="211" t="s">
        <v>194</v>
      </c>
      <c r="N662" s="302">
        <v>8</v>
      </c>
      <c r="O662" s="228" t="s">
        <v>193</v>
      </c>
      <c r="P662" s="130">
        <v>43157</v>
      </c>
      <c r="Q662" s="290" t="s">
        <v>3430</v>
      </c>
      <c r="R662" s="130">
        <v>43102</v>
      </c>
      <c r="S662" s="130">
        <v>43465</v>
      </c>
      <c r="T662" s="333" t="str">
        <f t="shared" si="35"/>
        <v>enero</v>
      </c>
      <c r="U662" s="335">
        <f t="shared" si="36"/>
        <v>363</v>
      </c>
      <c r="V662" s="334">
        <f t="shared" si="34"/>
        <v>365</v>
      </c>
      <c r="W662" s="163"/>
      <c r="X662" s="163"/>
      <c r="Y662" s="211"/>
      <c r="Z662" s="164"/>
      <c r="AA662" s="132"/>
      <c r="AB662" s="378" t="s">
        <v>3438</v>
      </c>
      <c r="AC662" s="420">
        <v>0.05</v>
      </c>
      <c r="AD662" s="115" t="s">
        <v>3442</v>
      </c>
      <c r="AE662" s="420">
        <v>0.11</v>
      </c>
      <c r="AF662" s="115" t="s">
        <v>3443</v>
      </c>
      <c r="AG662" s="216">
        <v>0.17</v>
      </c>
      <c r="AH662" s="706" t="s">
        <v>4157</v>
      </c>
      <c r="AI662" s="327">
        <f>IFERROR(VLOOKUP(CONCATENATE($T662,$V662),'Matriz de Decisión'!$M$4:$Y$81,2,0),0)</f>
        <v>5.333333333333333E-2</v>
      </c>
      <c r="AJ662" s="910">
        <v>0.05</v>
      </c>
      <c r="AK662" s="290" t="s">
        <v>3447</v>
      </c>
      <c r="AL662" s="574">
        <v>0.10666666666666666</v>
      </c>
      <c r="AM662" s="574">
        <v>0.10666666666666666</v>
      </c>
      <c r="AN662" s="587" t="s">
        <v>3448</v>
      </c>
      <c r="AO662" s="346">
        <f>IFERROR(VLOOKUP(CONCATENATE($T662,$V662),'[1]Matriz de Decisión'!$M$4:$Y$81,4,0),0)</f>
        <v>0.15999999999999998</v>
      </c>
      <c r="AP662" s="346">
        <v>0.16</v>
      </c>
      <c r="AQ662" s="710" t="s">
        <v>4166</v>
      </c>
    </row>
    <row r="663" spans="1:43" ht="82.5" customHeight="1" x14ac:dyDescent="0.25">
      <c r="A663" s="228" t="s">
        <v>195</v>
      </c>
      <c r="B663" s="105" t="s">
        <v>17</v>
      </c>
      <c r="C663" s="212" t="s">
        <v>21</v>
      </c>
      <c r="D663" s="107" t="s">
        <v>4447</v>
      </c>
      <c r="E663" s="105"/>
      <c r="F663" s="106" t="s">
        <v>196</v>
      </c>
      <c r="G663" s="106" t="s">
        <v>1957</v>
      </c>
      <c r="H663" s="558" t="s">
        <v>1958</v>
      </c>
      <c r="I663" s="602" t="s">
        <v>199</v>
      </c>
      <c r="J663" s="107" t="s">
        <v>3426</v>
      </c>
      <c r="K663" s="251" t="s">
        <v>3429</v>
      </c>
      <c r="L663" s="250">
        <v>1</v>
      </c>
      <c r="M663" s="211" t="s">
        <v>194</v>
      </c>
      <c r="N663" s="302">
        <v>8</v>
      </c>
      <c r="O663" s="228" t="s">
        <v>193</v>
      </c>
      <c r="P663" s="130">
        <v>43157</v>
      </c>
      <c r="Q663" s="290" t="s">
        <v>3431</v>
      </c>
      <c r="R663" s="130">
        <v>43102</v>
      </c>
      <c r="S663" s="130">
        <v>43434</v>
      </c>
      <c r="T663" s="333" t="str">
        <f t="shared" si="35"/>
        <v>enero</v>
      </c>
      <c r="U663" s="335">
        <f t="shared" si="36"/>
        <v>332</v>
      </c>
      <c r="V663" s="334">
        <f t="shared" si="34"/>
        <v>333</v>
      </c>
      <c r="W663" s="163"/>
      <c r="X663" s="163"/>
      <c r="Y663" s="211"/>
      <c r="Z663" s="164"/>
      <c r="AA663" s="132"/>
      <c r="AB663" s="378" t="s">
        <v>3439</v>
      </c>
      <c r="AC663" s="420">
        <v>0.05</v>
      </c>
      <c r="AD663" s="115" t="s">
        <v>3442</v>
      </c>
      <c r="AE663" s="420">
        <v>0.11</v>
      </c>
      <c r="AF663" s="115" t="s">
        <v>3443</v>
      </c>
      <c r="AG663" s="216">
        <v>0.17</v>
      </c>
      <c r="AH663" s="706" t="s">
        <v>4157</v>
      </c>
      <c r="AI663" s="327">
        <f>IFERROR(VLOOKUP(CONCATENATE($T663,$V663),'Matriz de Decisión'!$M$4:$Y$81,2,0),0)</f>
        <v>6.0909090909090913E-2</v>
      </c>
      <c r="AJ663" s="910">
        <v>0.05</v>
      </c>
      <c r="AK663" s="290" t="s">
        <v>3449</v>
      </c>
      <c r="AL663" s="574">
        <v>0.12181818181818183</v>
      </c>
      <c r="AM663" s="574">
        <v>0.12181818181818183</v>
      </c>
      <c r="AN663" s="587" t="s">
        <v>3450</v>
      </c>
      <c r="AO663" s="346">
        <v>0.18272727272727299</v>
      </c>
      <c r="AP663" s="346">
        <v>0.18272727272727299</v>
      </c>
      <c r="AQ663" s="710" t="s">
        <v>4167</v>
      </c>
    </row>
    <row r="664" spans="1:43" ht="141.75" hidden="1" x14ac:dyDescent="0.25">
      <c r="A664" s="228" t="s">
        <v>195</v>
      </c>
      <c r="B664" s="105" t="s">
        <v>17</v>
      </c>
      <c r="C664" s="212" t="s">
        <v>21</v>
      </c>
      <c r="D664" s="107" t="s">
        <v>4446</v>
      </c>
      <c r="E664" s="105"/>
      <c r="F664" s="106" t="s">
        <v>196</v>
      </c>
      <c r="G664" s="106" t="s">
        <v>1957</v>
      </c>
      <c r="H664" s="558" t="s">
        <v>1958</v>
      </c>
      <c r="I664" s="602" t="s">
        <v>199</v>
      </c>
      <c r="J664" s="107" t="s">
        <v>3426</v>
      </c>
      <c r="K664" s="251" t="s">
        <v>3429</v>
      </c>
      <c r="L664" s="250">
        <v>1</v>
      </c>
      <c r="M664" s="211" t="s">
        <v>194</v>
      </c>
      <c r="N664" s="302">
        <v>8</v>
      </c>
      <c r="O664" s="228" t="s">
        <v>193</v>
      </c>
      <c r="P664" s="130">
        <v>43157</v>
      </c>
      <c r="Q664" s="290" t="s">
        <v>3432</v>
      </c>
      <c r="R664" s="130">
        <v>43252</v>
      </c>
      <c r="S664" s="130">
        <v>43465</v>
      </c>
      <c r="T664" s="333" t="str">
        <f t="shared" si="35"/>
        <v>junio</v>
      </c>
      <c r="U664" s="335">
        <f t="shared" si="36"/>
        <v>213</v>
      </c>
      <c r="V664" s="334">
        <f t="shared" si="34"/>
        <v>213</v>
      </c>
      <c r="W664" s="163"/>
      <c r="X664" s="163"/>
      <c r="Y664" s="211"/>
      <c r="Z664" s="164"/>
      <c r="AA664" s="132"/>
      <c r="AB664" s="378" t="s">
        <v>3440</v>
      </c>
      <c r="AC664" s="578">
        <v>0.05</v>
      </c>
      <c r="AD664" s="585" t="s">
        <v>3442</v>
      </c>
      <c r="AE664" s="578"/>
      <c r="AF664" s="586"/>
      <c r="AG664" s="134"/>
      <c r="AH664" s="134"/>
      <c r="AI664" s="327">
        <f>IFERROR(VLOOKUP(CONCATENATE($T664,$V664),'Matriz de Decisión'!$M$4:$Y$81,2,0),0)</f>
        <v>0</v>
      </c>
      <c r="AJ664" s="570"/>
      <c r="AK664" s="290"/>
      <c r="AL664" s="570">
        <v>0</v>
      </c>
      <c r="AM664" s="586"/>
      <c r="AN664" s="586"/>
      <c r="AO664" s="346"/>
      <c r="AP664" s="347"/>
      <c r="AQ664" s="347"/>
    </row>
    <row r="665" spans="1:43" ht="82.5" customHeight="1" x14ac:dyDescent="0.25">
      <c r="A665" s="228" t="s">
        <v>192</v>
      </c>
      <c r="B665" s="105" t="s">
        <v>17</v>
      </c>
      <c r="C665" s="212" t="s">
        <v>21</v>
      </c>
      <c r="D665" s="107" t="s">
        <v>4447</v>
      </c>
      <c r="E665" s="105"/>
      <c r="F665" s="106" t="s">
        <v>196</v>
      </c>
      <c r="G665" s="106" t="s">
        <v>1957</v>
      </c>
      <c r="H665" s="323" t="s">
        <v>1958</v>
      </c>
      <c r="I665" s="602" t="s">
        <v>199</v>
      </c>
      <c r="J665" s="107" t="s">
        <v>2027</v>
      </c>
      <c r="K665" s="251" t="s">
        <v>3338</v>
      </c>
      <c r="L665" s="250">
        <v>1</v>
      </c>
      <c r="M665" s="211" t="s">
        <v>194</v>
      </c>
      <c r="N665" s="302">
        <v>248</v>
      </c>
      <c r="O665" s="228"/>
      <c r="P665" s="130"/>
      <c r="Q665" s="290" t="s">
        <v>2028</v>
      </c>
      <c r="R665" s="130">
        <v>43102</v>
      </c>
      <c r="S665" s="130">
        <v>43464</v>
      </c>
      <c r="T665" s="333" t="str">
        <f t="shared" si="35"/>
        <v>enero</v>
      </c>
      <c r="U665" s="335">
        <f t="shared" si="36"/>
        <v>362</v>
      </c>
      <c r="V665" s="334">
        <f t="shared" si="34"/>
        <v>365</v>
      </c>
      <c r="W665" s="163">
        <v>0</v>
      </c>
      <c r="X665" s="163">
        <v>0</v>
      </c>
      <c r="Y665" s="211"/>
      <c r="Z665" s="164"/>
      <c r="AA665" s="132" t="s">
        <v>2029</v>
      </c>
      <c r="AB665" s="378" t="s">
        <v>3339</v>
      </c>
      <c r="AC665" s="341">
        <v>4</v>
      </c>
      <c r="AD665" s="115" t="s">
        <v>3342</v>
      </c>
      <c r="AE665" s="341">
        <v>22</v>
      </c>
      <c r="AF665" s="135" t="s">
        <v>3342</v>
      </c>
      <c r="AG665" s="941">
        <v>47</v>
      </c>
      <c r="AH665" s="135" t="s">
        <v>3342</v>
      </c>
      <c r="AI665" s="327">
        <f>IFERROR(VLOOKUP(CONCATENATE($T665,$V665),'Matriz de Decisión'!$M$4:$Y$81,2,0),0)</f>
        <v>5.333333333333333E-2</v>
      </c>
      <c r="AJ665" s="910">
        <v>0.02</v>
      </c>
      <c r="AK665" s="290" t="s">
        <v>3342</v>
      </c>
      <c r="AL665" s="574">
        <v>0.10666666666666666</v>
      </c>
      <c r="AM665" s="575">
        <v>8.8999999999999996E-2</v>
      </c>
      <c r="AN665" s="135" t="s">
        <v>3343</v>
      </c>
      <c r="AO665" s="346">
        <f>IFERROR(VLOOKUP(CONCATENATE($T665,$V665),'[1]Matriz de Decisión'!$M$4:$Y$81,4,0),0)</f>
        <v>0.15999999999999998</v>
      </c>
      <c r="AP665" s="524">
        <v>0.19</v>
      </c>
      <c r="AQ665" s="683" t="s">
        <v>4514</v>
      </c>
    </row>
    <row r="666" spans="1:43" ht="82.5" customHeight="1" x14ac:dyDescent="0.25">
      <c r="A666" s="228" t="s">
        <v>192</v>
      </c>
      <c r="B666" s="105" t="s">
        <v>17</v>
      </c>
      <c r="C666" s="212" t="s">
        <v>21</v>
      </c>
      <c r="D666" s="107" t="s">
        <v>4447</v>
      </c>
      <c r="E666" s="105"/>
      <c r="F666" s="106" t="s">
        <v>196</v>
      </c>
      <c r="G666" s="106" t="s">
        <v>1957</v>
      </c>
      <c r="H666" s="323" t="s">
        <v>1958</v>
      </c>
      <c r="I666" s="602" t="s">
        <v>199</v>
      </c>
      <c r="J666" s="107" t="s">
        <v>2027</v>
      </c>
      <c r="K666" s="251" t="s">
        <v>3338</v>
      </c>
      <c r="L666" s="250">
        <v>1</v>
      </c>
      <c r="M666" s="211" t="s">
        <v>194</v>
      </c>
      <c r="N666" s="302">
        <v>248</v>
      </c>
      <c r="O666" s="228"/>
      <c r="P666" s="130"/>
      <c r="Q666" s="290" t="s">
        <v>2030</v>
      </c>
      <c r="R666" s="130">
        <v>43102</v>
      </c>
      <c r="S666" s="130">
        <v>43464</v>
      </c>
      <c r="T666" s="333" t="str">
        <f t="shared" si="35"/>
        <v>enero</v>
      </c>
      <c r="U666" s="335">
        <f t="shared" si="36"/>
        <v>362</v>
      </c>
      <c r="V666" s="334">
        <f t="shared" si="34"/>
        <v>365</v>
      </c>
      <c r="W666" s="163">
        <v>0</v>
      </c>
      <c r="X666" s="163">
        <v>0</v>
      </c>
      <c r="Y666" s="211"/>
      <c r="Z666" s="164"/>
      <c r="AA666" s="132" t="s">
        <v>2029</v>
      </c>
      <c r="AB666" s="378" t="s">
        <v>3339</v>
      </c>
      <c r="AC666" s="341">
        <v>4</v>
      </c>
      <c r="AD666" s="115" t="s">
        <v>3342</v>
      </c>
      <c r="AE666" s="341">
        <v>22</v>
      </c>
      <c r="AF666" s="135" t="s">
        <v>3342</v>
      </c>
      <c r="AG666" s="941">
        <v>47</v>
      </c>
      <c r="AH666" s="135" t="s">
        <v>3342</v>
      </c>
      <c r="AI666" s="327">
        <f>IFERROR(VLOOKUP(CONCATENATE($T666,$V666),'Matriz de Decisión'!$M$4:$Y$81,2,0),0)</f>
        <v>5.333333333333333E-2</v>
      </c>
      <c r="AJ666" s="910">
        <v>0.02</v>
      </c>
      <c r="AK666" s="290" t="s">
        <v>3342</v>
      </c>
      <c r="AL666" s="574">
        <v>0.10666666666666666</v>
      </c>
      <c r="AM666" s="575">
        <v>8.8999999999999996E-2</v>
      </c>
      <c r="AN666" s="135" t="s">
        <v>3344</v>
      </c>
      <c r="AO666" s="346">
        <f>IFERROR(VLOOKUP(CONCATENATE($T666,$V666),'[1]Matriz de Decisión'!$M$4:$Y$81,4,0),0)</f>
        <v>0.15999999999999998</v>
      </c>
      <c r="AP666" s="524">
        <v>0.19</v>
      </c>
      <c r="AQ666" s="683" t="s">
        <v>4515</v>
      </c>
    </row>
    <row r="667" spans="1:43" ht="82.5" customHeight="1" x14ac:dyDescent="0.25">
      <c r="A667" s="228" t="s">
        <v>192</v>
      </c>
      <c r="B667" s="105" t="s">
        <v>17</v>
      </c>
      <c r="C667" s="212" t="s">
        <v>21</v>
      </c>
      <c r="D667" s="107" t="s">
        <v>4447</v>
      </c>
      <c r="E667" s="105"/>
      <c r="F667" s="106" t="s">
        <v>196</v>
      </c>
      <c r="G667" s="106" t="s">
        <v>1957</v>
      </c>
      <c r="H667" s="323" t="s">
        <v>1958</v>
      </c>
      <c r="I667" s="602" t="s">
        <v>199</v>
      </c>
      <c r="J667" s="107" t="s">
        <v>2027</v>
      </c>
      <c r="K667" s="251" t="s">
        <v>3338</v>
      </c>
      <c r="L667" s="250">
        <v>1</v>
      </c>
      <c r="M667" s="211" t="s">
        <v>194</v>
      </c>
      <c r="N667" s="302">
        <v>248</v>
      </c>
      <c r="O667" s="228"/>
      <c r="P667" s="130"/>
      <c r="Q667" s="290" t="s">
        <v>2031</v>
      </c>
      <c r="R667" s="130">
        <v>43102</v>
      </c>
      <c r="S667" s="130">
        <v>43464</v>
      </c>
      <c r="T667" s="333" t="str">
        <f t="shared" si="35"/>
        <v>enero</v>
      </c>
      <c r="U667" s="335">
        <f t="shared" si="36"/>
        <v>362</v>
      </c>
      <c r="V667" s="334">
        <f t="shared" si="34"/>
        <v>365</v>
      </c>
      <c r="W667" s="163">
        <v>0</v>
      </c>
      <c r="X667" s="163">
        <v>0</v>
      </c>
      <c r="Y667" s="290"/>
      <c r="Z667" s="132"/>
      <c r="AA667" s="132" t="s">
        <v>2029</v>
      </c>
      <c r="AB667" s="378" t="s">
        <v>3340</v>
      </c>
      <c r="AC667" s="341">
        <v>4</v>
      </c>
      <c r="AD667" s="290" t="s">
        <v>3342</v>
      </c>
      <c r="AE667" s="341">
        <v>22</v>
      </c>
      <c r="AF667" s="135" t="s">
        <v>3342</v>
      </c>
      <c r="AG667" s="941">
        <v>47</v>
      </c>
      <c r="AH667" s="135" t="s">
        <v>3342</v>
      </c>
      <c r="AI667" s="327">
        <f>IFERROR(VLOOKUP(CONCATENATE($T667,$V667),'Matriz de Decisión'!$M$4:$Y$81,2,0),0)</f>
        <v>5.333333333333333E-2</v>
      </c>
      <c r="AJ667" s="910">
        <v>0.02</v>
      </c>
      <c r="AK667" s="290" t="s">
        <v>3342</v>
      </c>
      <c r="AL667" s="574">
        <v>0.10666666666666666</v>
      </c>
      <c r="AM667" s="575">
        <v>8.8999999999999996E-2</v>
      </c>
      <c r="AN667" s="135" t="s">
        <v>3343</v>
      </c>
      <c r="AO667" s="346">
        <f>IFERROR(VLOOKUP(CONCATENATE($T667,$V667),'[1]Matriz de Decisión'!$M$4:$Y$81,4,0),0)</f>
        <v>0.15999999999999998</v>
      </c>
      <c r="AP667" s="524">
        <v>0.19</v>
      </c>
      <c r="AQ667" s="683" t="s">
        <v>4516</v>
      </c>
    </row>
    <row r="668" spans="1:43" ht="82.5" customHeight="1" x14ac:dyDescent="0.25">
      <c r="A668" s="228" t="s">
        <v>192</v>
      </c>
      <c r="B668" s="105" t="s">
        <v>17</v>
      </c>
      <c r="C668" s="212" t="s">
        <v>21</v>
      </c>
      <c r="D668" s="107" t="s">
        <v>4447</v>
      </c>
      <c r="E668" s="105"/>
      <c r="F668" s="106" t="s">
        <v>196</v>
      </c>
      <c r="G668" s="106" t="s">
        <v>1957</v>
      </c>
      <c r="H668" s="323" t="s">
        <v>1958</v>
      </c>
      <c r="I668" s="602" t="s">
        <v>199</v>
      </c>
      <c r="J668" s="107" t="s">
        <v>2027</v>
      </c>
      <c r="K668" s="251" t="s">
        <v>3338</v>
      </c>
      <c r="L668" s="250">
        <v>1</v>
      </c>
      <c r="M668" s="211" t="s">
        <v>194</v>
      </c>
      <c r="N668" s="302">
        <v>248</v>
      </c>
      <c r="O668" s="228"/>
      <c r="P668" s="130"/>
      <c r="Q668" s="290" t="s">
        <v>2032</v>
      </c>
      <c r="R668" s="130">
        <v>43102</v>
      </c>
      <c r="S668" s="130">
        <v>43464</v>
      </c>
      <c r="T668" s="333" t="str">
        <f t="shared" si="35"/>
        <v>enero</v>
      </c>
      <c r="U668" s="335">
        <f t="shared" si="36"/>
        <v>362</v>
      </c>
      <c r="V668" s="334">
        <f t="shared" si="34"/>
        <v>365</v>
      </c>
      <c r="W668" s="163">
        <v>0</v>
      </c>
      <c r="X668" s="163">
        <v>0</v>
      </c>
      <c r="Y668" s="211"/>
      <c r="Z668" s="164"/>
      <c r="AA668" s="132" t="s">
        <v>2029</v>
      </c>
      <c r="AB668" s="378" t="s">
        <v>3341</v>
      </c>
      <c r="AC668" s="341">
        <v>4</v>
      </c>
      <c r="AD668" s="290" t="s">
        <v>3342</v>
      </c>
      <c r="AE668" s="341">
        <v>22</v>
      </c>
      <c r="AF668" s="135" t="s">
        <v>3342</v>
      </c>
      <c r="AG668" s="941">
        <v>47</v>
      </c>
      <c r="AH668" s="135" t="s">
        <v>3342</v>
      </c>
      <c r="AI668" s="327">
        <f>IFERROR(VLOOKUP(CONCATENATE($T668,$V668),'Matriz de Decisión'!$M$4:$Y$81,2,0),0)</f>
        <v>5.333333333333333E-2</v>
      </c>
      <c r="AJ668" s="910">
        <v>0.02</v>
      </c>
      <c r="AK668" s="290" t="s">
        <v>3342</v>
      </c>
      <c r="AL668" s="574">
        <v>0.10666666666666666</v>
      </c>
      <c r="AM668" s="575">
        <v>8.8999999999999996E-2</v>
      </c>
      <c r="AN668" s="135" t="s">
        <v>3345</v>
      </c>
      <c r="AO668" s="346">
        <f>IFERROR(VLOOKUP(CONCATENATE($T668,$V668),'[1]Matriz de Decisión'!$M$4:$Y$81,4,0),0)</f>
        <v>0.15999999999999998</v>
      </c>
      <c r="AP668" s="524">
        <v>0.19</v>
      </c>
      <c r="AQ668" s="683" t="s">
        <v>4517</v>
      </c>
    </row>
    <row r="669" spans="1:43" ht="82.5" customHeight="1" x14ac:dyDescent="0.25">
      <c r="A669" s="228" t="s">
        <v>192</v>
      </c>
      <c r="B669" s="105" t="s">
        <v>17</v>
      </c>
      <c r="C669" s="212" t="s">
        <v>21</v>
      </c>
      <c r="D669" s="107" t="s">
        <v>4447</v>
      </c>
      <c r="E669" s="105"/>
      <c r="F669" s="106" t="s">
        <v>196</v>
      </c>
      <c r="G669" s="106" t="s">
        <v>1957</v>
      </c>
      <c r="H669" s="323" t="s">
        <v>1958</v>
      </c>
      <c r="I669" s="602" t="s">
        <v>199</v>
      </c>
      <c r="J669" s="107" t="s">
        <v>2033</v>
      </c>
      <c r="K669" s="251" t="s">
        <v>3451</v>
      </c>
      <c r="L669" s="250">
        <v>1</v>
      </c>
      <c r="M669" s="211" t="s">
        <v>194</v>
      </c>
      <c r="N669" s="302">
        <v>105</v>
      </c>
      <c r="O669" s="228"/>
      <c r="P669" s="130"/>
      <c r="Q669" s="290" t="s">
        <v>2034</v>
      </c>
      <c r="R669" s="130">
        <v>43102</v>
      </c>
      <c r="S669" s="130">
        <v>43464</v>
      </c>
      <c r="T669" s="333" t="str">
        <f t="shared" si="35"/>
        <v>enero</v>
      </c>
      <c r="U669" s="335">
        <f t="shared" si="36"/>
        <v>362</v>
      </c>
      <c r="V669" s="334">
        <f t="shared" si="34"/>
        <v>365</v>
      </c>
      <c r="W669" s="163">
        <v>0</v>
      </c>
      <c r="X669" s="131">
        <v>0</v>
      </c>
      <c r="Y669" s="211"/>
      <c r="Z669" s="164"/>
      <c r="AA669" s="132" t="s">
        <v>2029</v>
      </c>
      <c r="AB669" s="378" t="s">
        <v>2051</v>
      </c>
      <c r="AC669" s="341">
        <v>2</v>
      </c>
      <c r="AD669" s="290" t="s">
        <v>3452</v>
      </c>
      <c r="AE669" s="341">
        <v>4</v>
      </c>
      <c r="AF669" s="135" t="s">
        <v>3453</v>
      </c>
      <c r="AG669" s="941">
        <v>26</v>
      </c>
      <c r="AH669" s="135" t="s">
        <v>4518</v>
      </c>
      <c r="AI669" s="327">
        <f>IFERROR(VLOOKUP(CONCATENATE($T669,$V669),'Matriz de Decisión'!$M$4:$Y$81,2,0),0)</f>
        <v>5.333333333333333E-2</v>
      </c>
      <c r="AJ669" s="910">
        <v>0.02</v>
      </c>
      <c r="AK669" s="290" t="s">
        <v>3452</v>
      </c>
      <c r="AL669" s="574">
        <v>0.10666666666666666</v>
      </c>
      <c r="AM669" s="575">
        <v>3.7999999999999999E-2</v>
      </c>
      <c r="AN669" s="573" t="s">
        <v>3454</v>
      </c>
      <c r="AO669" s="346">
        <f>IFERROR(VLOOKUP(CONCATENATE($T669,$V669),'[1]Matriz de Decisión'!$M$4:$Y$81,4,0),0)</f>
        <v>0.15999999999999998</v>
      </c>
      <c r="AP669" s="524">
        <v>0.25</v>
      </c>
      <c r="AQ669" s="683" t="s">
        <v>4519</v>
      </c>
    </row>
    <row r="670" spans="1:43" ht="82.5" customHeight="1" x14ac:dyDescent="0.25">
      <c r="A670" s="228" t="s">
        <v>192</v>
      </c>
      <c r="B670" s="105" t="s">
        <v>17</v>
      </c>
      <c r="C670" s="212" t="s">
        <v>21</v>
      </c>
      <c r="D670" s="107" t="s">
        <v>4447</v>
      </c>
      <c r="E670" s="215"/>
      <c r="F670" s="106" t="s">
        <v>196</v>
      </c>
      <c r="G670" s="106" t="s">
        <v>1957</v>
      </c>
      <c r="H670" s="323" t="s">
        <v>1958</v>
      </c>
      <c r="I670" s="602" t="s">
        <v>199</v>
      </c>
      <c r="J670" s="107" t="s">
        <v>2033</v>
      </c>
      <c r="K670" s="251" t="s">
        <v>3451</v>
      </c>
      <c r="L670" s="250">
        <v>1</v>
      </c>
      <c r="M670" s="211" t="s">
        <v>194</v>
      </c>
      <c r="N670" s="302">
        <v>105</v>
      </c>
      <c r="O670" s="119"/>
      <c r="P670" s="119"/>
      <c r="Q670" s="290" t="s">
        <v>2035</v>
      </c>
      <c r="R670" s="130">
        <v>43102</v>
      </c>
      <c r="S670" s="130">
        <v>43464</v>
      </c>
      <c r="T670" s="333" t="str">
        <f t="shared" si="35"/>
        <v>enero</v>
      </c>
      <c r="U670" s="335">
        <f t="shared" si="36"/>
        <v>362</v>
      </c>
      <c r="V670" s="334">
        <f t="shared" si="34"/>
        <v>365</v>
      </c>
      <c r="W670" s="163">
        <v>0</v>
      </c>
      <c r="X670" s="131">
        <v>0</v>
      </c>
      <c r="Y670" s="211"/>
      <c r="Z670" s="164"/>
      <c r="AA670" s="132" t="s">
        <v>2029</v>
      </c>
      <c r="AB670" s="378" t="s">
        <v>2051</v>
      </c>
      <c r="AC670" s="341">
        <v>2</v>
      </c>
      <c r="AD670" s="290" t="s">
        <v>3452</v>
      </c>
      <c r="AE670" s="341">
        <v>4</v>
      </c>
      <c r="AF670" s="135" t="s">
        <v>3453</v>
      </c>
      <c r="AG670" s="941">
        <v>26</v>
      </c>
      <c r="AH670" s="135" t="s">
        <v>4518</v>
      </c>
      <c r="AI670" s="327">
        <f>IFERROR(VLOOKUP(CONCATENATE($T670,$V670),'Matriz de Decisión'!$M$4:$Y$81,2,0),0)</f>
        <v>5.333333333333333E-2</v>
      </c>
      <c r="AJ670" s="910">
        <v>0.02</v>
      </c>
      <c r="AK670" s="290" t="s">
        <v>3452</v>
      </c>
      <c r="AL670" s="574">
        <v>0.10666666666666666</v>
      </c>
      <c r="AM670" s="575">
        <v>3.7999999999999999E-2</v>
      </c>
      <c r="AN670" s="573" t="s">
        <v>3455</v>
      </c>
      <c r="AO670" s="346">
        <f>IFERROR(VLOOKUP(CONCATENATE($T670,$V670),'[1]Matriz de Decisión'!$M$4:$Y$81,4,0),0)</f>
        <v>0.15999999999999998</v>
      </c>
      <c r="AP670" s="524">
        <v>0.25</v>
      </c>
      <c r="AQ670" s="683" t="s">
        <v>4520</v>
      </c>
    </row>
    <row r="671" spans="1:43" ht="48" hidden="1" x14ac:dyDescent="0.25">
      <c r="A671" s="228" t="s">
        <v>192</v>
      </c>
      <c r="B671" s="105" t="s">
        <v>17</v>
      </c>
      <c r="C671" s="212" t="s">
        <v>21</v>
      </c>
      <c r="D671" s="107" t="s">
        <v>4446</v>
      </c>
      <c r="E671" s="215"/>
      <c r="F671" s="106" t="s">
        <v>196</v>
      </c>
      <c r="G671" s="106" t="s">
        <v>1957</v>
      </c>
      <c r="H671" s="323" t="s">
        <v>1958</v>
      </c>
      <c r="I671" s="211" t="s">
        <v>199</v>
      </c>
      <c r="J671" s="107" t="s">
        <v>2036</v>
      </c>
      <c r="K671" s="251" t="s">
        <v>3456</v>
      </c>
      <c r="L671" s="250">
        <v>1</v>
      </c>
      <c r="M671" s="211" t="s">
        <v>194</v>
      </c>
      <c r="N671" s="302">
        <v>4</v>
      </c>
      <c r="O671" s="120"/>
      <c r="P671" s="120"/>
      <c r="Q671" s="290" t="s">
        <v>2037</v>
      </c>
      <c r="R671" s="130">
        <v>43191</v>
      </c>
      <c r="S671" s="130">
        <v>43464</v>
      </c>
      <c r="T671" s="333" t="str">
        <f t="shared" si="35"/>
        <v>abril</v>
      </c>
      <c r="U671" s="335">
        <f t="shared" si="36"/>
        <v>273</v>
      </c>
      <c r="V671" s="334">
        <f t="shared" si="34"/>
        <v>274</v>
      </c>
      <c r="W671" s="163">
        <v>0</v>
      </c>
      <c r="X671" s="163">
        <v>0</v>
      </c>
      <c r="Y671" s="211"/>
      <c r="Z671" s="164"/>
      <c r="AA671" s="136" t="s">
        <v>2029</v>
      </c>
      <c r="AB671" s="378" t="s">
        <v>3457</v>
      </c>
      <c r="AC671" s="115"/>
      <c r="AD671" s="115"/>
      <c r="AE671" s="115"/>
      <c r="AF671" s="115"/>
      <c r="AG671" s="115"/>
      <c r="AH671" s="115"/>
      <c r="AI671" s="327">
        <f>IFERROR(VLOOKUP(CONCATENATE($T671,$V671),'Matriz de Decisión'!$M$4:$Y$81,2,0),0)</f>
        <v>0</v>
      </c>
      <c r="AJ671" s="346"/>
      <c r="AK671" s="290"/>
      <c r="AL671" s="346">
        <v>0</v>
      </c>
      <c r="AM671" s="346">
        <v>0</v>
      </c>
      <c r="AN671" s="346"/>
      <c r="AO671" s="346">
        <f>IFERROR(VLOOKUP(CONCATENATE($T671,$V671),'[1]Matriz de Decisión'!$M$4:$Y$81,4,0),0)</f>
        <v>0</v>
      </c>
      <c r="AP671" s="347"/>
      <c r="AQ671" s="347"/>
    </row>
    <row r="672" spans="1:43" ht="48" hidden="1" x14ac:dyDescent="0.25">
      <c r="A672" s="228" t="s">
        <v>192</v>
      </c>
      <c r="B672" s="105" t="s">
        <v>17</v>
      </c>
      <c r="C672" s="212" t="s">
        <v>21</v>
      </c>
      <c r="D672" s="107" t="s">
        <v>4446</v>
      </c>
      <c r="E672" s="215"/>
      <c r="F672" s="106" t="s">
        <v>196</v>
      </c>
      <c r="G672" s="106" t="s">
        <v>1957</v>
      </c>
      <c r="H672" s="323" t="s">
        <v>1958</v>
      </c>
      <c r="I672" s="211" t="s">
        <v>199</v>
      </c>
      <c r="J672" s="107" t="s">
        <v>2036</v>
      </c>
      <c r="K672" s="251" t="s">
        <v>3456</v>
      </c>
      <c r="L672" s="250">
        <v>1</v>
      </c>
      <c r="M672" s="211" t="s">
        <v>194</v>
      </c>
      <c r="N672" s="302">
        <v>4</v>
      </c>
      <c r="O672" s="112"/>
      <c r="P672" s="112"/>
      <c r="Q672" s="290" t="s">
        <v>2038</v>
      </c>
      <c r="R672" s="130">
        <v>43191</v>
      </c>
      <c r="S672" s="130">
        <v>43464</v>
      </c>
      <c r="T672" s="333" t="str">
        <f t="shared" si="35"/>
        <v>abril</v>
      </c>
      <c r="U672" s="335">
        <f t="shared" si="36"/>
        <v>273</v>
      </c>
      <c r="V672" s="334">
        <f t="shared" si="34"/>
        <v>274</v>
      </c>
      <c r="W672" s="163">
        <v>0</v>
      </c>
      <c r="X672" s="163">
        <v>0</v>
      </c>
      <c r="Y672" s="211"/>
      <c r="Z672" s="164"/>
      <c r="AA672" s="136" t="s">
        <v>2029</v>
      </c>
      <c r="AB672" s="378" t="s">
        <v>3339</v>
      </c>
      <c r="AC672" s="115"/>
      <c r="AD672" s="115"/>
      <c r="AE672" s="115"/>
      <c r="AF672" s="115"/>
      <c r="AG672" s="115"/>
      <c r="AH672" s="115"/>
      <c r="AI672" s="327">
        <f>IFERROR(VLOOKUP(CONCATENATE($T672,$V672),'Matriz de Decisión'!$M$4:$Y$81,2,0),0)</f>
        <v>0</v>
      </c>
      <c r="AJ672" s="346"/>
      <c r="AK672" s="290"/>
      <c r="AL672" s="346">
        <v>0</v>
      </c>
      <c r="AM672" s="346">
        <v>0</v>
      </c>
      <c r="AN672" s="346"/>
      <c r="AO672" s="346">
        <f>IFERROR(VLOOKUP(CONCATENATE($T672,$V672),'[1]Matriz de Decisión'!$M$4:$Y$81,4,0),0)</f>
        <v>0</v>
      </c>
      <c r="AP672" s="347"/>
      <c r="AQ672" s="347"/>
    </row>
    <row r="673" spans="1:43" ht="48" hidden="1" x14ac:dyDescent="0.25">
      <c r="A673" s="228" t="s">
        <v>192</v>
      </c>
      <c r="B673" s="105" t="s">
        <v>17</v>
      </c>
      <c r="C673" s="212" t="s">
        <v>21</v>
      </c>
      <c r="D673" s="107" t="s">
        <v>4446</v>
      </c>
      <c r="E673" s="215"/>
      <c r="F673" s="106" t="s">
        <v>196</v>
      </c>
      <c r="G673" s="106" t="s">
        <v>1957</v>
      </c>
      <c r="H673" s="323" t="s">
        <v>1958</v>
      </c>
      <c r="I673" s="211" t="s">
        <v>199</v>
      </c>
      <c r="J673" s="107" t="s">
        <v>2036</v>
      </c>
      <c r="K673" s="251" t="s">
        <v>3456</v>
      </c>
      <c r="L673" s="250">
        <v>1</v>
      </c>
      <c r="M673" s="211" t="s">
        <v>194</v>
      </c>
      <c r="N673" s="302">
        <v>4</v>
      </c>
      <c r="O673" s="121"/>
      <c r="P673" s="121"/>
      <c r="Q673" s="290" t="s">
        <v>2039</v>
      </c>
      <c r="R673" s="130">
        <v>43191</v>
      </c>
      <c r="S673" s="130">
        <v>43464</v>
      </c>
      <c r="T673" s="333" t="str">
        <f t="shared" si="35"/>
        <v>abril</v>
      </c>
      <c r="U673" s="335">
        <f t="shared" si="36"/>
        <v>273</v>
      </c>
      <c r="V673" s="334">
        <f t="shared" si="34"/>
        <v>274</v>
      </c>
      <c r="W673" s="163">
        <v>0</v>
      </c>
      <c r="X673" s="163">
        <v>0</v>
      </c>
      <c r="Y673" s="211"/>
      <c r="Z673" s="164"/>
      <c r="AA673" s="136" t="s">
        <v>2029</v>
      </c>
      <c r="AB673" s="378" t="s">
        <v>3458</v>
      </c>
      <c r="AC673" s="115"/>
      <c r="AD673" s="115"/>
      <c r="AE673" s="115"/>
      <c r="AF673" s="115"/>
      <c r="AG673" s="115"/>
      <c r="AH673" s="115"/>
      <c r="AI673" s="327">
        <f>IFERROR(VLOOKUP(CONCATENATE($T673,$V673),'Matriz de Decisión'!$M$4:$Y$81,2,0),0)</f>
        <v>0</v>
      </c>
      <c r="AJ673" s="346"/>
      <c r="AK673" s="290"/>
      <c r="AL673" s="346">
        <v>0</v>
      </c>
      <c r="AM673" s="346">
        <v>0</v>
      </c>
      <c r="AN673" s="346"/>
      <c r="AO673" s="346">
        <f>IFERROR(VLOOKUP(CONCATENATE($T673,$V673),'[1]Matriz de Decisión'!$M$4:$Y$81,4,0),0)</f>
        <v>0</v>
      </c>
      <c r="AP673" s="347"/>
      <c r="AQ673" s="347"/>
    </row>
    <row r="674" spans="1:43" ht="48" hidden="1" x14ac:dyDescent="0.25">
      <c r="A674" s="228" t="s">
        <v>192</v>
      </c>
      <c r="B674" s="105" t="s">
        <v>17</v>
      </c>
      <c r="C674" s="212" t="s">
        <v>21</v>
      </c>
      <c r="D674" s="107" t="s">
        <v>4446</v>
      </c>
      <c r="E674" s="215"/>
      <c r="F674" s="106" t="s">
        <v>196</v>
      </c>
      <c r="G674" s="106" t="s">
        <v>1957</v>
      </c>
      <c r="H674" s="323" t="s">
        <v>1958</v>
      </c>
      <c r="I674" s="211" t="s">
        <v>199</v>
      </c>
      <c r="J674" s="107" t="s">
        <v>2036</v>
      </c>
      <c r="K674" s="251" t="s">
        <v>3456</v>
      </c>
      <c r="L674" s="250">
        <v>1</v>
      </c>
      <c r="M674" s="211" t="s">
        <v>194</v>
      </c>
      <c r="N674" s="302">
        <v>4</v>
      </c>
      <c r="O674" s="118"/>
      <c r="P674" s="118"/>
      <c r="Q674" s="290" t="s">
        <v>2040</v>
      </c>
      <c r="R674" s="130">
        <v>43191</v>
      </c>
      <c r="S674" s="130">
        <v>43464</v>
      </c>
      <c r="T674" s="333" t="str">
        <f t="shared" si="35"/>
        <v>abril</v>
      </c>
      <c r="U674" s="335">
        <f t="shared" si="36"/>
        <v>273</v>
      </c>
      <c r="V674" s="334">
        <f t="shared" si="34"/>
        <v>274</v>
      </c>
      <c r="W674" s="163">
        <v>0</v>
      </c>
      <c r="X674" s="167">
        <v>0</v>
      </c>
      <c r="Y674" s="290"/>
      <c r="Z674" s="164"/>
      <c r="AA674" s="136" t="s">
        <v>2029</v>
      </c>
      <c r="AB674" s="378" t="s">
        <v>3459</v>
      </c>
      <c r="AC674" s="115"/>
      <c r="AD674" s="115"/>
      <c r="AE674" s="115"/>
      <c r="AF674" s="115"/>
      <c r="AG674" s="115"/>
      <c r="AH674" s="115"/>
      <c r="AI674" s="327">
        <f>IFERROR(VLOOKUP(CONCATENATE($T674,$V674),'Matriz de Decisión'!$M$4:$Y$81,2,0),0)</f>
        <v>0</v>
      </c>
      <c r="AJ674" s="346"/>
      <c r="AK674" s="290"/>
      <c r="AL674" s="346">
        <v>0</v>
      </c>
      <c r="AM674" s="346">
        <v>0</v>
      </c>
      <c r="AN674" s="346"/>
      <c r="AO674" s="346">
        <f>IFERROR(VLOOKUP(CONCATENATE($T674,$V674),'[1]Matriz de Decisión'!$M$4:$Y$81,4,0),0)</f>
        <v>0</v>
      </c>
      <c r="AP674" s="347"/>
      <c r="AQ674" s="347"/>
    </row>
    <row r="675" spans="1:43" ht="48" hidden="1" x14ac:dyDescent="0.25">
      <c r="A675" s="228" t="s">
        <v>192</v>
      </c>
      <c r="B675" s="105" t="s">
        <v>17</v>
      </c>
      <c r="C675" s="212" t="s">
        <v>21</v>
      </c>
      <c r="D675" s="107" t="s">
        <v>4446</v>
      </c>
      <c r="E675" s="215"/>
      <c r="F675" s="106" t="s">
        <v>196</v>
      </c>
      <c r="G675" s="106" t="s">
        <v>1957</v>
      </c>
      <c r="H675" s="323" t="s">
        <v>1958</v>
      </c>
      <c r="I675" s="211" t="s">
        <v>199</v>
      </c>
      <c r="J675" s="107" t="s">
        <v>2036</v>
      </c>
      <c r="K675" s="251" t="s">
        <v>3456</v>
      </c>
      <c r="L675" s="250">
        <v>1</v>
      </c>
      <c r="M675" s="211" t="s">
        <v>194</v>
      </c>
      <c r="N675" s="302">
        <v>4</v>
      </c>
      <c r="O675" s="121"/>
      <c r="P675" s="121"/>
      <c r="Q675" s="290" t="s">
        <v>2041</v>
      </c>
      <c r="R675" s="130">
        <v>43191</v>
      </c>
      <c r="S675" s="130">
        <v>43464</v>
      </c>
      <c r="T675" s="333" t="str">
        <f t="shared" si="35"/>
        <v>abril</v>
      </c>
      <c r="U675" s="335">
        <f t="shared" si="36"/>
        <v>273</v>
      </c>
      <c r="V675" s="334">
        <f t="shared" si="34"/>
        <v>274</v>
      </c>
      <c r="W675" s="163">
        <v>0</v>
      </c>
      <c r="X675" s="167">
        <v>0</v>
      </c>
      <c r="Y675" s="290"/>
      <c r="Z675" s="164"/>
      <c r="AA675" s="136" t="s">
        <v>2029</v>
      </c>
      <c r="AB675" s="378" t="s">
        <v>3460</v>
      </c>
      <c r="AC675" s="115"/>
      <c r="AD675" s="115"/>
      <c r="AE675" s="115"/>
      <c r="AF675" s="115"/>
      <c r="AG675" s="115"/>
      <c r="AH675" s="115"/>
      <c r="AI675" s="327">
        <f>IFERROR(VLOOKUP(CONCATENATE($T675,$V675),'Matriz de Decisión'!$M$4:$Y$81,2,0),0)</f>
        <v>0</v>
      </c>
      <c r="AJ675" s="346"/>
      <c r="AK675" s="290"/>
      <c r="AL675" s="346">
        <v>0</v>
      </c>
      <c r="AM675" s="346">
        <v>0</v>
      </c>
      <c r="AN675" s="346"/>
      <c r="AO675" s="346">
        <f>IFERROR(VLOOKUP(CONCATENATE($T675,$V675),'[1]Matriz de Decisión'!$M$4:$Y$81,4,0),0)</f>
        <v>0</v>
      </c>
      <c r="AP675" s="347"/>
      <c r="AQ675" s="347"/>
    </row>
    <row r="676" spans="1:43" ht="82.5" customHeight="1" x14ac:dyDescent="0.25">
      <c r="A676" s="228" t="s">
        <v>192</v>
      </c>
      <c r="B676" s="105" t="s">
        <v>17</v>
      </c>
      <c r="C676" s="212" t="s">
        <v>21</v>
      </c>
      <c r="D676" s="107" t="s">
        <v>4447</v>
      </c>
      <c r="E676" s="215"/>
      <c r="F676" s="106" t="s">
        <v>2042</v>
      </c>
      <c r="G676" s="106" t="s">
        <v>1957</v>
      </c>
      <c r="H676" s="323" t="s">
        <v>1958</v>
      </c>
      <c r="I676" s="211" t="s">
        <v>193</v>
      </c>
      <c r="J676" s="107" t="s">
        <v>2043</v>
      </c>
      <c r="K676" s="251" t="s">
        <v>2044</v>
      </c>
      <c r="L676" s="250">
        <v>1</v>
      </c>
      <c r="M676" s="211" t="s">
        <v>2045</v>
      </c>
      <c r="N676" s="302">
        <v>1000000000000</v>
      </c>
      <c r="O676" s="386" t="s">
        <v>199</v>
      </c>
      <c r="P676" s="945"/>
      <c r="Q676" s="290" t="s">
        <v>2046</v>
      </c>
      <c r="R676" s="130">
        <v>43102</v>
      </c>
      <c r="S676" s="130">
        <v>43464</v>
      </c>
      <c r="T676" s="333" t="str">
        <f t="shared" si="35"/>
        <v>enero</v>
      </c>
      <c r="U676" s="335">
        <f t="shared" si="36"/>
        <v>362</v>
      </c>
      <c r="V676" s="334">
        <f t="shared" si="34"/>
        <v>365</v>
      </c>
      <c r="W676" s="163">
        <v>0</v>
      </c>
      <c r="X676" s="163">
        <v>0</v>
      </c>
      <c r="Y676" s="290"/>
      <c r="Z676" s="164"/>
      <c r="AA676" s="136" t="s">
        <v>2029</v>
      </c>
      <c r="AB676" s="378" t="s">
        <v>2047</v>
      </c>
      <c r="AC676" s="249">
        <v>37647701033</v>
      </c>
      <c r="AD676" s="290" t="s">
        <v>2048</v>
      </c>
      <c r="AE676" s="249">
        <v>60832142381</v>
      </c>
      <c r="AF676" s="135" t="s">
        <v>3325</v>
      </c>
      <c r="AG676" s="524" t="s">
        <v>4522</v>
      </c>
      <c r="AH676" s="135" t="s">
        <v>4521</v>
      </c>
      <c r="AI676" s="327">
        <f>IFERROR(VLOOKUP(CONCATENATE($T676,$V676),'Matriz de Decisión'!$M$4:$Y$81,2,0),0)</f>
        <v>5.333333333333333E-2</v>
      </c>
      <c r="AJ676" s="346">
        <v>0.04</v>
      </c>
      <c r="AK676" s="290" t="s">
        <v>2049</v>
      </c>
      <c r="AL676" s="574">
        <v>0.10666666666666666</v>
      </c>
      <c r="AM676" s="575">
        <v>6.0830000000000002E-2</v>
      </c>
      <c r="AN676" s="573" t="s">
        <v>3326</v>
      </c>
      <c r="AO676" s="346">
        <f>IFERROR(VLOOKUP(CONCATENATE($T676,$V676),'[1]Matriz de Decisión'!$M$4:$Y$81,4,0),0)</f>
        <v>0.15999999999999998</v>
      </c>
      <c r="AP676" s="524">
        <v>0.09</v>
      </c>
      <c r="AQ676" s="683" t="s">
        <v>4523</v>
      </c>
    </row>
    <row r="677" spans="1:43" ht="82.5" customHeight="1" x14ac:dyDescent="0.25">
      <c r="A677" s="228" t="s">
        <v>192</v>
      </c>
      <c r="B677" s="105" t="s">
        <v>17</v>
      </c>
      <c r="C677" s="212" t="s">
        <v>21</v>
      </c>
      <c r="D677" s="107" t="s">
        <v>4447</v>
      </c>
      <c r="E677" s="215"/>
      <c r="F677" s="106" t="s">
        <v>2042</v>
      </c>
      <c r="G677" s="106" t="s">
        <v>1957</v>
      </c>
      <c r="H677" s="323" t="s">
        <v>1958</v>
      </c>
      <c r="I677" s="211" t="s">
        <v>193</v>
      </c>
      <c r="J677" s="107" t="s">
        <v>2043</v>
      </c>
      <c r="K677" s="251" t="s">
        <v>2044</v>
      </c>
      <c r="L677" s="250">
        <v>1</v>
      </c>
      <c r="M677" s="211" t="s">
        <v>2045</v>
      </c>
      <c r="N677" s="302">
        <v>1000000000000</v>
      </c>
      <c r="O677" s="386" t="s">
        <v>199</v>
      </c>
      <c r="P677" s="945"/>
      <c r="Q677" s="290" t="s">
        <v>2031</v>
      </c>
      <c r="R677" s="130">
        <v>43102</v>
      </c>
      <c r="S677" s="130">
        <v>43464</v>
      </c>
      <c r="T677" s="333" t="str">
        <f t="shared" si="35"/>
        <v>enero</v>
      </c>
      <c r="U677" s="335">
        <f t="shared" si="36"/>
        <v>362</v>
      </c>
      <c r="V677" s="334">
        <f t="shared" si="34"/>
        <v>365</v>
      </c>
      <c r="W677" s="163">
        <v>0</v>
      </c>
      <c r="X677" s="163">
        <v>0</v>
      </c>
      <c r="Y677" s="211"/>
      <c r="Z677" s="164"/>
      <c r="AA677" s="136"/>
      <c r="AB677" s="378" t="s">
        <v>2047</v>
      </c>
      <c r="AC677" s="249">
        <v>37647701033</v>
      </c>
      <c r="AD677" s="290" t="s">
        <v>2048</v>
      </c>
      <c r="AE677" s="249">
        <v>60832142381</v>
      </c>
      <c r="AF677" s="135" t="s">
        <v>3325</v>
      </c>
      <c r="AG677" s="524" t="s">
        <v>4522</v>
      </c>
      <c r="AH677" s="135" t="s">
        <v>4521</v>
      </c>
      <c r="AI677" s="327">
        <f>IFERROR(VLOOKUP(CONCATENATE($T677,$V677),'Matriz de Decisión'!$M$4:$Y$81,2,0),0)</f>
        <v>5.333333333333333E-2</v>
      </c>
      <c r="AJ677" s="346">
        <v>0.04</v>
      </c>
      <c r="AK677" s="290" t="s">
        <v>2049</v>
      </c>
      <c r="AL677" s="574">
        <v>0.10666666666666666</v>
      </c>
      <c r="AM677" s="576">
        <v>6.0830000000000002E-2</v>
      </c>
      <c r="AN677" s="573" t="s">
        <v>3326</v>
      </c>
      <c r="AO677" s="346">
        <f>IFERROR(VLOOKUP(CONCATENATE($T677,$V677),'[1]Matriz de Decisión'!$M$4:$Y$81,4,0),0)</f>
        <v>0.15999999999999998</v>
      </c>
      <c r="AP677" s="524">
        <v>0.09</v>
      </c>
      <c r="AQ677" s="683" t="s">
        <v>4524</v>
      </c>
    </row>
    <row r="678" spans="1:43" ht="82.5" customHeight="1" x14ac:dyDescent="0.25">
      <c r="A678" s="228" t="s">
        <v>192</v>
      </c>
      <c r="B678" s="105" t="s">
        <v>17</v>
      </c>
      <c r="C678" s="212" t="s">
        <v>21</v>
      </c>
      <c r="D678" s="107" t="s">
        <v>4447</v>
      </c>
      <c r="E678" s="215"/>
      <c r="F678" s="106" t="s">
        <v>2042</v>
      </c>
      <c r="G678" s="106" t="s">
        <v>1957</v>
      </c>
      <c r="H678" s="323" t="s">
        <v>1958</v>
      </c>
      <c r="I678" s="211" t="s">
        <v>193</v>
      </c>
      <c r="J678" s="107" t="s">
        <v>2043</v>
      </c>
      <c r="K678" s="251" t="s">
        <v>2044</v>
      </c>
      <c r="L678" s="250">
        <v>1</v>
      </c>
      <c r="M678" s="211" t="s">
        <v>2045</v>
      </c>
      <c r="N678" s="302">
        <v>1000000000000</v>
      </c>
      <c r="O678" s="118" t="s">
        <v>199</v>
      </c>
      <c r="P678" s="118"/>
      <c r="Q678" s="290" t="s">
        <v>2050</v>
      </c>
      <c r="R678" s="130">
        <v>43102</v>
      </c>
      <c r="S678" s="130">
        <v>43464</v>
      </c>
      <c r="T678" s="333" t="str">
        <f t="shared" si="35"/>
        <v>enero</v>
      </c>
      <c r="U678" s="335">
        <f t="shared" si="36"/>
        <v>362</v>
      </c>
      <c r="V678" s="334">
        <f t="shared" si="34"/>
        <v>365</v>
      </c>
      <c r="W678" s="163">
        <v>0</v>
      </c>
      <c r="X678" s="163">
        <v>0</v>
      </c>
      <c r="Y678" s="211"/>
      <c r="Z678" s="164"/>
      <c r="AA678" s="136"/>
      <c r="AB678" s="378" t="s">
        <v>2051</v>
      </c>
      <c r="AC678" s="249">
        <v>37647701033</v>
      </c>
      <c r="AD678" s="290" t="s">
        <v>2048</v>
      </c>
      <c r="AE678" s="249">
        <v>60832142381</v>
      </c>
      <c r="AF678" s="135" t="s">
        <v>3325</v>
      </c>
      <c r="AG678" s="524" t="s">
        <v>4522</v>
      </c>
      <c r="AH678" s="135" t="s">
        <v>4521</v>
      </c>
      <c r="AI678" s="327">
        <f>IFERROR(VLOOKUP(CONCATENATE($T678,$V678),'Matriz de Decisión'!$M$4:$Y$81,2,0),0)</f>
        <v>5.333333333333333E-2</v>
      </c>
      <c r="AJ678" s="346">
        <v>0.04</v>
      </c>
      <c r="AK678" s="290" t="s">
        <v>2049</v>
      </c>
      <c r="AL678" s="574">
        <v>0.10666666666666666</v>
      </c>
      <c r="AM678" s="576">
        <v>6.0830000000000002E-2</v>
      </c>
      <c r="AN678" s="573" t="s">
        <v>3327</v>
      </c>
      <c r="AO678" s="346">
        <f>IFERROR(VLOOKUP(CONCATENATE($T678,$V678),'[1]Matriz de Decisión'!$M$4:$Y$81,4,0),0)</f>
        <v>0.15999999999999998</v>
      </c>
      <c r="AP678" s="524">
        <v>0.09</v>
      </c>
      <c r="AQ678" s="683" t="s">
        <v>4525</v>
      </c>
    </row>
    <row r="679" spans="1:43" ht="82.5" customHeight="1" x14ac:dyDescent="0.25">
      <c r="A679" s="228" t="s">
        <v>192</v>
      </c>
      <c r="B679" s="105" t="s">
        <v>1723</v>
      </c>
      <c r="C679" s="212" t="s">
        <v>21</v>
      </c>
      <c r="D679" s="107" t="s">
        <v>4447</v>
      </c>
      <c r="E679" s="215"/>
      <c r="F679" s="106" t="s">
        <v>196</v>
      </c>
      <c r="G679" s="106" t="s">
        <v>1957</v>
      </c>
      <c r="H679" s="323" t="s">
        <v>1958</v>
      </c>
      <c r="I679" s="211" t="s">
        <v>199</v>
      </c>
      <c r="J679" s="107" t="s">
        <v>2052</v>
      </c>
      <c r="K679" s="251" t="s">
        <v>3363</v>
      </c>
      <c r="L679" s="250">
        <v>1</v>
      </c>
      <c r="M679" s="211" t="s">
        <v>285</v>
      </c>
      <c r="N679" s="915">
        <v>1</v>
      </c>
      <c r="O679" s="945"/>
      <c r="P679" s="945"/>
      <c r="Q679" s="290" t="s">
        <v>2053</v>
      </c>
      <c r="R679" s="130">
        <v>43115</v>
      </c>
      <c r="S679" s="130">
        <v>43465</v>
      </c>
      <c r="T679" s="333" t="str">
        <f t="shared" si="35"/>
        <v>enero</v>
      </c>
      <c r="U679" s="335">
        <f t="shared" si="36"/>
        <v>350</v>
      </c>
      <c r="V679" s="334">
        <f t="shared" si="34"/>
        <v>365</v>
      </c>
      <c r="W679" s="163">
        <v>0</v>
      </c>
      <c r="X679" s="163">
        <v>0</v>
      </c>
      <c r="Y679" s="290"/>
      <c r="Z679" s="164"/>
      <c r="AA679" s="136" t="s">
        <v>2054</v>
      </c>
      <c r="AB679" s="378" t="s">
        <v>3365</v>
      </c>
      <c r="AC679" s="115"/>
      <c r="AD679" s="115"/>
      <c r="AE679" s="202">
        <v>0.1</v>
      </c>
      <c r="AF679" s="135" t="s">
        <v>3364</v>
      </c>
      <c r="AG679" s="262">
        <v>0.16</v>
      </c>
      <c r="AH679" s="708" t="s">
        <v>4526</v>
      </c>
      <c r="AI679" s="327">
        <f>IFERROR(VLOOKUP(CONCATENATE($T679,$V679),'Matriz de Decisión'!$M$4:$Y$81,2,0),0)</f>
        <v>5.333333333333333E-2</v>
      </c>
      <c r="AJ679" s="327">
        <v>0.1</v>
      </c>
      <c r="AK679" s="708" t="s">
        <v>4469</v>
      </c>
      <c r="AL679" s="574">
        <v>0.10666666666666666</v>
      </c>
      <c r="AM679" s="202">
        <v>0.1</v>
      </c>
      <c r="AN679" s="577" t="s">
        <v>3366</v>
      </c>
      <c r="AO679" s="346">
        <f>IFERROR(VLOOKUP(CONCATENATE($T679,$V679),'[1]Matriz de Decisión'!$M$4:$Y$81,4,0),0)</f>
        <v>0.15999999999999998</v>
      </c>
      <c r="AP679" s="707">
        <v>0.16</v>
      </c>
      <c r="AQ679" s="711" t="s">
        <v>4527</v>
      </c>
    </row>
    <row r="680" spans="1:43" ht="82.5" customHeight="1" x14ac:dyDescent="0.25">
      <c r="A680" s="228" t="s">
        <v>192</v>
      </c>
      <c r="B680" s="105" t="s">
        <v>17</v>
      </c>
      <c r="C680" s="212" t="s">
        <v>21</v>
      </c>
      <c r="D680" s="107" t="s">
        <v>4447</v>
      </c>
      <c r="E680" s="215"/>
      <c r="F680" s="106" t="s">
        <v>196</v>
      </c>
      <c r="G680" s="106" t="s">
        <v>1957</v>
      </c>
      <c r="H680" s="323" t="s">
        <v>1958</v>
      </c>
      <c r="I680" s="211" t="s">
        <v>199</v>
      </c>
      <c r="J680" s="107" t="s">
        <v>3461</v>
      </c>
      <c r="K680" s="251" t="s">
        <v>3462</v>
      </c>
      <c r="L680" s="250">
        <v>1</v>
      </c>
      <c r="M680" s="211" t="s">
        <v>285</v>
      </c>
      <c r="N680" s="915">
        <v>1</v>
      </c>
      <c r="O680" s="118" t="s">
        <v>193</v>
      </c>
      <c r="P680" s="713">
        <v>43157</v>
      </c>
      <c r="Q680" s="290" t="s">
        <v>3463</v>
      </c>
      <c r="R680" s="130">
        <v>43115</v>
      </c>
      <c r="S680" s="130">
        <v>43465</v>
      </c>
      <c r="T680" s="333" t="str">
        <f t="shared" si="35"/>
        <v>enero</v>
      </c>
      <c r="U680" s="335">
        <f t="shared" si="36"/>
        <v>350</v>
      </c>
      <c r="V680" s="334">
        <f t="shared" si="34"/>
        <v>365</v>
      </c>
      <c r="W680" s="163">
        <v>0</v>
      </c>
      <c r="X680" s="163">
        <v>0</v>
      </c>
      <c r="Y680" s="290"/>
      <c r="Z680" s="164"/>
      <c r="AA680" s="136" t="s">
        <v>2055</v>
      </c>
      <c r="AB680" s="378" t="s">
        <v>3467</v>
      </c>
      <c r="AC680" s="262">
        <v>0.05</v>
      </c>
      <c r="AD680" s="115" t="s">
        <v>3471</v>
      </c>
      <c r="AE680" s="285">
        <v>9.7500000000000003E-2</v>
      </c>
      <c r="AF680" s="135" t="s">
        <v>3472</v>
      </c>
      <c r="AG680" s="262">
        <v>0.16</v>
      </c>
      <c r="AH680" s="708" t="s">
        <v>4528</v>
      </c>
      <c r="AI680" s="327">
        <f>IFERROR(VLOOKUP(CONCATENATE($T680,$V680),'Matriz de Decisión'!$M$4:$Y$81,2,0),0)</f>
        <v>5.333333333333333E-2</v>
      </c>
      <c r="AJ680" s="346"/>
      <c r="AK680" s="346"/>
      <c r="AL680" s="346">
        <f>IFERROR(VLOOKUP(CONCATENATE($T680,$V680),'[1]Matriz de Decisión'!$M$4:$Y$81,3,0),0)</f>
        <v>0.10666666666666666</v>
      </c>
      <c r="AM680" s="347"/>
      <c r="AN680" s="347"/>
      <c r="AO680" s="346">
        <f>IFERROR(VLOOKUP(CONCATENATE($T680,$V680),'[1]Matriz de Decisión'!$M$4:$Y$81,4,0),0)</f>
        <v>0.15999999999999998</v>
      </c>
      <c r="AP680" s="707">
        <v>0.16</v>
      </c>
      <c r="AQ680" s="712" t="s">
        <v>4529</v>
      </c>
    </row>
    <row r="681" spans="1:43" ht="60" hidden="1" x14ac:dyDescent="0.25">
      <c r="A681" s="228" t="s">
        <v>192</v>
      </c>
      <c r="B681" s="105" t="s">
        <v>17</v>
      </c>
      <c r="C681" s="212" t="s">
        <v>21</v>
      </c>
      <c r="D681" s="107" t="s">
        <v>4446</v>
      </c>
      <c r="E681" s="215"/>
      <c r="F681" s="106" t="s">
        <v>196</v>
      </c>
      <c r="G681" s="106" t="s">
        <v>1957</v>
      </c>
      <c r="H681" s="558" t="s">
        <v>1958</v>
      </c>
      <c r="I681" s="211" t="s">
        <v>199</v>
      </c>
      <c r="J681" s="107" t="s">
        <v>3461</v>
      </c>
      <c r="K681" s="251" t="s">
        <v>3462</v>
      </c>
      <c r="L681" s="250">
        <v>1</v>
      </c>
      <c r="M681" s="211" t="s">
        <v>285</v>
      </c>
      <c r="N681" s="915">
        <v>1</v>
      </c>
      <c r="O681" s="118" t="s">
        <v>193</v>
      </c>
      <c r="P681" s="713">
        <v>43157</v>
      </c>
      <c r="Q681" s="290" t="s">
        <v>3464</v>
      </c>
      <c r="R681" s="130">
        <v>43235</v>
      </c>
      <c r="S681" s="130">
        <v>43465</v>
      </c>
      <c r="T681" s="333" t="str">
        <f t="shared" si="35"/>
        <v>mayo</v>
      </c>
      <c r="U681" s="335">
        <f t="shared" si="36"/>
        <v>230</v>
      </c>
      <c r="V681" s="334">
        <f t="shared" si="34"/>
        <v>244</v>
      </c>
      <c r="W681" s="163"/>
      <c r="X681" s="163"/>
      <c r="Y681" s="290"/>
      <c r="Z681" s="164"/>
      <c r="AA681" s="136"/>
      <c r="AB681" s="378" t="s">
        <v>3468</v>
      </c>
      <c r="AC681" s="115"/>
      <c r="AD681" s="115"/>
      <c r="AE681" s="707"/>
      <c r="AF681" s="135"/>
      <c r="AG681" s="115"/>
      <c r="AH681" s="115"/>
      <c r="AI681" s="327">
        <f>IFERROR(VLOOKUP(CONCATENATE($T681,$V681),'Matriz de Decisión'!$M$4:$Y$81,2,0),0)</f>
        <v>0</v>
      </c>
      <c r="AJ681" s="346"/>
      <c r="AK681" s="346"/>
      <c r="AL681" s="346"/>
      <c r="AM681" s="347"/>
      <c r="AN681" s="347"/>
      <c r="AO681" s="346"/>
      <c r="AP681" s="347"/>
      <c r="AQ681" s="347"/>
    </row>
    <row r="682" spans="1:43" ht="60" hidden="1" x14ac:dyDescent="0.25">
      <c r="A682" s="228" t="s">
        <v>192</v>
      </c>
      <c r="B682" s="105" t="s">
        <v>17</v>
      </c>
      <c r="C682" s="212" t="s">
        <v>21</v>
      </c>
      <c r="D682" s="107" t="s">
        <v>4446</v>
      </c>
      <c r="E682" s="215"/>
      <c r="F682" s="106" t="s">
        <v>196</v>
      </c>
      <c r="G682" s="106" t="s">
        <v>1957</v>
      </c>
      <c r="H682" s="558" t="s">
        <v>1958</v>
      </c>
      <c r="I682" s="211" t="s">
        <v>199</v>
      </c>
      <c r="J682" s="107" t="s">
        <v>3461</v>
      </c>
      <c r="K682" s="251" t="s">
        <v>3462</v>
      </c>
      <c r="L682" s="250">
        <v>1</v>
      </c>
      <c r="M682" s="211" t="s">
        <v>285</v>
      </c>
      <c r="N682" s="915">
        <v>1</v>
      </c>
      <c r="O682" s="118" t="s">
        <v>193</v>
      </c>
      <c r="P682" s="713">
        <v>43157</v>
      </c>
      <c r="Q682" s="290" t="s">
        <v>3465</v>
      </c>
      <c r="R682" s="130">
        <v>43191</v>
      </c>
      <c r="S682" s="130">
        <v>43434</v>
      </c>
      <c r="T682" s="333" t="str">
        <f t="shared" si="35"/>
        <v>abril</v>
      </c>
      <c r="U682" s="335">
        <f t="shared" si="36"/>
        <v>243</v>
      </c>
      <c r="V682" s="334">
        <f t="shared" si="34"/>
        <v>244</v>
      </c>
      <c r="W682" s="163"/>
      <c r="X682" s="163"/>
      <c r="Y682" s="290"/>
      <c r="Z682" s="164"/>
      <c r="AA682" s="136"/>
      <c r="AB682" s="378" t="s">
        <v>3469</v>
      </c>
      <c r="AC682" s="115"/>
      <c r="AD682" s="115"/>
      <c r="AE682" s="707"/>
      <c r="AF682" s="135"/>
      <c r="AG682" s="115"/>
      <c r="AH682" s="115"/>
      <c r="AI682" s="327">
        <f>IFERROR(VLOOKUP(CONCATENATE($T682,$V682),'Matriz de Decisión'!$M$4:$Y$81,2,0),0)</f>
        <v>0</v>
      </c>
      <c r="AJ682" s="346"/>
      <c r="AK682" s="346"/>
      <c r="AL682" s="346"/>
      <c r="AM682" s="347"/>
      <c r="AN682" s="347"/>
      <c r="AO682" s="346"/>
      <c r="AP682" s="347"/>
      <c r="AQ682" s="347"/>
    </row>
    <row r="683" spans="1:43" ht="60" hidden="1" x14ac:dyDescent="0.25">
      <c r="A683" s="228" t="s">
        <v>192</v>
      </c>
      <c r="B683" s="105" t="s">
        <v>17</v>
      </c>
      <c r="C683" s="212" t="s">
        <v>21</v>
      </c>
      <c r="D683" s="107" t="s">
        <v>4446</v>
      </c>
      <c r="E683" s="215"/>
      <c r="F683" s="106" t="s">
        <v>196</v>
      </c>
      <c r="G683" s="106" t="s">
        <v>1957</v>
      </c>
      <c r="H683" s="558" t="s">
        <v>1958</v>
      </c>
      <c r="I683" s="211" t="s">
        <v>199</v>
      </c>
      <c r="J683" s="107" t="s">
        <v>3461</v>
      </c>
      <c r="K683" s="251" t="s">
        <v>3462</v>
      </c>
      <c r="L683" s="250">
        <v>1</v>
      </c>
      <c r="M683" s="211" t="s">
        <v>285</v>
      </c>
      <c r="N683" s="915">
        <v>1</v>
      </c>
      <c r="O683" s="118" t="s">
        <v>193</v>
      </c>
      <c r="P683" s="713">
        <v>43157</v>
      </c>
      <c r="Q683" s="290" t="s">
        <v>3466</v>
      </c>
      <c r="R683" s="130">
        <v>43221</v>
      </c>
      <c r="S683" s="130">
        <v>43465</v>
      </c>
      <c r="T683" s="333" t="str">
        <f t="shared" si="35"/>
        <v>mayo</v>
      </c>
      <c r="U683" s="335">
        <f t="shared" si="36"/>
        <v>244</v>
      </c>
      <c r="V683" s="334">
        <f t="shared" si="34"/>
        <v>244</v>
      </c>
      <c r="W683" s="163"/>
      <c r="X683" s="163"/>
      <c r="Y683" s="290"/>
      <c r="Z683" s="164"/>
      <c r="AA683" s="136"/>
      <c r="AB683" s="378" t="s">
        <v>3470</v>
      </c>
      <c r="AC683" s="115"/>
      <c r="AD683" s="115"/>
      <c r="AE683" s="707"/>
      <c r="AF683" s="135"/>
      <c r="AG683" s="115"/>
      <c r="AH683" s="115"/>
      <c r="AI683" s="327">
        <f>IFERROR(VLOOKUP(CONCATENATE($T683,$V683),'Matriz de Decisión'!$M$4:$Y$81,2,0),0)</f>
        <v>0</v>
      </c>
      <c r="AJ683" s="346"/>
      <c r="AK683" s="346"/>
      <c r="AL683" s="346"/>
      <c r="AM683" s="347"/>
      <c r="AN683" s="347"/>
      <c r="AO683" s="346"/>
      <c r="AP683" s="347"/>
      <c r="AQ683" s="347"/>
    </row>
    <row r="684" spans="1:43" ht="82.5" customHeight="1" x14ac:dyDescent="0.25">
      <c r="A684" s="228" t="s">
        <v>192</v>
      </c>
      <c r="B684" s="215" t="s">
        <v>64</v>
      </c>
      <c r="C684" s="212" t="s">
        <v>21</v>
      </c>
      <c r="D684" s="107" t="s">
        <v>4447</v>
      </c>
      <c r="E684" s="215"/>
      <c r="F684" s="106" t="s">
        <v>196</v>
      </c>
      <c r="G684" s="106" t="s">
        <v>1957</v>
      </c>
      <c r="H684" s="323" t="s">
        <v>1958</v>
      </c>
      <c r="I684" s="211" t="s">
        <v>199</v>
      </c>
      <c r="J684" s="107" t="s">
        <v>2056</v>
      </c>
      <c r="K684" s="251" t="s">
        <v>3346</v>
      </c>
      <c r="L684" s="250">
        <v>1</v>
      </c>
      <c r="M684" s="211" t="s">
        <v>285</v>
      </c>
      <c r="N684" s="915">
        <v>1</v>
      </c>
      <c r="O684" s="118" t="s">
        <v>193</v>
      </c>
      <c r="P684" s="713">
        <v>43157</v>
      </c>
      <c r="Q684" s="290" t="s">
        <v>2057</v>
      </c>
      <c r="R684" s="130">
        <v>43115</v>
      </c>
      <c r="S684" s="130">
        <v>43465</v>
      </c>
      <c r="T684" s="333" t="str">
        <f t="shared" si="35"/>
        <v>enero</v>
      </c>
      <c r="U684" s="335">
        <f t="shared" si="36"/>
        <v>350</v>
      </c>
      <c r="V684" s="334">
        <f t="shared" si="34"/>
        <v>365</v>
      </c>
      <c r="W684" s="163">
        <v>0</v>
      </c>
      <c r="X684" s="163">
        <v>0</v>
      </c>
      <c r="Y684" s="290"/>
      <c r="Z684" s="164"/>
      <c r="AA684" s="136" t="s">
        <v>2054</v>
      </c>
      <c r="AB684" s="378" t="s">
        <v>3347</v>
      </c>
      <c r="AC684" s="262">
        <v>0.05</v>
      </c>
      <c r="AD684" s="115" t="s">
        <v>3473</v>
      </c>
      <c r="AE684" s="285">
        <v>0.09</v>
      </c>
      <c r="AF684" s="135" t="s">
        <v>3348</v>
      </c>
      <c r="AG684" s="262">
        <v>0.16</v>
      </c>
      <c r="AH684" s="708" t="s">
        <v>4530</v>
      </c>
      <c r="AI684" s="327">
        <f>IFERROR(VLOOKUP(CONCATENATE($T684,$V684),'Matriz de Decisión'!$M$4:$Y$81,2,0),0)</f>
        <v>5.333333333333333E-2</v>
      </c>
      <c r="AJ684" s="346"/>
      <c r="AK684" s="346"/>
      <c r="AL684" s="200">
        <v>0.10666666666666666</v>
      </c>
      <c r="AM684" s="200">
        <v>0.09</v>
      </c>
      <c r="AN684" s="397" t="s">
        <v>3349</v>
      </c>
      <c r="AO684" s="346">
        <f>IFERROR(VLOOKUP(CONCATENATE($T684,$V684),'[1]Matriz de Decisión'!$M$4:$Y$81,4,0),0)</f>
        <v>0.15999999999999998</v>
      </c>
      <c r="AP684" s="707">
        <v>0.16</v>
      </c>
      <c r="AQ684" s="712" t="s">
        <v>4531</v>
      </c>
    </row>
    <row r="685" spans="1:43" ht="82.5" customHeight="1" x14ac:dyDescent="0.25">
      <c r="A685" s="228" t="s">
        <v>192</v>
      </c>
      <c r="B685" s="105" t="s">
        <v>1723</v>
      </c>
      <c r="C685" s="212" t="s">
        <v>21</v>
      </c>
      <c r="D685" s="107" t="s">
        <v>4447</v>
      </c>
      <c r="E685" s="215"/>
      <c r="F685" s="106" t="s">
        <v>196</v>
      </c>
      <c r="G685" s="106" t="s">
        <v>1957</v>
      </c>
      <c r="H685" s="323" t="s">
        <v>1958</v>
      </c>
      <c r="I685" s="211" t="s">
        <v>199</v>
      </c>
      <c r="J685" s="107" t="s">
        <v>3367</v>
      </c>
      <c r="K685" s="251" t="s">
        <v>3368</v>
      </c>
      <c r="L685" s="250">
        <v>1</v>
      </c>
      <c r="M685" s="211" t="s">
        <v>285</v>
      </c>
      <c r="N685" s="915">
        <v>1</v>
      </c>
      <c r="O685" s="118" t="s">
        <v>193</v>
      </c>
      <c r="P685" s="713">
        <v>43157</v>
      </c>
      <c r="Q685" s="290" t="s">
        <v>2058</v>
      </c>
      <c r="R685" s="130">
        <v>43115</v>
      </c>
      <c r="S685" s="130">
        <v>43465</v>
      </c>
      <c r="T685" s="333" t="str">
        <f t="shared" si="35"/>
        <v>enero</v>
      </c>
      <c r="U685" s="335">
        <f t="shared" si="36"/>
        <v>350</v>
      </c>
      <c r="V685" s="334">
        <f t="shared" si="34"/>
        <v>365</v>
      </c>
      <c r="W685" s="163"/>
      <c r="X685" s="167">
        <v>0</v>
      </c>
      <c r="Y685" s="290"/>
      <c r="Z685" s="164"/>
      <c r="AA685" s="136" t="s">
        <v>2059</v>
      </c>
      <c r="AB685" s="378" t="s">
        <v>3369</v>
      </c>
      <c r="AC685" s="262">
        <v>0.05</v>
      </c>
      <c r="AD685" s="115" t="s">
        <v>2060</v>
      </c>
      <c r="AE685" s="285">
        <v>0.08</v>
      </c>
      <c r="AF685" s="135" t="s">
        <v>3370</v>
      </c>
      <c r="AG685" s="262">
        <v>0.16</v>
      </c>
      <c r="AH685" s="708" t="s">
        <v>4532</v>
      </c>
      <c r="AI685" s="327">
        <f>IFERROR(VLOOKUP(CONCATENATE($T685,$V685),'Matriz de Decisión'!$M$4:$Y$81,2,0),0)</f>
        <v>5.333333333333333E-2</v>
      </c>
      <c r="AJ685" s="414">
        <v>0.05</v>
      </c>
      <c r="AK685" s="413" t="s">
        <v>2060</v>
      </c>
      <c r="AL685" s="574">
        <v>0.10666666666666666</v>
      </c>
      <c r="AM685" s="202">
        <v>0.08</v>
      </c>
      <c r="AN685" s="577" t="s">
        <v>3371</v>
      </c>
      <c r="AO685" s="346">
        <f>IFERROR(VLOOKUP(CONCATENATE($T685,$V685),'[1]Matriz de Decisión'!$M$4:$Y$81,4,0),0)</f>
        <v>0.15999999999999998</v>
      </c>
      <c r="AP685" s="707">
        <v>0.16</v>
      </c>
      <c r="AQ685" s="711" t="s">
        <v>4533</v>
      </c>
    </row>
    <row r="686" spans="1:43" ht="189" hidden="1" x14ac:dyDescent="0.25">
      <c r="A686" s="228" t="s">
        <v>192</v>
      </c>
      <c r="B686" s="105" t="s">
        <v>1723</v>
      </c>
      <c r="C686" s="212" t="s">
        <v>21</v>
      </c>
      <c r="D686" s="107" t="s">
        <v>4446</v>
      </c>
      <c r="E686" s="215"/>
      <c r="F686" s="106" t="s">
        <v>196</v>
      </c>
      <c r="G686" s="106" t="s">
        <v>1957</v>
      </c>
      <c r="H686" s="323" t="s">
        <v>1958</v>
      </c>
      <c r="I686" s="106" t="s">
        <v>199</v>
      </c>
      <c r="J686" s="107" t="s">
        <v>3328</v>
      </c>
      <c r="K686" s="251" t="s">
        <v>3329</v>
      </c>
      <c r="L686" s="250">
        <v>1</v>
      </c>
      <c r="M686" s="211" t="s">
        <v>285</v>
      </c>
      <c r="N686" s="915">
        <v>1</v>
      </c>
      <c r="O686" s="118" t="s">
        <v>193</v>
      </c>
      <c r="P686" s="713">
        <v>43157</v>
      </c>
      <c r="Q686" s="290" t="s">
        <v>2061</v>
      </c>
      <c r="R686" s="130">
        <v>43191</v>
      </c>
      <c r="S686" s="130">
        <v>43465</v>
      </c>
      <c r="T686" s="333" t="str">
        <f t="shared" si="35"/>
        <v>abril</v>
      </c>
      <c r="U686" s="335">
        <f t="shared" si="36"/>
        <v>274</v>
      </c>
      <c r="V686" s="334">
        <f t="shared" si="34"/>
        <v>274</v>
      </c>
      <c r="W686" s="163"/>
      <c r="X686" s="131"/>
      <c r="Y686" s="211"/>
      <c r="Z686" s="164"/>
      <c r="AA686" s="136" t="s">
        <v>2054</v>
      </c>
      <c r="AB686" s="378" t="s">
        <v>3330</v>
      </c>
      <c r="AC686" s="568"/>
      <c r="AD686" s="115"/>
      <c r="AE686" s="115"/>
      <c r="AF686" s="135"/>
      <c r="AG686" s="115"/>
      <c r="AH686" s="115"/>
      <c r="AI686" s="327">
        <f>IFERROR(VLOOKUP(CONCATENATE($T686,$V686),'Matriz de Decisión'!$M$4:$Y$81,2,0),0)</f>
        <v>0</v>
      </c>
      <c r="AJ686" s="346"/>
      <c r="AK686" s="346"/>
      <c r="AL686" s="570">
        <v>0</v>
      </c>
      <c r="AM686" s="200">
        <v>0.03</v>
      </c>
      <c r="AN686" s="577" t="s">
        <v>3331</v>
      </c>
      <c r="AO686" s="346">
        <f>IFERROR(VLOOKUP(CONCATENATE($T686,$V686),'[1]Matriz de Decisión'!$M$4:$Y$81,4,0),0)</f>
        <v>0</v>
      </c>
      <c r="AP686" s="347"/>
      <c r="AQ686" s="347"/>
    </row>
    <row r="687" spans="1:43" ht="82.5" customHeight="1" x14ac:dyDescent="0.25">
      <c r="A687" s="228" t="s">
        <v>192</v>
      </c>
      <c r="B687" s="105" t="s">
        <v>1723</v>
      </c>
      <c r="C687" s="212" t="s">
        <v>21</v>
      </c>
      <c r="D687" s="107" t="s">
        <v>4447</v>
      </c>
      <c r="E687" s="228"/>
      <c r="F687" s="106" t="s">
        <v>196</v>
      </c>
      <c r="G687" s="106" t="s">
        <v>1957</v>
      </c>
      <c r="H687" s="323" t="s">
        <v>1958</v>
      </c>
      <c r="I687" s="106" t="s">
        <v>199</v>
      </c>
      <c r="J687" s="107" t="s">
        <v>3474</v>
      </c>
      <c r="K687" s="251" t="s">
        <v>2062</v>
      </c>
      <c r="L687" s="250">
        <v>1</v>
      </c>
      <c r="M687" s="211" t="s">
        <v>285</v>
      </c>
      <c r="N687" s="915">
        <v>1</v>
      </c>
      <c r="O687" s="118" t="s">
        <v>193</v>
      </c>
      <c r="P687" s="713">
        <v>43157</v>
      </c>
      <c r="Q687" s="290" t="s">
        <v>2063</v>
      </c>
      <c r="R687" s="130">
        <v>43115</v>
      </c>
      <c r="S687" s="130">
        <v>43465</v>
      </c>
      <c r="T687" s="333" t="str">
        <f t="shared" si="35"/>
        <v>enero</v>
      </c>
      <c r="U687" s="335">
        <f t="shared" si="36"/>
        <v>350</v>
      </c>
      <c r="V687" s="334">
        <f t="shared" si="34"/>
        <v>365</v>
      </c>
      <c r="W687" s="163"/>
      <c r="X687" s="163"/>
      <c r="Y687" s="290"/>
      <c r="Z687" s="164"/>
      <c r="AA687" s="136" t="s">
        <v>2059</v>
      </c>
      <c r="AB687" s="378" t="s">
        <v>3480</v>
      </c>
      <c r="AC687" s="262">
        <v>0.05</v>
      </c>
      <c r="AD687" s="115" t="s">
        <v>2064</v>
      </c>
      <c r="AE687" s="262">
        <v>0.11</v>
      </c>
      <c r="AF687" s="135" t="s">
        <v>3484</v>
      </c>
      <c r="AG687" s="707">
        <v>0.15466666666666667</v>
      </c>
      <c r="AH687" s="708" t="s">
        <v>4534</v>
      </c>
      <c r="AI687" s="327">
        <f>IFERROR(VLOOKUP(CONCATENATE($T687,$V687),'Matriz de Decisión'!$M$4:$Y$81,2,0),0)</f>
        <v>5.333333333333333E-2</v>
      </c>
      <c r="AJ687" s="414">
        <v>0.05</v>
      </c>
      <c r="AK687" s="413" t="s">
        <v>2064</v>
      </c>
      <c r="AL687" s="574">
        <v>0.10666666666666666</v>
      </c>
      <c r="AM687" s="574">
        <v>0.10666666666666666</v>
      </c>
      <c r="AN687" s="577" t="s">
        <v>3484</v>
      </c>
      <c r="AO687" s="346">
        <f>IFERROR(VLOOKUP(CONCATENATE($T687,$V687),'[1]Matriz de Decisión'!$M$4:$Y$81,4,0),0)</f>
        <v>0.15999999999999998</v>
      </c>
      <c r="AP687" s="707">
        <v>0.15466666666666667</v>
      </c>
      <c r="AQ687" s="711" t="s">
        <v>4537</v>
      </c>
    </row>
    <row r="688" spans="1:43" ht="82.5" customHeight="1" x14ac:dyDescent="0.25">
      <c r="A688" s="228" t="s">
        <v>192</v>
      </c>
      <c r="B688" s="105" t="s">
        <v>1723</v>
      </c>
      <c r="C688" s="212" t="s">
        <v>21</v>
      </c>
      <c r="D688" s="107" t="s">
        <v>4447</v>
      </c>
      <c r="E688" s="228"/>
      <c r="F688" s="106" t="s">
        <v>196</v>
      </c>
      <c r="G688" s="106" t="s">
        <v>1957</v>
      </c>
      <c r="H688" s="323" t="s">
        <v>1958</v>
      </c>
      <c r="I688" s="106" t="s">
        <v>199</v>
      </c>
      <c r="J688" s="107" t="s">
        <v>3475</v>
      </c>
      <c r="K688" s="251" t="s">
        <v>3477</v>
      </c>
      <c r="L688" s="250">
        <v>1</v>
      </c>
      <c r="M688" s="211" t="s">
        <v>285</v>
      </c>
      <c r="N688" s="915">
        <v>1</v>
      </c>
      <c r="O688" s="118" t="s">
        <v>193</v>
      </c>
      <c r="P688" s="713">
        <v>43157</v>
      </c>
      <c r="Q688" s="290" t="s">
        <v>2065</v>
      </c>
      <c r="R688" s="130">
        <v>43132</v>
      </c>
      <c r="S688" s="130">
        <v>43465</v>
      </c>
      <c r="T688" s="333" t="str">
        <f t="shared" si="35"/>
        <v>febrero</v>
      </c>
      <c r="U688" s="335">
        <f t="shared" si="36"/>
        <v>333</v>
      </c>
      <c r="V688" s="334">
        <f t="shared" si="34"/>
        <v>333</v>
      </c>
      <c r="W688" s="163"/>
      <c r="X688" s="163"/>
      <c r="Y688" s="290"/>
      <c r="Z688" s="164"/>
      <c r="AA688" s="136" t="s">
        <v>2059</v>
      </c>
      <c r="AB688" s="378" t="s">
        <v>3481</v>
      </c>
      <c r="AC688" s="115"/>
      <c r="AD688" s="115"/>
      <c r="AE688" s="262">
        <v>0.06</v>
      </c>
      <c r="AF688" s="135" t="s">
        <v>3485</v>
      </c>
      <c r="AG688" s="707">
        <v>6.0900000000000003E-2</v>
      </c>
      <c r="AH688" s="708" t="s">
        <v>4535</v>
      </c>
      <c r="AI688" s="327">
        <f>IFERROR(VLOOKUP(CONCATENATE($T688,$V688),'Matriz de Decisión'!$M$4:$Y$81,2,0),0)</f>
        <v>0</v>
      </c>
      <c r="AJ688" s="346"/>
      <c r="AK688" s="346"/>
      <c r="AL688" s="574">
        <v>6.0909090909090913E-2</v>
      </c>
      <c r="AM688" s="574">
        <v>6.0909090909090913E-2</v>
      </c>
      <c r="AN688" s="577" t="s">
        <v>3485</v>
      </c>
      <c r="AO688" s="346">
        <f>IFERROR(VLOOKUP(CONCATENATE($T688,$V688),'[1]Matriz de Decisión'!$M$4:$Y$81,4,0),0)</f>
        <v>0.12181818181818183</v>
      </c>
      <c r="AP688" s="707">
        <v>6.0900000000000003E-2</v>
      </c>
      <c r="AQ688" s="711" t="s">
        <v>4535</v>
      </c>
    </row>
    <row r="689" spans="1:43" ht="82.5" customHeight="1" x14ac:dyDescent="0.25">
      <c r="A689" s="228" t="s">
        <v>192</v>
      </c>
      <c r="B689" s="105" t="s">
        <v>1723</v>
      </c>
      <c r="C689" s="212" t="s">
        <v>21</v>
      </c>
      <c r="D689" s="107" t="s">
        <v>4447</v>
      </c>
      <c r="E689" s="228"/>
      <c r="F689" s="106" t="s">
        <v>196</v>
      </c>
      <c r="G689" s="106" t="s">
        <v>1957</v>
      </c>
      <c r="H689" s="323" t="s">
        <v>1958</v>
      </c>
      <c r="I689" s="106" t="s">
        <v>199</v>
      </c>
      <c r="J689" s="107" t="s">
        <v>3476</v>
      </c>
      <c r="K689" s="251" t="s">
        <v>3478</v>
      </c>
      <c r="L689" s="250">
        <v>1</v>
      </c>
      <c r="M689" s="211" t="s">
        <v>285</v>
      </c>
      <c r="N689" s="915">
        <v>1</v>
      </c>
      <c r="O689" s="118" t="s">
        <v>193</v>
      </c>
      <c r="P689" s="713">
        <v>43157</v>
      </c>
      <c r="Q689" s="290" t="s">
        <v>3479</v>
      </c>
      <c r="R689" s="130">
        <v>43115</v>
      </c>
      <c r="S689" s="130">
        <v>43465</v>
      </c>
      <c r="T689" s="333" t="str">
        <f t="shared" si="35"/>
        <v>enero</v>
      </c>
      <c r="U689" s="335">
        <f t="shared" si="36"/>
        <v>350</v>
      </c>
      <c r="V689" s="334">
        <f t="shared" si="34"/>
        <v>365</v>
      </c>
      <c r="W689" s="163"/>
      <c r="X689" s="163"/>
      <c r="Y689" s="290"/>
      <c r="Z689" s="164"/>
      <c r="AA689" s="136"/>
      <c r="AB689" s="378" t="s">
        <v>3482</v>
      </c>
      <c r="AC689" s="262">
        <v>0.05</v>
      </c>
      <c r="AD689" s="115" t="s">
        <v>3483</v>
      </c>
      <c r="AE689" s="262">
        <v>0.1</v>
      </c>
      <c r="AF689" s="135" t="s">
        <v>3486</v>
      </c>
      <c r="AG689" s="707">
        <v>0.115</v>
      </c>
      <c r="AH689" s="708" t="s">
        <v>4536</v>
      </c>
      <c r="AI689" s="327">
        <f>IFERROR(VLOOKUP(CONCATENATE($T689,$V689),'Matriz de Decisión'!$M$4:$Y$81,2,0),0)</f>
        <v>5.333333333333333E-2</v>
      </c>
      <c r="AJ689" s="346"/>
      <c r="AK689" s="346"/>
      <c r="AL689" s="574">
        <v>0.10666666666666666</v>
      </c>
      <c r="AM689" s="202">
        <v>0.1</v>
      </c>
      <c r="AN689" s="577" t="s">
        <v>3486</v>
      </c>
      <c r="AO689" s="346">
        <f>IFERROR(VLOOKUP(CONCATENATE($T689,$V689),'[1]Matriz de Decisión'!$M$4:$Y$81,4,0),0)</f>
        <v>0.15999999999999998</v>
      </c>
      <c r="AP689" s="707">
        <v>0.115</v>
      </c>
      <c r="AQ689" s="711" t="s">
        <v>4538</v>
      </c>
    </row>
    <row r="690" spans="1:43" ht="82.5" customHeight="1" x14ac:dyDescent="0.25">
      <c r="A690" s="228" t="s">
        <v>192</v>
      </c>
      <c r="B690" s="105" t="s">
        <v>17</v>
      </c>
      <c r="C690" s="212" t="s">
        <v>21</v>
      </c>
      <c r="D690" s="107" t="s">
        <v>4447</v>
      </c>
      <c r="E690" s="228"/>
      <c r="F690" s="106" t="s">
        <v>196</v>
      </c>
      <c r="G690" s="106" t="s">
        <v>1957</v>
      </c>
      <c r="H690" s="323" t="s">
        <v>1958</v>
      </c>
      <c r="I690" s="106" t="s">
        <v>199</v>
      </c>
      <c r="J690" s="107" t="s">
        <v>2066</v>
      </c>
      <c r="K690" s="251" t="s">
        <v>3487</v>
      </c>
      <c r="L690" s="250">
        <v>1</v>
      </c>
      <c r="M690" s="211" t="s">
        <v>285</v>
      </c>
      <c r="N690" s="915">
        <v>1</v>
      </c>
      <c r="O690" s="118"/>
      <c r="P690" s="713"/>
      <c r="Q690" s="290" t="s">
        <v>2067</v>
      </c>
      <c r="R690" s="130">
        <v>43101</v>
      </c>
      <c r="S690" s="130">
        <v>43174</v>
      </c>
      <c r="T690" s="333" t="str">
        <f t="shared" si="35"/>
        <v>enero</v>
      </c>
      <c r="U690" s="335">
        <f t="shared" si="36"/>
        <v>73</v>
      </c>
      <c r="V690" s="334">
        <f t="shared" si="34"/>
        <v>91</v>
      </c>
      <c r="W690" s="163"/>
      <c r="X690" s="131"/>
      <c r="Y690" s="211"/>
      <c r="Z690" s="164"/>
      <c r="AA690" s="212" t="s">
        <v>2068</v>
      </c>
      <c r="AB690" s="378" t="s">
        <v>3488</v>
      </c>
      <c r="AC690" s="262">
        <v>0.25</v>
      </c>
      <c r="AD690" s="115" t="s">
        <v>3490</v>
      </c>
      <c r="AE690" s="262">
        <v>0.7</v>
      </c>
      <c r="AF690" s="135" t="s">
        <v>3491</v>
      </c>
      <c r="AG690" s="262">
        <v>0.95</v>
      </c>
      <c r="AH690" s="708" t="s">
        <v>4539</v>
      </c>
      <c r="AI690" s="327">
        <f>IFERROR(VLOOKUP(CONCATENATE($T690,$V690),'Matriz de Decisión'!$M$4:$Y$81,2,0),0)</f>
        <v>0.25</v>
      </c>
      <c r="AJ690" s="327">
        <v>0.25</v>
      </c>
      <c r="AK690" s="571" t="s">
        <v>3490</v>
      </c>
      <c r="AL690" s="574">
        <v>0.6</v>
      </c>
      <c r="AM690" s="588">
        <v>0.6</v>
      </c>
      <c r="AN690" s="587" t="s">
        <v>3493</v>
      </c>
      <c r="AO690" s="346">
        <f>IFERROR(VLOOKUP(CONCATENATE($T690,$V690),'[1]Matriz de Decisión'!$M$4:$Y$81,4,0),0)</f>
        <v>1</v>
      </c>
      <c r="AP690" s="707">
        <v>0.115</v>
      </c>
      <c r="AQ690" s="711" t="s">
        <v>4538</v>
      </c>
    </row>
    <row r="691" spans="1:43" ht="229.5" customHeight="1" x14ac:dyDescent="0.25">
      <c r="A691" s="228" t="s">
        <v>192</v>
      </c>
      <c r="B691" s="105" t="s">
        <v>17</v>
      </c>
      <c r="C691" s="212" t="s">
        <v>21</v>
      </c>
      <c r="D691" s="107" t="s">
        <v>4447</v>
      </c>
      <c r="E691" s="228"/>
      <c r="F691" s="106" t="s">
        <v>196</v>
      </c>
      <c r="G691" s="106" t="s">
        <v>1957</v>
      </c>
      <c r="H691" s="323" t="s">
        <v>1958</v>
      </c>
      <c r="I691" s="106" t="s">
        <v>199</v>
      </c>
      <c r="J691" s="107" t="s">
        <v>2066</v>
      </c>
      <c r="K691" s="251" t="s">
        <v>3487</v>
      </c>
      <c r="L691" s="250">
        <v>1</v>
      </c>
      <c r="M691" s="211" t="s">
        <v>285</v>
      </c>
      <c r="N691" s="915">
        <v>1</v>
      </c>
      <c r="O691" s="118"/>
      <c r="P691" s="713"/>
      <c r="Q691" s="290" t="s">
        <v>2069</v>
      </c>
      <c r="R691" s="130">
        <v>43189</v>
      </c>
      <c r="S691" s="130">
        <v>43220</v>
      </c>
      <c r="T691" s="333" t="str">
        <f t="shared" si="35"/>
        <v>marzo</v>
      </c>
      <c r="U691" s="335">
        <f t="shared" si="36"/>
        <v>31</v>
      </c>
      <c r="V691" s="334">
        <f t="shared" si="34"/>
        <v>61</v>
      </c>
      <c r="W691" s="163"/>
      <c r="X691" s="131"/>
      <c r="Y691" s="211"/>
      <c r="Z691" s="164"/>
      <c r="AA691" s="212" t="s">
        <v>2068</v>
      </c>
      <c r="AB691" s="378" t="s">
        <v>3489</v>
      </c>
      <c r="AC691" s="262">
        <v>0.25</v>
      </c>
      <c r="AD691" s="115" t="s">
        <v>3490</v>
      </c>
      <c r="AE691" s="262">
        <v>0.7</v>
      </c>
      <c r="AF691" s="135" t="s">
        <v>3491</v>
      </c>
      <c r="AG691" s="262">
        <v>0.95</v>
      </c>
      <c r="AH691" s="708" t="s">
        <v>4539</v>
      </c>
      <c r="AI691" s="327">
        <f>IFERROR(VLOOKUP(CONCATENATE($T691,$V691),'Matriz de Decisión'!$M$4:$Y$81,2,0),0)</f>
        <v>0</v>
      </c>
      <c r="AJ691" s="910">
        <v>0.4</v>
      </c>
      <c r="AK691" s="570" t="s">
        <v>3492</v>
      </c>
      <c r="AL691" s="574">
        <v>0.8</v>
      </c>
      <c r="AM691" s="588">
        <v>0.8</v>
      </c>
      <c r="AN691" s="587" t="s">
        <v>3494</v>
      </c>
      <c r="AO691" s="346">
        <v>0.95</v>
      </c>
      <c r="AP691" s="707">
        <v>1</v>
      </c>
      <c r="AQ691" s="712" t="s">
        <v>4540</v>
      </c>
    </row>
    <row r="692" spans="1:43" ht="82.5" customHeight="1" x14ac:dyDescent="0.25">
      <c r="A692" s="228" t="s">
        <v>192</v>
      </c>
      <c r="B692" s="105" t="s">
        <v>17</v>
      </c>
      <c r="C692" s="212" t="s">
        <v>21</v>
      </c>
      <c r="D692" s="107" t="s">
        <v>4447</v>
      </c>
      <c r="E692" s="228"/>
      <c r="F692" s="106" t="s">
        <v>196</v>
      </c>
      <c r="G692" s="106" t="s">
        <v>1957</v>
      </c>
      <c r="H692" s="323" t="s">
        <v>1958</v>
      </c>
      <c r="I692" s="106" t="s">
        <v>199</v>
      </c>
      <c r="J692" s="107" t="s">
        <v>3350</v>
      </c>
      <c r="K692" s="107" t="s">
        <v>2070</v>
      </c>
      <c r="L692" s="105">
        <v>1</v>
      </c>
      <c r="M692" s="211" t="s">
        <v>285</v>
      </c>
      <c r="N692" s="915">
        <v>1</v>
      </c>
      <c r="O692" s="118" t="s">
        <v>193</v>
      </c>
      <c r="P692" s="713">
        <v>43157</v>
      </c>
      <c r="Q692" s="290" t="s">
        <v>3351</v>
      </c>
      <c r="R692" s="130">
        <v>43101</v>
      </c>
      <c r="S692" s="130">
        <v>43465</v>
      </c>
      <c r="T692" s="333" t="str">
        <f t="shared" si="35"/>
        <v>enero</v>
      </c>
      <c r="U692" s="335">
        <f t="shared" si="36"/>
        <v>364</v>
      </c>
      <c r="V692" s="334">
        <f t="shared" si="34"/>
        <v>365</v>
      </c>
      <c r="W692" s="163"/>
      <c r="X692" s="167"/>
      <c r="Y692" s="290"/>
      <c r="Z692" s="164"/>
      <c r="AA692" s="136" t="s">
        <v>2071</v>
      </c>
      <c r="AB692" s="115" t="s">
        <v>3355</v>
      </c>
      <c r="AC692" s="262">
        <v>0.75</v>
      </c>
      <c r="AD692" s="115" t="s">
        <v>2072</v>
      </c>
      <c r="AE692" s="262">
        <v>0.75</v>
      </c>
      <c r="AF692" s="135" t="s">
        <v>3359</v>
      </c>
      <c r="AG692" s="262">
        <v>0.8</v>
      </c>
      <c r="AH692" s="708" t="s">
        <v>4541</v>
      </c>
      <c r="AI692" s="327">
        <f>IFERROR(VLOOKUP(CONCATENATE($T692,$V692),'Matriz de Decisión'!$M$4:$Y$81,2,0),0)</f>
        <v>5.333333333333333E-2</v>
      </c>
      <c r="AJ692" s="346">
        <v>0.75</v>
      </c>
      <c r="AK692" s="942" t="s">
        <v>2073</v>
      </c>
      <c r="AL692" s="346">
        <v>0.85</v>
      </c>
      <c r="AM692" s="346">
        <v>0.85</v>
      </c>
      <c r="AN692" s="115" t="s">
        <v>3360</v>
      </c>
      <c r="AO692" s="346">
        <v>0.87</v>
      </c>
      <c r="AP692" s="707">
        <v>0.87</v>
      </c>
      <c r="AQ692" s="712" t="s">
        <v>4548</v>
      </c>
    </row>
    <row r="693" spans="1:43" ht="0.75" hidden="1" customHeight="1" x14ac:dyDescent="0.25">
      <c r="A693" s="228" t="s">
        <v>192</v>
      </c>
      <c r="B693" s="105" t="s">
        <v>17</v>
      </c>
      <c r="C693" s="212" t="s">
        <v>21</v>
      </c>
      <c r="D693" s="107" t="s">
        <v>4446</v>
      </c>
      <c r="E693" s="228"/>
      <c r="F693" s="106" t="s">
        <v>196</v>
      </c>
      <c r="G693" s="106" t="s">
        <v>1957</v>
      </c>
      <c r="H693" s="557" t="s">
        <v>1958</v>
      </c>
      <c r="I693" s="106" t="s">
        <v>199</v>
      </c>
      <c r="J693" s="107" t="s">
        <v>3350</v>
      </c>
      <c r="K693" s="107" t="s">
        <v>2070</v>
      </c>
      <c r="L693" s="105">
        <v>1</v>
      </c>
      <c r="M693" s="211" t="s">
        <v>285</v>
      </c>
      <c r="N693" s="915">
        <v>1</v>
      </c>
      <c r="O693" s="118" t="s">
        <v>193</v>
      </c>
      <c r="P693" s="713">
        <v>43157</v>
      </c>
      <c r="Q693" s="290" t="s">
        <v>3352</v>
      </c>
      <c r="R693" s="130">
        <v>43221</v>
      </c>
      <c r="S693" s="130">
        <v>43373</v>
      </c>
      <c r="T693" s="333" t="str">
        <f t="shared" si="35"/>
        <v>mayo</v>
      </c>
      <c r="U693" s="335">
        <f t="shared" si="36"/>
        <v>152</v>
      </c>
      <c r="V693" s="334">
        <f t="shared" si="34"/>
        <v>152</v>
      </c>
      <c r="W693" s="163"/>
      <c r="X693" s="167"/>
      <c r="Y693" s="290"/>
      <c r="Z693" s="164"/>
      <c r="AA693" s="136"/>
      <c r="AB693" s="581" t="s">
        <v>3356</v>
      </c>
      <c r="AC693" s="115"/>
      <c r="AD693" s="115"/>
      <c r="AE693" s="262"/>
      <c r="AF693" s="135"/>
      <c r="AG693" s="962"/>
      <c r="AH693" s="962"/>
      <c r="AI693" s="327">
        <f>IFERROR(VLOOKUP(CONCATENATE($T693,$V693),'Matriz de Decisión'!$M$4:$Y$81,2,0),0)</f>
        <v>0</v>
      </c>
      <c r="AJ693" s="346"/>
      <c r="AK693" s="415"/>
      <c r="AL693" s="346">
        <v>0</v>
      </c>
      <c r="AM693" s="346"/>
      <c r="AN693" s="115"/>
      <c r="AO693" s="346"/>
      <c r="AP693" s="347"/>
      <c r="AQ693" s="347"/>
    </row>
    <row r="694" spans="1:43" ht="82.5" customHeight="1" x14ac:dyDescent="0.25">
      <c r="A694" s="228" t="s">
        <v>192</v>
      </c>
      <c r="B694" s="105" t="s">
        <v>17</v>
      </c>
      <c r="C694" s="212" t="s">
        <v>21</v>
      </c>
      <c r="D694" s="107" t="s">
        <v>4447</v>
      </c>
      <c r="E694" s="228"/>
      <c r="F694" s="106" t="s">
        <v>196</v>
      </c>
      <c r="G694" s="106" t="s">
        <v>1957</v>
      </c>
      <c r="H694" s="557" t="s">
        <v>1958</v>
      </c>
      <c r="I694" s="106" t="s">
        <v>199</v>
      </c>
      <c r="J694" s="107" t="s">
        <v>3350</v>
      </c>
      <c r="K694" s="107" t="s">
        <v>2070</v>
      </c>
      <c r="L694" s="105">
        <v>1</v>
      </c>
      <c r="M694" s="211" t="s">
        <v>285</v>
      </c>
      <c r="N694" s="915">
        <v>1</v>
      </c>
      <c r="O694" s="211" t="s">
        <v>193</v>
      </c>
      <c r="P694" s="130">
        <v>43157</v>
      </c>
      <c r="Q694" s="290" t="s">
        <v>3353</v>
      </c>
      <c r="R694" s="130">
        <v>43101</v>
      </c>
      <c r="S694" s="130">
        <v>43465</v>
      </c>
      <c r="T694" s="333" t="str">
        <f t="shared" si="35"/>
        <v>enero</v>
      </c>
      <c r="U694" s="335">
        <f t="shared" si="36"/>
        <v>364</v>
      </c>
      <c r="V694" s="334">
        <f t="shared" si="34"/>
        <v>365</v>
      </c>
      <c r="W694" s="163"/>
      <c r="X694" s="167"/>
      <c r="Y694" s="290"/>
      <c r="Z694" s="164"/>
      <c r="AA694" s="136"/>
      <c r="AB694" s="115" t="s">
        <v>3357</v>
      </c>
      <c r="AC694" s="115"/>
      <c r="AD694" s="115"/>
      <c r="AE694" s="262">
        <v>0.75</v>
      </c>
      <c r="AF694" s="135" t="s">
        <v>3359</v>
      </c>
      <c r="AG694" s="262">
        <v>0.8</v>
      </c>
      <c r="AH694" s="708" t="s">
        <v>4541</v>
      </c>
      <c r="AI694" s="327">
        <f>IFERROR(VLOOKUP(CONCATENATE($T694,$V694),'Matriz de Decisión'!$M$4:$Y$81,2,0),0)</f>
        <v>5.333333333333333E-2</v>
      </c>
      <c r="AJ694" s="346"/>
      <c r="AK694" s="708"/>
      <c r="AL694" s="346">
        <v>0.10666666666666666</v>
      </c>
      <c r="AM694" s="346">
        <v>0.10666666666666666</v>
      </c>
      <c r="AN694" s="115" t="s">
        <v>3361</v>
      </c>
      <c r="AO694" s="346">
        <v>0.16</v>
      </c>
      <c r="AP694" s="707">
        <v>0.16</v>
      </c>
      <c r="AQ694" s="712" t="s">
        <v>4547</v>
      </c>
    </row>
    <row r="695" spans="1:43" ht="82.5" customHeight="1" x14ac:dyDescent="0.25">
      <c r="A695" s="228" t="s">
        <v>192</v>
      </c>
      <c r="B695" s="105" t="s">
        <v>17</v>
      </c>
      <c r="C695" s="212" t="s">
        <v>21</v>
      </c>
      <c r="D695" s="107" t="s">
        <v>4447</v>
      </c>
      <c r="E695" s="228"/>
      <c r="F695" s="106" t="s">
        <v>196</v>
      </c>
      <c r="G695" s="106" t="s">
        <v>1957</v>
      </c>
      <c r="H695" s="557" t="s">
        <v>1958</v>
      </c>
      <c r="I695" s="106" t="s">
        <v>199</v>
      </c>
      <c r="J695" s="107" t="s">
        <v>3350</v>
      </c>
      <c r="K695" s="107" t="s">
        <v>2070</v>
      </c>
      <c r="L695" s="105">
        <v>1</v>
      </c>
      <c r="M695" s="211" t="s">
        <v>285</v>
      </c>
      <c r="N695" s="915">
        <v>1</v>
      </c>
      <c r="O695" s="211" t="s">
        <v>193</v>
      </c>
      <c r="P695" s="130">
        <v>43157</v>
      </c>
      <c r="Q695" s="290" t="s">
        <v>3354</v>
      </c>
      <c r="R695" s="130">
        <v>43115</v>
      </c>
      <c r="S695" s="130">
        <v>43281</v>
      </c>
      <c r="T695" s="333" t="str">
        <f t="shared" si="35"/>
        <v>enero</v>
      </c>
      <c r="U695" s="335">
        <f t="shared" si="36"/>
        <v>166</v>
      </c>
      <c r="V695" s="334">
        <f t="shared" si="34"/>
        <v>183</v>
      </c>
      <c r="W695" s="163"/>
      <c r="X695" s="167"/>
      <c r="Y695" s="290"/>
      <c r="Z695" s="164"/>
      <c r="AA695" s="136"/>
      <c r="AB695" s="115" t="s">
        <v>3358</v>
      </c>
      <c r="AC695" s="115"/>
      <c r="AD695" s="115"/>
      <c r="AE695" s="262">
        <v>0.75</v>
      </c>
      <c r="AF695" s="135" t="s">
        <v>3359</v>
      </c>
      <c r="AG695" s="262">
        <v>0.8</v>
      </c>
      <c r="AH695" s="708" t="s">
        <v>4541</v>
      </c>
      <c r="AI695" s="327">
        <f>IFERROR(VLOOKUP(CONCATENATE($T695,$V695),'Matriz de Decisión'!$M$4:$Y$81,2,0),0)</f>
        <v>0.11666666666666665</v>
      </c>
      <c r="AJ695" s="346"/>
      <c r="AK695" s="910"/>
      <c r="AL695" s="910">
        <v>0.23333333333333331</v>
      </c>
      <c r="AM695" s="346">
        <v>0.12</v>
      </c>
      <c r="AN695" s="115" t="s">
        <v>3362</v>
      </c>
      <c r="AO695" s="346">
        <v>0.35</v>
      </c>
      <c r="AP695" s="707">
        <v>0.35</v>
      </c>
      <c r="AQ695" s="712" t="s">
        <v>4546</v>
      </c>
    </row>
    <row r="696" spans="1:43" ht="60" hidden="1" x14ac:dyDescent="0.25">
      <c r="A696" s="228" t="s">
        <v>192</v>
      </c>
      <c r="B696" s="105" t="s">
        <v>17</v>
      </c>
      <c r="C696" s="212" t="s">
        <v>21</v>
      </c>
      <c r="D696" s="107" t="s">
        <v>4446</v>
      </c>
      <c r="E696" s="228"/>
      <c r="F696" s="106" t="s">
        <v>196</v>
      </c>
      <c r="G696" s="106" t="s">
        <v>1957</v>
      </c>
      <c r="H696" s="558" t="s">
        <v>1958</v>
      </c>
      <c r="I696" s="106" t="s">
        <v>199</v>
      </c>
      <c r="J696" s="107" t="s">
        <v>3495</v>
      </c>
      <c r="K696" s="107" t="s">
        <v>3496</v>
      </c>
      <c r="L696" s="105">
        <v>1</v>
      </c>
      <c r="M696" s="211" t="s">
        <v>285</v>
      </c>
      <c r="N696" s="915">
        <v>1</v>
      </c>
      <c r="O696" s="211" t="s">
        <v>193</v>
      </c>
      <c r="P696" s="130">
        <v>43157</v>
      </c>
      <c r="Q696" s="290" t="s">
        <v>3499</v>
      </c>
      <c r="R696" s="130">
        <v>43235</v>
      </c>
      <c r="S696" s="130">
        <v>43312</v>
      </c>
      <c r="T696" s="333" t="str">
        <f t="shared" si="35"/>
        <v>mayo</v>
      </c>
      <c r="U696" s="335">
        <f t="shared" si="36"/>
        <v>77</v>
      </c>
      <c r="V696" s="334">
        <f t="shared" si="34"/>
        <v>91</v>
      </c>
      <c r="W696" s="163"/>
      <c r="X696" s="167"/>
      <c r="Y696" s="290"/>
      <c r="Z696" s="164"/>
      <c r="AA696" s="136"/>
      <c r="AB696" s="589" t="s">
        <v>3502</v>
      </c>
      <c r="AC696" s="115"/>
      <c r="AD696" s="115"/>
      <c r="AE696" s="262"/>
      <c r="AF696" s="135"/>
      <c r="AG696" s="115"/>
      <c r="AH696" s="115"/>
      <c r="AI696" s="327">
        <f>IFERROR(VLOOKUP(CONCATENATE($T696,$V696),'Matriz de Decisión'!$M$4:$Y$81,2,0),0)</f>
        <v>0</v>
      </c>
      <c r="AJ696" s="346"/>
      <c r="AK696" s="415"/>
      <c r="AL696" s="570">
        <v>0</v>
      </c>
      <c r="AM696" s="586"/>
      <c r="AN696" s="586"/>
      <c r="AO696" s="346"/>
      <c r="AP696" s="347"/>
      <c r="AQ696" s="347"/>
    </row>
    <row r="697" spans="1:43" ht="82.5" customHeight="1" x14ac:dyDescent="0.25">
      <c r="A697" s="228" t="s">
        <v>192</v>
      </c>
      <c r="B697" s="105" t="s">
        <v>17</v>
      </c>
      <c r="C697" s="212" t="s">
        <v>21</v>
      </c>
      <c r="D697" s="107" t="s">
        <v>4447</v>
      </c>
      <c r="E697" s="228"/>
      <c r="F697" s="106" t="s">
        <v>196</v>
      </c>
      <c r="G697" s="106" t="s">
        <v>1957</v>
      </c>
      <c r="H697" s="558" t="s">
        <v>1958</v>
      </c>
      <c r="I697" s="106" t="s">
        <v>199</v>
      </c>
      <c r="J697" s="107" t="s">
        <v>3495</v>
      </c>
      <c r="K697" s="107" t="s">
        <v>3496</v>
      </c>
      <c r="L697" s="105">
        <v>1</v>
      </c>
      <c r="M697" s="211" t="s">
        <v>285</v>
      </c>
      <c r="N697" s="915">
        <v>1</v>
      </c>
      <c r="O697" s="211" t="s">
        <v>193</v>
      </c>
      <c r="P697" s="130">
        <v>43157</v>
      </c>
      <c r="Q697" s="290" t="s">
        <v>3500</v>
      </c>
      <c r="R697" s="130">
        <v>43132</v>
      </c>
      <c r="S697" s="130">
        <v>43465</v>
      </c>
      <c r="T697" s="333" t="str">
        <f t="shared" si="35"/>
        <v>febrero</v>
      </c>
      <c r="U697" s="335">
        <f t="shared" si="36"/>
        <v>333</v>
      </c>
      <c r="V697" s="334">
        <f t="shared" si="34"/>
        <v>333</v>
      </c>
      <c r="W697" s="163"/>
      <c r="X697" s="167"/>
      <c r="Y697" s="290"/>
      <c r="Z697" s="164"/>
      <c r="AA697" s="136"/>
      <c r="AB697" s="115" t="s">
        <v>3503</v>
      </c>
      <c r="AC697" s="262">
        <v>0</v>
      </c>
      <c r="AD697" s="115"/>
      <c r="AE697" s="262">
        <v>0</v>
      </c>
      <c r="AF697" s="135" t="s">
        <v>3506</v>
      </c>
      <c r="AG697" s="262">
        <v>0.12</v>
      </c>
      <c r="AH697" s="708" t="s">
        <v>4542</v>
      </c>
      <c r="AI697" s="327">
        <f>IFERROR(VLOOKUP(CONCATENATE($T697,$V697),'Matriz de Decisión'!$M$4:$Y$81,2,0),0)</f>
        <v>0</v>
      </c>
      <c r="AJ697" s="346"/>
      <c r="AK697" s="415"/>
      <c r="AL697" s="574">
        <v>6.0909090909090913E-2</v>
      </c>
      <c r="AM697" s="574">
        <v>6.0909090909090913E-2</v>
      </c>
      <c r="AN697" s="587" t="s">
        <v>3508</v>
      </c>
      <c r="AO697" s="346">
        <v>0.12</v>
      </c>
      <c r="AP697" s="707">
        <v>0.12</v>
      </c>
      <c r="AQ697" s="712" t="s">
        <v>4545</v>
      </c>
    </row>
    <row r="698" spans="1:43" ht="82.5" customHeight="1" x14ac:dyDescent="0.25">
      <c r="A698" s="228" t="s">
        <v>192</v>
      </c>
      <c r="B698" s="195" t="s">
        <v>17</v>
      </c>
      <c r="C698" s="212" t="s">
        <v>21</v>
      </c>
      <c r="D698" s="107" t="s">
        <v>4447</v>
      </c>
      <c r="E698" s="228"/>
      <c r="F698" s="602" t="s">
        <v>196</v>
      </c>
      <c r="G698" s="106" t="s">
        <v>1957</v>
      </c>
      <c r="H698" s="323" t="s">
        <v>1958</v>
      </c>
      <c r="I698" s="106" t="s">
        <v>199</v>
      </c>
      <c r="J698" s="107" t="s">
        <v>3497</v>
      </c>
      <c r="K698" s="242" t="s">
        <v>3498</v>
      </c>
      <c r="L698" s="105">
        <v>1</v>
      </c>
      <c r="M698" s="211" t="s">
        <v>194</v>
      </c>
      <c r="N698" s="302">
        <v>11</v>
      </c>
      <c r="O698" s="177" t="s">
        <v>193</v>
      </c>
      <c r="P698" s="936">
        <v>43157</v>
      </c>
      <c r="Q698" s="290" t="s">
        <v>3501</v>
      </c>
      <c r="R698" s="130">
        <v>43101</v>
      </c>
      <c r="S698" s="130">
        <v>43465</v>
      </c>
      <c r="T698" s="333" t="str">
        <f t="shared" si="35"/>
        <v>enero</v>
      </c>
      <c r="U698" s="335">
        <f t="shared" si="36"/>
        <v>364</v>
      </c>
      <c r="V698" s="334">
        <f t="shared" si="34"/>
        <v>365</v>
      </c>
      <c r="W698" s="163"/>
      <c r="X698" s="167"/>
      <c r="Y698" s="290"/>
      <c r="Z698" s="164"/>
      <c r="AA698" s="136" t="s">
        <v>2074</v>
      </c>
      <c r="AB698" s="115" t="s">
        <v>3504</v>
      </c>
      <c r="AC698" s="262">
        <v>0</v>
      </c>
      <c r="AD698" s="115" t="s">
        <v>3505</v>
      </c>
      <c r="AE698" s="341">
        <v>1</v>
      </c>
      <c r="AF698" s="135" t="s">
        <v>3507</v>
      </c>
      <c r="AG698" s="262">
        <v>1</v>
      </c>
      <c r="AH698" s="708" t="s">
        <v>4543</v>
      </c>
      <c r="AI698" s="327">
        <f>IFERROR(VLOOKUP(CONCATENATE($T698,$V698),'Matriz de Decisión'!$M$4:$Y$81,2,0),0)</f>
        <v>5.333333333333333E-2</v>
      </c>
      <c r="AJ698" s="346"/>
      <c r="AK698" s="346"/>
      <c r="AL698" s="574">
        <v>0.10666666666666666</v>
      </c>
      <c r="AM698" s="574">
        <v>0.10666666666666666</v>
      </c>
      <c r="AN698" s="587" t="s">
        <v>3507</v>
      </c>
      <c r="AO698" s="346">
        <f>IFERROR(VLOOKUP(CONCATENATE($T698,$V698),'[1]Matriz de Decisión'!$M$4:$Y$81,4,0),0)</f>
        <v>0.15999999999999998</v>
      </c>
      <c r="AP698" s="707">
        <v>0.16</v>
      </c>
      <c r="AQ698" s="712" t="s">
        <v>4544</v>
      </c>
    </row>
    <row r="699" spans="1:43" ht="82.5" customHeight="1" x14ac:dyDescent="0.25">
      <c r="A699" s="228" t="s">
        <v>192</v>
      </c>
      <c r="B699" s="215" t="s">
        <v>64</v>
      </c>
      <c r="C699" s="212" t="s">
        <v>19</v>
      </c>
      <c r="D699" s="107" t="s">
        <v>4446</v>
      </c>
      <c r="E699" s="105"/>
      <c r="F699" s="106" t="s">
        <v>2075</v>
      </c>
      <c r="G699" s="106" t="s">
        <v>2076</v>
      </c>
      <c r="H699" s="323" t="s">
        <v>2077</v>
      </c>
      <c r="I699" s="211" t="s">
        <v>193</v>
      </c>
      <c r="J699" s="107" t="s">
        <v>2078</v>
      </c>
      <c r="K699" s="242" t="s">
        <v>2079</v>
      </c>
      <c r="L699" s="105">
        <v>0.08</v>
      </c>
      <c r="M699" s="211" t="s">
        <v>194</v>
      </c>
      <c r="N699" s="302">
        <v>15</v>
      </c>
      <c r="O699" s="416" t="s">
        <v>193</v>
      </c>
      <c r="P699" s="936">
        <v>43151</v>
      </c>
      <c r="Q699" s="290" t="s">
        <v>2080</v>
      </c>
      <c r="R699" s="130">
        <v>43101</v>
      </c>
      <c r="S699" s="130">
        <v>43205</v>
      </c>
      <c r="T699" s="333" t="str">
        <f t="shared" si="35"/>
        <v>enero</v>
      </c>
      <c r="U699" s="335">
        <f t="shared" si="36"/>
        <v>104</v>
      </c>
      <c r="V699" s="334">
        <f t="shared" si="34"/>
        <v>122</v>
      </c>
      <c r="W699" s="163">
        <v>0</v>
      </c>
      <c r="X699" s="163">
        <v>324987875</v>
      </c>
      <c r="Y699" s="290" t="s">
        <v>2081</v>
      </c>
      <c r="Z699" s="164"/>
      <c r="AA699" s="132" t="s">
        <v>2082</v>
      </c>
      <c r="AB699" s="715" t="s">
        <v>4168</v>
      </c>
      <c r="AC699" s="277">
        <v>0</v>
      </c>
      <c r="AD699" s="418" t="s">
        <v>2083</v>
      </c>
      <c r="AE699" s="115"/>
      <c r="AF699" s="418" t="s">
        <v>2083</v>
      </c>
      <c r="AG699" s="704"/>
      <c r="AH699" s="418" t="s">
        <v>2083</v>
      </c>
      <c r="AI699" s="327">
        <f>IFERROR(VLOOKUP(CONCATENATE($T699,$V699),'Matriz de Decisión'!$M$4:$Y$81,2,0),0)</f>
        <v>0.2</v>
      </c>
      <c r="AJ699" s="419">
        <v>0.05</v>
      </c>
      <c r="AK699" s="417" t="s">
        <v>2084</v>
      </c>
      <c r="AL699" s="346">
        <v>0.35</v>
      </c>
      <c r="AM699" s="419">
        <v>0.35</v>
      </c>
      <c r="AN699" s="417" t="s">
        <v>2693</v>
      </c>
      <c r="AO699" s="724">
        <v>0.6</v>
      </c>
      <c r="AP699" s="724">
        <v>0.6</v>
      </c>
      <c r="AQ699" s="417" t="s">
        <v>4191</v>
      </c>
    </row>
    <row r="700" spans="1:43" ht="96" hidden="1" x14ac:dyDescent="0.25">
      <c r="A700" s="228" t="s">
        <v>192</v>
      </c>
      <c r="B700" s="215" t="s">
        <v>64</v>
      </c>
      <c r="C700" s="212" t="s">
        <v>19</v>
      </c>
      <c r="D700" s="107" t="s">
        <v>4446</v>
      </c>
      <c r="E700" s="105"/>
      <c r="F700" s="106" t="s">
        <v>2075</v>
      </c>
      <c r="G700" s="106" t="s">
        <v>2076</v>
      </c>
      <c r="H700" s="323" t="s">
        <v>2077</v>
      </c>
      <c r="I700" s="211" t="s">
        <v>193</v>
      </c>
      <c r="J700" s="107" t="s">
        <v>2078</v>
      </c>
      <c r="K700" s="242" t="s">
        <v>2079</v>
      </c>
      <c r="L700" s="105">
        <v>0.08</v>
      </c>
      <c r="M700" s="211" t="s">
        <v>194</v>
      </c>
      <c r="N700" s="302">
        <v>15</v>
      </c>
      <c r="O700" s="177" t="s">
        <v>193</v>
      </c>
      <c r="P700" s="936">
        <v>43151</v>
      </c>
      <c r="Q700" s="290" t="s">
        <v>2085</v>
      </c>
      <c r="R700" s="130">
        <v>43236</v>
      </c>
      <c r="S700" s="130">
        <v>43281</v>
      </c>
      <c r="T700" s="333" t="str">
        <f t="shared" si="35"/>
        <v>mayo</v>
      </c>
      <c r="U700" s="335">
        <f t="shared" si="36"/>
        <v>45</v>
      </c>
      <c r="V700" s="334">
        <f t="shared" si="34"/>
        <v>61</v>
      </c>
      <c r="W700" s="163">
        <v>0</v>
      </c>
      <c r="X700" s="163">
        <v>699227875</v>
      </c>
      <c r="Y700" s="211" t="s">
        <v>2116</v>
      </c>
      <c r="Z700" s="132"/>
      <c r="AA700" s="132" t="s">
        <v>2086</v>
      </c>
      <c r="AB700" s="715" t="s">
        <v>4168</v>
      </c>
      <c r="AC700" s="277">
        <v>0</v>
      </c>
      <c r="AD700" s="245" t="s">
        <v>2083</v>
      </c>
      <c r="AE700" s="512"/>
      <c r="AF700" s="245" t="s">
        <v>4180</v>
      </c>
      <c r="AG700" s="110"/>
      <c r="AH700" s="245" t="s">
        <v>4180</v>
      </c>
      <c r="AI700" s="327">
        <v>0.05</v>
      </c>
      <c r="AJ700" s="419">
        <v>0.05</v>
      </c>
      <c r="AK700" s="417" t="s">
        <v>2087</v>
      </c>
      <c r="AL700" s="346">
        <f>IFERROR(VLOOKUP(CONCATENATE($T700,$V700),'[1]Matriz de Decisión'!$M$4:$Y$81,3,0),0)</f>
        <v>0</v>
      </c>
      <c r="AM700" s="419">
        <v>0</v>
      </c>
      <c r="AN700" s="245" t="s">
        <v>4180</v>
      </c>
      <c r="AO700" s="419"/>
      <c r="AP700" s="419"/>
      <c r="AQ700" s="245" t="s">
        <v>4180</v>
      </c>
    </row>
    <row r="701" spans="1:43" ht="96" hidden="1" x14ac:dyDescent="0.25">
      <c r="A701" s="228" t="s">
        <v>192</v>
      </c>
      <c r="B701" s="215" t="s">
        <v>64</v>
      </c>
      <c r="C701" s="212" t="s">
        <v>19</v>
      </c>
      <c r="D701" s="107" t="s">
        <v>4446</v>
      </c>
      <c r="E701" s="215"/>
      <c r="F701" s="106" t="s">
        <v>2075</v>
      </c>
      <c r="G701" s="106" t="s">
        <v>2076</v>
      </c>
      <c r="H701" s="323" t="s">
        <v>2077</v>
      </c>
      <c r="I701" s="211" t="s">
        <v>193</v>
      </c>
      <c r="J701" s="107" t="s">
        <v>2078</v>
      </c>
      <c r="K701" s="242" t="s">
        <v>2079</v>
      </c>
      <c r="L701" s="105">
        <v>0.08</v>
      </c>
      <c r="M701" s="211" t="s">
        <v>194</v>
      </c>
      <c r="N701" s="302">
        <v>15</v>
      </c>
      <c r="O701" s="177" t="s">
        <v>193</v>
      </c>
      <c r="P701" s="936">
        <v>43151</v>
      </c>
      <c r="Q701" s="290" t="s">
        <v>2088</v>
      </c>
      <c r="R701" s="130">
        <v>43221</v>
      </c>
      <c r="S701" s="130">
        <v>43434</v>
      </c>
      <c r="T701" s="333" t="str">
        <f t="shared" si="35"/>
        <v>mayo</v>
      </c>
      <c r="U701" s="335">
        <f t="shared" si="36"/>
        <v>213</v>
      </c>
      <c r="V701" s="334">
        <f t="shared" si="34"/>
        <v>213</v>
      </c>
      <c r="W701" s="163">
        <v>0</v>
      </c>
      <c r="X701" s="163">
        <v>372477300</v>
      </c>
      <c r="Y701" s="211" t="s">
        <v>2116</v>
      </c>
      <c r="Z701" s="164"/>
      <c r="AA701" s="132" t="s">
        <v>2089</v>
      </c>
      <c r="AB701" s="715" t="s">
        <v>4168</v>
      </c>
      <c r="AC701" s="277">
        <v>0</v>
      </c>
      <c r="AD701" s="245" t="s">
        <v>2090</v>
      </c>
      <c r="AE701" s="512"/>
      <c r="AF701" s="245" t="s">
        <v>2090</v>
      </c>
      <c r="AG701" s="110"/>
      <c r="AH701" s="245" t="s">
        <v>2090</v>
      </c>
      <c r="AI701" s="327">
        <f>IFERROR(VLOOKUP(CONCATENATE($T701,$V701),'Matriz de Decisión'!$M$4:$Y$81,2,0),0)</f>
        <v>0</v>
      </c>
      <c r="AJ701" s="419">
        <v>0</v>
      </c>
      <c r="AK701" s="245" t="s">
        <v>2090</v>
      </c>
      <c r="AL701" s="346">
        <f>IFERROR(VLOOKUP(CONCATENATE($T701,$V701),'[1]Matriz de Decisión'!$M$4:$Y$81,3,0),0)</f>
        <v>0</v>
      </c>
      <c r="AM701" s="419">
        <v>0</v>
      </c>
      <c r="AN701" s="245" t="s">
        <v>2090</v>
      </c>
      <c r="AO701" s="419"/>
      <c r="AP701" s="419"/>
      <c r="AQ701" s="245" t="s">
        <v>4181</v>
      </c>
    </row>
    <row r="702" spans="1:43" ht="82.5" customHeight="1" x14ac:dyDescent="0.25">
      <c r="A702" s="228" t="s">
        <v>192</v>
      </c>
      <c r="B702" s="215" t="s">
        <v>64</v>
      </c>
      <c r="C702" s="211" t="s">
        <v>142</v>
      </c>
      <c r="D702" s="107" t="s">
        <v>4446</v>
      </c>
      <c r="E702" s="215"/>
      <c r="F702" s="106" t="s">
        <v>196</v>
      </c>
      <c r="G702" s="106" t="s">
        <v>2076</v>
      </c>
      <c r="H702" s="323" t="s">
        <v>2077</v>
      </c>
      <c r="I702" s="106" t="s">
        <v>199</v>
      </c>
      <c r="J702" s="107" t="s">
        <v>2091</v>
      </c>
      <c r="K702" s="242" t="s">
        <v>2092</v>
      </c>
      <c r="L702" s="105">
        <v>0.08</v>
      </c>
      <c r="M702" s="211" t="s">
        <v>194</v>
      </c>
      <c r="N702" s="302">
        <v>28</v>
      </c>
      <c r="O702" s="177" t="s">
        <v>193</v>
      </c>
      <c r="P702" s="936" t="s">
        <v>3585</v>
      </c>
      <c r="Q702" s="290" t="s">
        <v>2093</v>
      </c>
      <c r="R702" s="130">
        <v>43101</v>
      </c>
      <c r="S702" s="130">
        <v>43312</v>
      </c>
      <c r="T702" s="333" t="str">
        <f t="shared" si="35"/>
        <v>enero</v>
      </c>
      <c r="U702" s="335">
        <f t="shared" si="36"/>
        <v>211</v>
      </c>
      <c r="V702" s="334">
        <f t="shared" si="34"/>
        <v>213</v>
      </c>
      <c r="W702" s="163">
        <v>0</v>
      </c>
      <c r="X702" s="163">
        <v>0</v>
      </c>
      <c r="Y702" s="211"/>
      <c r="Z702" s="164"/>
      <c r="AA702" s="132" t="s">
        <v>2094</v>
      </c>
      <c r="AB702" s="245" t="s">
        <v>4169</v>
      </c>
      <c r="AC702" s="110"/>
      <c r="AD702" s="110" t="s">
        <v>2083</v>
      </c>
      <c r="AE702" s="115"/>
      <c r="AF702" s="418" t="s">
        <v>2083</v>
      </c>
      <c r="AG702" s="431"/>
      <c r="AH702" s="513" t="s">
        <v>2083</v>
      </c>
      <c r="AI702" s="327">
        <f>IFERROR(VLOOKUP(CONCATENATE($T702,$V702),'Matriz de Decisión'!$M$4:$Y$81,2,0),0)</f>
        <v>0.10285714285714284</v>
      </c>
      <c r="AJ702" s="419">
        <v>0.1</v>
      </c>
      <c r="AK702" s="417" t="s">
        <v>2095</v>
      </c>
      <c r="AL702" s="346">
        <v>0.21</v>
      </c>
      <c r="AM702" s="419">
        <v>0.21</v>
      </c>
      <c r="AN702" s="515" t="s">
        <v>2694</v>
      </c>
      <c r="AO702" s="419">
        <v>0.35</v>
      </c>
      <c r="AP702" s="419">
        <v>0.35</v>
      </c>
      <c r="AQ702" s="245" t="s">
        <v>4192</v>
      </c>
    </row>
    <row r="703" spans="1:43" ht="72" hidden="1" x14ac:dyDescent="0.25">
      <c r="A703" s="228" t="s">
        <v>192</v>
      </c>
      <c r="B703" s="215" t="s">
        <v>64</v>
      </c>
      <c r="C703" s="211" t="s">
        <v>142</v>
      </c>
      <c r="D703" s="107" t="s">
        <v>4446</v>
      </c>
      <c r="E703" s="215"/>
      <c r="F703" s="106" t="s">
        <v>196</v>
      </c>
      <c r="G703" s="106" t="s">
        <v>2076</v>
      </c>
      <c r="H703" s="323" t="s">
        <v>2077</v>
      </c>
      <c r="I703" s="106" t="s">
        <v>199</v>
      </c>
      <c r="J703" s="107" t="s">
        <v>2091</v>
      </c>
      <c r="K703" s="242" t="s">
        <v>2092</v>
      </c>
      <c r="L703" s="105">
        <v>0.08</v>
      </c>
      <c r="M703" s="211" t="s">
        <v>194</v>
      </c>
      <c r="N703" s="302">
        <v>28</v>
      </c>
      <c r="O703" s="177" t="s">
        <v>193</v>
      </c>
      <c r="P703" s="936">
        <v>43174</v>
      </c>
      <c r="Q703" s="290" t="s">
        <v>2096</v>
      </c>
      <c r="R703" s="130">
        <v>43221</v>
      </c>
      <c r="S703" s="130">
        <v>43404</v>
      </c>
      <c r="T703" s="333" t="str">
        <f t="shared" si="35"/>
        <v>mayo</v>
      </c>
      <c r="U703" s="335">
        <f t="shared" si="36"/>
        <v>183</v>
      </c>
      <c r="V703" s="334">
        <f t="shared" si="34"/>
        <v>183</v>
      </c>
      <c r="W703" s="163">
        <v>0</v>
      </c>
      <c r="X703" s="163">
        <v>0</v>
      </c>
      <c r="Y703" s="211"/>
      <c r="Z703" s="164"/>
      <c r="AA703" s="132" t="s">
        <v>2097</v>
      </c>
      <c r="AB703" s="245" t="s">
        <v>2098</v>
      </c>
      <c r="AC703" s="110"/>
      <c r="AD703" s="110" t="s">
        <v>2098</v>
      </c>
      <c r="AE703" s="512"/>
      <c r="AF703" s="417" t="s">
        <v>2098</v>
      </c>
      <c r="AG703" s="421"/>
      <c r="AH703" s="417" t="s">
        <v>2090</v>
      </c>
      <c r="AI703" s="327">
        <f>IFERROR(VLOOKUP(CONCATENATE($T703,$V703),'Matriz de Decisión'!$M$4:$Y$81,2,0),0)</f>
        <v>0</v>
      </c>
      <c r="AJ703" s="419">
        <v>0</v>
      </c>
      <c r="AK703" s="417" t="s">
        <v>2099</v>
      </c>
      <c r="AL703" s="346">
        <f>IFERROR(VLOOKUP(CONCATENATE($T703,$V703),'[1]Matriz de Decisión'!$M$4:$Y$81,3,0),0)</f>
        <v>0</v>
      </c>
      <c r="AM703" s="419">
        <f>IFERROR(VLOOKUP(CONCATENATE($T703,$V703),'[1]Matriz de Decisión'!$M$4:$Y$81,3,0),0)</f>
        <v>0</v>
      </c>
      <c r="AN703" s="417" t="s">
        <v>2098</v>
      </c>
      <c r="AO703" s="419"/>
      <c r="AP703" s="419"/>
      <c r="AQ703" s="245" t="s">
        <v>4181</v>
      </c>
    </row>
    <row r="704" spans="1:43" ht="84" hidden="1" x14ac:dyDescent="0.25">
      <c r="A704" s="228" t="s">
        <v>192</v>
      </c>
      <c r="B704" s="215" t="s">
        <v>64</v>
      </c>
      <c r="C704" s="211" t="s">
        <v>142</v>
      </c>
      <c r="D704" s="107" t="s">
        <v>4446</v>
      </c>
      <c r="E704" s="215"/>
      <c r="F704" s="106" t="s">
        <v>196</v>
      </c>
      <c r="G704" s="106" t="s">
        <v>2076</v>
      </c>
      <c r="H704" s="323" t="s">
        <v>2077</v>
      </c>
      <c r="I704" s="106" t="s">
        <v>199</v>
      </c>
      <c r="J704" s="107" t="s">
        <v>2100</v>
      </c>
      <c r="K704" s="242" t="s">
        <v>2101</v>
      </c>
      <c r="L704" s="105">
        <v>0.08</v>
      </c>
      <c r="M704" s="211" t="s">
        <v>194</v>
      </c>
      <c r="N704" s="302">
        <v>5</v>
      </c>
      <c r="O704" s="112" t="s">
        <v>193</v>
      </c>
      <c r="P704" s="178">
        <v>43174</v>
      </c>
      <c r="Q704" s="290" t="s">
        <v>2102</v>
      </c>
      <c r="R704" s="130">
        <v>43221</v>
      </c>
      <c r="S704" s="130">
        <v>43404</v>
      </c>
      <c r="T704" s="333" t="str">
        <f t="shared" si="35"/>
        <v>mayo</v>
      </c>
      <c r="U704" s="335">
        <f t="shared" si="36"/>
        <v>183</v>
      </c>
      <c r="V704" s="334">
        <f t="shared" si="34"/>
        <v>183</v>
      </c>
      <c r="W704" s="163">
        <v>0</v>
      </c>
      <c r="X704" s="163">
        <v>0</v>
      </c>
      <c r="Y704" s="211"/>
      <c r="Z704" s="164"/>
      <c r="AA704" s="132" t="s">
        <v>2094</v>
      </c>
      <c r="AB704" s="245" t="s">
        <v>2098</v>
      </c>
      <c r="AC704" s="110"/>
      <c r="AD704" s="110"/>
      <c r="AE704" s="512"/>
      <c r="AF704" s="417" t="s">
        <v>4181</v>
      </c>
      <c r="AG704" s="421"/>
      <c r="AH704" s="417" t="s">
        <v>4181</v>
      </c>
      <c r="AI704" s="327">
        <f>IFERROR(VLOOKUP(CONCATENATE($T704,$V704),'Matriz de Decisión'!$M$4:$Y$81,2,0),0)</f>
        <v>0</v>
      </c>
      <c r="AJ704" s="419">
        <v>0</v>
      </c>
      <c r="AK704" s="417" t="s">
        <v>2103</v>
      </c>
      <c r="AL704" s="346">
        <f>IFERROR(VLOOKUP(CONCATENATE($T704,$V704),'[1]Matriz de Decisión'!$M$4:$Y$81,3,0),0)</f>
        <v>0</v>
      </c>
      <c r="AM704" s="419">
        <v>0</v>
      </c>
      <c r="AN704" s="417" t="s">
        <v>4181</v>
      </c>
      <c r="AO704" s="419"/>
      <c r="AP704" s="419"/>
      <c r="AQ704" s="245" t="s">
        <v>4181</v>
      </c>
    </row>
    <row r="705" spans="1:43" ht="82.5" customHeight="1" x14ac:dyDescent="0.25">
      <c r="A705" s="228" t="s">
        <v>192</v>
      </c>
      <c r="B705" s="215" t="s">
        <v>64</v>
      </c>
      <c r="C705" s="211" t="s">
        <v>142</v>
      </c>
      <c r="D705" s="107" t="s">
        <v>4446</v>
      </c>
      <c r="E705" s="215"/>
      <c r="F705" s="106" t="s">
        <v>196</v>
      </c>
      <c r="G705" s="106" t="s">
        <v>2076</v>
      </c>
      <c r="H705" s="323" t="s">
        <v>2077</v>
      </c>
      <c r="I705" s="106" t="s">
        <v>199</v>
      </c>
      <c r="J705" s="107" t="s">
        <v>2104</v>
      </c>
      <c r="K705" s="242" t="s">
        <v>2105</v>
      </c>
      <c r="L705" s="105">
        <v>0.08</v>
      </c>
      <c r="M705" s="211" t="s">
        <v>285</v>
      </c>
      <c r="N705" s="915">
        <v>1</v>
      </c>
      <c r="O705" s="215"/>
      <c r="P705" s="215"/>
      <c r="Q705" s="290" t="s">
        <v>2106</v>
      </c>
      <c r="R705" s="130">
        <v>43101</v>
      </c>
      <c r="S705" s="130">
        <v>43465</v>
      </c>
      <c r="T705" s="333" t="str">
        <f t="shared" si="35"/>
        <v>enero</v>
      </c>
      <c r="U705" s="335">
        <f t="shared" si="36"/>
        <v>364</v>
      </c>
      <c r="V705" s="334">
        <f t="shared" si="34"/>
        <v>365</v>
      </c>
      <c r="W705" s="163">
        <v>0</v>
      </c>
      <c r="X705" s="163">
        <v>0</v>
      </c>
      <c r="Y705" s="211"/>
      <c r="Z705" s="164"/>
      <c r="AA705" s="132" t="s">
        <v>2094</v>
      </c>
      <c r="AB705" s="245" t="s">
        <v>2690</v>
      </c>
      <c r="AC705" s="420">
        <v>0</v>
      </c>
      <c r="AD705" s="110" t="s">
        <v>2107</v>
      </c>
      <c r="AE705" s="785">
        <v>1</v>
      </c>
      <c r="AF705" s="110" t="s">
        <v>2684</v>
      </c>
      <c r="AG705" s="719"/>
      <c r="AH705" s="417" t="s">
        <v>2107</v>
      </c>
      <c r="AI705" s="327">
        <f>IFERROR(VLOOKUP(CONCATENATE($T705,$V705),'Matriz de Decisión'!$M$4:$Y$81,2,0),0)</f>
        <v>5.333333333333333E-2</v>
      </c>
      <c r="AJ705" s="419">
        <v>0.05</v>
      </c>
      <c r="AK705" s="118" t="s">
        <v>2107</v>
      </c>
      <c r="AL705" s="346">
        <f>IFERROR(VLOOKUP(CONCATENATE($T705,$V705),'[1]Matriz de Decisión'!$M$4:$Y$81,3,0),0)</f>
        <v>0.10666666666666666</v>
      </c>
      <c r="AM705" s="419">
        <v>0.11</v>
      </c>
      <c r="AN705" s="416" t="s">
        <v>2695</v>
      </c>
      <c r="AO705" s="419">
        <v>0.16</v>
      </c>
      <c r="AP705" s="419">
        <v>0.16</v>
      </c>
      <c r="AQ705" s="417" t="s">
        <v>2107</v>
      </c>
    </row>
    <row r="706" spans="1:43" ht="82.5" customHeight="1" x14ac:dyDescent="0.25">
      <c r="A706" s="228" t="s">
        <v>192</v>
      </c>
      <c r="B706" s="215" t="s">
        <v>64</v>
      </c>
      <c r="C706" s="211" t="s">
        <v>142</v>
      </c>
      <c r="D706" s="107" t="s">
        <v>4446</v>
      </c>
      <c r="E706" s="215"/>
      <c r="F706" s="106" t="s">
        <v>196</v>
      </c>
      <c r="G706" s="106" t="s">
        <v>2076</v>
      </c>
      <c r="H706" s="323" t="s">
        <v>2077</v>
      </c>
      <c r="I706" s="106" t="s">
        <v>199</v>
      </c>
      <c r="J706" s="107" t="s">
        <v>2108</v>
      </c>
      <c r="K706" s="242" t="s">
        <v>2109</v>
      </c>
      <c r="L706" s="105">
        <v>0.08</v>
      </c>
      <c r="M706" s="211" t="s">
        <v>285</v>
      </c>
      <c r="N706" s="915">
        <v>1</v>
      </c>
      <c r="O706" s="215"/>
      <c r="P706" s="215"/>
      <c r="Q706" s="290" t="s">
        <v>2110</v>
      </c>
      <c r="R706" s="130">
        <v>43101</v>
      </c>
      <c r="S706" s="130">
        <v>43465</v>
      </c>
      <c r="T706" s="333" t="str">
        <f t="shared" si="35"/>
        <v>enero</v>
      </c>
      <c r="U706" s="335">
        <f t="shared" si="36"/>
        <v>364</v>
      </c>
      <c r="V706" s="334">
        <f t="shared" si="34"/>
        <v>365</v>
      </c>
      <c r="W706" s="163">
        <v>0</v>
      </c>
      <c r="X706" s="163">
        <v>0</v>
      </c>
      <c r="Y706" s="211"/>
      <c r="Z706" s="164"/>
      <c r="AA706" s="132" t="s">
        <v>2094</v>
      </c>
      <c r="AB706" s="245" t="s">
        <v>4170</v>
      </c>
      <c r="AC706" s="420">
        <v>1</v>
      </c>
      <c r="AD706" s="110" t="s">
        <v>2111</v>
      </c>
      <c r="AE706" s="277">
        <v>1</v>
      </c>
      <c r="AF706" s="245" t="s">
        <v>2685</v>
      </c>
      <c r="AG706" s="118">
        <v>1</v>
      </c>
      <c r="AH706" s="417" t="s">
        <v>4182</v>
      </c>
      <c r="AI706" s="327">
        <f>IFERROR(VLOOKUP(CONCATENATE($T706,$V706),'Matriz de Decisión'!$M$4:$Y$81,2,0),0)</f>
        <v>5.333333333333333E-2</v>
      </c>
      <c r="AJ706" s="419">
        <v>0.05</v>
      </c>
      <c r="AK706" s="118" t="s">
        <v>2112</v>
      </c>
      <c r="AL706" s="346">
        <f>IFERROR(VLOOKUP(CONCATENATE($T706,$V706),'[1]Matriz de Decisión'!$M$4:$Y$81,3,0),0)</f>
        <v>0.10666666666666666</v>
      </c>
      <c r="AM706" s="419">
        <v>0.11</v>
      </c>
      <c r="AN706" s="416" t="s">
        <v>2696</v>
      </c>
      <c r="AO706" s="419">
        <v>0.16</v>
      </c>
      <c r="AP706" s="419">
        <v>0.16</v>
      </c>
      <c r="AQ706" s="417" t="s">
        <v>4193</v>
      </c>
    </row>
    <row r="707" spans="1:43" ht="82.5" customHeight="1" x14ac:dyDescent="0.25">
      <c r="A707" s="228" t="s">
        <v>192</v>
      </c>
      <c r="B707" s="215" t="s">
        <v>64</v>
      </c>
      <c r="C707" s="211" t="s">
        <v>142</v>
      </c>
      <c r="D707" s="107" t="s">
        <v>4446</v>
      </c>
      <c r="E707" s="215"/>
      <c r="F707" s="106" t="s">
        <v>196</v>
      </c>
      <c r="G707" s="106" t="s">
        <v>2076</v>
      </c>
      <c r="H707" s="323" t="s">
        <v>2077</v>
      </c>
      <c r="I707" s="106" t="s">
        <v>199</v>
      </c>
      <c r="J707" s="107" t="s">
        <v>2113</v>
      </c>
      <c r="K707" s="242" t="s">
        <v>2114</v>
      </c>
      <c r="L707" s="105">
        <v>0.1</v>
      </c>
      <c r="M707" s="211" t="s">
        <v>194</v>
      </c>
      <c r="N707" s="302">
        <v>50</v>
      </c>
      <c r="O707" s="117" t="s">
        <v>193</v>
      </c>
      <c r="P707" s="183">
        <v>43126</v>
      </c>
      <c r="Q707" s="290" t="s">
        <v>2115</v>
      </c>
      <c r="R707" s="130">
        <v>43101</v>
      </c>
      <c r="S707" s="130">
        <v>43465</v>
      </c>
      <c r="T707" s="333" t="str">
        <f t="shared" si="35"/>
        <v>enero</v>
      </c>
      <c r="U707" s="335">
        <f t="shared" si="36"/>
        <v>364</v>
      </c>
      <c r="V707" s="334">
        <f t="shared" si="34"/>
        <v>365</v>
      </c>
      <c r="W707" s="163">
        <v>0</v>
      </c>
      <c r="X707" s="163">
        <v>671881950</v>
      </c>
      <c r="Y707" s="211" t="s">
        <v>2116</v>
      </c>
      <c r="Z707" s="164"/>
      <c r="AA707" s="132" t="s">
        <v>2117</v>
      </c>
      <c r="AB707" s="245" t="s">
        <v>4171</v>
      </c>
      <c r="AC707" s="420">
        <v>0</v>
      </c>
      <c r="AD707" s="110" t="s">
        <v>2083</v>
      </c>
      <c r="AE707" s="721">
        <v>4</v>
      </c>
      <c r="AF707" s="722" t="s">
        <v>2686</v>
      </c>
      <c r="AG707" s="720">
        <v>12</v>
      </c>
      <c r="AH707" s="514" t="s">
        <v>4183</v>
      </c>
      <c r="AI707" s="327">
        <f>IFERROR(VLOOKUP(CONCATENATE($T707,$V707),'Matriz de Decisión'!$M$4:$Y$81,2,0),0)</f>
        <v>5.333333333333333E-2</v>
      </c>
      <c r="AJ707" s="419">
        <v>0.05</v>
      </c>
      <c r="AK707" s="412" t="s">
        <v>2118</v>
      </c>
      <c r="AL707" s="346">
        <f>IFERROR(VLOOKUP(CONCATENATE($T707,$V707),'[1]Matriz de Decisión'!$M$4:$Y$81,3,0),0)</f>
        <v>0.10666666666666666</v>
      </c>
      <c r="AM707" s="419">
        <v>0.11</v>
      </c>
      <c r="AN707" s="516" t="s">
        <v>2697</v>
      </c>
      <c r="AO707" s="419">
        <v>0.15999999999999998</v>
      </c>
      <c r="AP707" s="419">
        <v>0.15999999999999998</v>
      </c>
      <c r="AQ707" s="515" t="s">
        <v>4194</v>
      </c>
    </row>
    <row r="708" spans="1:43" ht="82.5" customHeight="1" x14ac:dyDescent="0.25">
      <c r="A708" s="228" t="s">
        <v>192</v>
      </c>
      <c r="B708" s="215" t="s">
        <v>64</v>
      </c>
      <c r="C708" s="211" t="s">
        <v>142</v>
      </c>
      <c r="D708" s="107" t="s">
        <v>4446</v>
      </c>
      <c r="E708" s="215"/>
      <c r="F708" s="106" t="s">
        <v>196</v>
      </c>
      <c r="G708" s="106" t="s">
        <v>2076</v>
      </c>
      <c r="H708" s="323" t="s">
        <v>2077</v>
      </c>
      <c r="I708" s="106" t="s">
        <v>199</v>
      </c>
      <c r="J708" s="107" t="s">
        <v>2113</v>
      </c>
      <c r="K708" s="242" t="s">
        <v>2114</v>
      </c>
      <c r="L708" s="105">
        <v>0.1</v>
      </c>
      <c r="M708" s="211" t="s">
        <v>194</v>
      </c>
      <c r="N708" s="302">
        <v>50</v>
      </c>
      <c r="O708" s="117" t="s">
        <v>193</v>
      </c>
      <c r="P708" s="183">
        <v>43126</v>
      </c>
      <c r="Q708" s="290" t="s">
        <v>2119</v>
      </c>
      <c r="R708" s="130">
        <v>43101</v>
      </c>
      <c r="S708" s="130">
        <v>43465</v>
      </c>
      <c r="T708" s="333" t="str">
        <f t="shared" si="35"/>
        <v>enero</v>
      </c>
      <c r="U708" s="335">
        <f t="shared" si="36"/>
        <v>364</v>
      </c>
      <c r="V708" s="334">
        <f t="shared" si="34"/>
        <v>365</v>
      </c>
      <c r="W708" s="163">
        <v>0</v>
      </c>
      <c r="X708" s="163">
        <v>0</v>
      </c>
      <c r="Y708" s="211"/>
      <c r="Z708" s="164"/>
      <c r="AA708" s="132" t="s">
        <v>2117</v>
      </c>
      <c r="AB708" s="245" t="s">
        <v>4171</v>
      </c>
      <c r="AC708" s="420"/>
      <c r="AD708" s="110"/>
      <c r="AE708" s="721">
        <v>4</v>
      </c>
      <c r="AF708" s="722" t="s">
        <v>2686</v>
      </c>
      <c r="AG708" s="721">
        <v>4</v>
      </c>
      <c r="AH708" s="722" t="s">
        <v>4184</v>
      </c>
      <c r="AI708" s="327">
        <f>IFERROR(VLOOKUP(CONCATENATE($T708,$V708),'Matriz de Decisión'!$M$4:$Y$81,2,0),0)</f>
        <v>5.333333333333333E-2</v>
      </c>
      <c r="AJ708" s="419">
        <v>0.05</v>
      </c>
      <c r="AK708" s="422" t="s">
        <v>2120</v>
      </c>
      <c r="AL708" s="346">
        <f>IFERROR(VLOOKUP(CONCATENATE($T708,$V708),'[1]Matriz de Decisión'!$M$4:$Y$81,3,0),0)</f>
        <v>0.10666666666666666</v>
      </c>
      <c r="AM708" s="419">
        <f>IFERROR(VLOOKUP(CONCATENATE($T708,$V708),'[1]Matriz de Decisión'!$M$4:$Y$81,3,0),0)</f>
        <v>0.10666666666666666</v>
      </c>
      <c r="AN708" s="516" t="s">
        <v>2698</v>
      </c>
      <c r="AO708" s="419">
        <v>0.15999999999999998</v>
      </c>
      <c r="AP708" s="419">
        <v>0.15999999999999998</v>
      </c>
      <c r="AQ708" s="515" t="s">
        <v>4195</v>
      </c>
    </row>
    <row r="709" spans="1:43" ht="82.5" customHeight="1" x14ac:dyDescent="0.25">
      <c r="A709" s="228" t="s">
        <v>192</v>
      </c>
      <c r="B709" s="215" t="s">
        <v>64</v>
      </c>
      <c r="C709" s="211" t="s">
        <v>142</v>
      </c>
      <c r="D709" s="107" t="s">
        <v>4446</v>
      </c>
      <c r="E709" s="215"/>
      <c r="F709" s="106" t="s">
        <v>196</v>
      </c>
      <c r="G709" s="106" t="s">
        <v>2076</v>
      </c>
      <c r="H709" s="323" t="s">
        <v>2077</v>
      </c>
      <c r="I709" s="106" t="s">
        <v>199</v>
      </c>
      <c r="J709" s="107" t="s">
        <v>2121</v>
      </c>
      <c r="K709" s="243" t="s">
        <v>2122</v>
      </c>
      <c r="L709" s="105">
        <v>0.1</v>
      </c>
      <c r="M709" s="211" t="s">
        <v>194</v>
      </c>
      <c r="N709" s="302">
        <v>30000000</v>
      </c>
      <c r="O709" s="117" t="s">
        <v>193</v>
      </c>
      <c r="P709" s="183">
        <v>43126</v>
      </c>
      <c r="Q709" s="290" t="s">
        <v>2123</v>
      </c>
      <c r="R709" s="130">
        <v>43101</v>
      </c>
      <c r="S709" s="130">
        <v>43465</v>
      </c>
      <c r="T709" s="333" t="str">
        <f t="shared" si="35"/>
        <v>enero</v>
      </c>
      <c r="U709" s="335">
        <f t="shared" si="36"/>
        <v>364</v>
      </c>
      <c r="V709" s="334">
        <f t="shared" si="34"/>
        <v>365</v>
      </c>
      <c r="W709" s="342">
        <v>0</v>
      </c>
      <c r="X709" s="342">
        <v>718455750</v>
      </c>
      <c r="Y709" s="211" t="s">
        <v>2116</v>
      </c>
      <c r="Z709" s="164"/>
      <c r="AA709" s="132" t="s">
        <v>2117</v>
      </c>
      <c r="AB709" s="245" t="s">
        <v>4172</v>
      </c>
      <c r="AC709" s="420">
        <v>0</v>
      </c>
      <c r="AD709" s="110" t="s">
        <v>2083</v>
      </c>
      <c r="AE709" s="721">
        <v>4921929</v>
      </c>
      <c r="AF709" s="245" t="s">
        <v>2687</v>
      </c>
      <c r="AG709" s="721">
        <v>6952472</v>
      </c>
      <c r="AH709" s="417" t="s">
        <v>4185</v>
      </c>
      <c r="AI709" s="327">
        <f>IFERROR(VLOOKUP(CONCATENATE($T709,$V709),'Matriz de Decisión'!$M$4:$Y$81,2,0),0)</f>
        <v>5.333333333333333E-2</v>
      </c>
      <c r="AJ709" s="419">
        <v>0.05</v>
      </c>
      <c r="AK709" s="422" t="s">
        <v>2124</v>
      </c>
      <c r="AL709" s="346">
        <v>0.11</v>
      </c>
      <c r="AM709" s="419">
        <v>0.11</v>
      </c>
      <c r="AN709" s="417" t="s">
        <v>2699</v>
      </c>
      <c r="AO709" s="725">
        <v>0.15999999999999998</v>
      </c>
      <c r="AP709" s="725">
        <v>0.15999999999999998</v>
      </c>
      <c r="AQ709" s="726" t="s">
        <v>4196</v>
      </c>
    </row>
    <row r="710" spans="1:43" ht="82.5" customHeight="1" x14ac:dyDescent="0.25">
      <c r="A710" s="228" t="s">
        <v>192</v>
      </c>
      <c r="B710" s="215" t="s">
        <v>64</v>
      </c>
      <c r="C710" s="211" t="s">
        <v>142</v>
      </c>
      <c r="D710" s="107" t="s">
        <v>4446</v>
      </c>
      <c r="E710" s="215"/>
      <c r="F710" s="106" t="s">
        <v>196</v>
      </c>
      <c r="G710" s="106" t="s">
        <v>2076</v>
      </c>
      <c r="H710" s="323" t="s">
        <v>2077</v>
      </c>
      <c r="I710" s="106" t="s">
        <v>199</v>
      </c>
      <c r="J710" s="107" t="s">
        <v>2125</v>
      </c>
      <c r="K710" s="241" t="s">
        <v>2126</v>
      </c>
      <c r="L710" s="105">
        <v>0.08</v>
      </c>
      <c r="M710" s="211" t="s">
        <v>194</v>
      </c>
      <c r="N710" s="302">
        <v>200</v>
      </c>
      <c r="O710" s="117"/>
      <c r="P710" s="183"/>
      <c r="Q710" s="290" t="s">
        <v>2127</v>
      </c>
      <c r="R710" s="130">
        <v>43101</v>
      </c>
      <c r="S710" s="130">
        <v>43465</v>
      </c>
      <c r="T710" s="333" t="str">
        <f t="shared" si="35"/>
        <v>enero</v>
      </c>
      <c r="U710" s="335">
        <f t="shared" si="36"/>
        <v>364</v>
      </c>
      <c r="V710" s="334">
        <f t="shared" si="34"/>
        <v>365</v>
      </c>
      <c r="W710" s="163">
        <v>0</v>
      </c>
      <c r="X710" s="163">
        <v>0</v>
      </c>
      <c r="Y710" s="211"/>
      <c r="Z710" s="164"/>
      <c r="AA710" s="132" t="s">
        <v>2128</v>
      </c>
      <c r="AB710" s="245" t="s">
        <v>4173</v>
      </c>
      <c r="AC710" s="420">
        <v>0</v>
      </c>
      <c r="AD710" s="110" t="s">
        <v>2083</v>
      </c>
      <c r="AE710" s="721">
        <v>31</v>
      </c>
      <c r="AF710" s="245" t="s">
        <v>2688</v>
      </c>
      <c r="AG710" s="720">
        <v>31</v>
      </c>
      <c r="AH710" s="514" t="s">
        <v>4186</v>
      </c>
      <c r="AI710" s="327">
        <f>IFERROR(VLOOKUP(CONCATENATE($T710,$V710),'Matriz de Decisión'!$M$4:$Y$81,2,0),0)</f>
        <v>5.333333333333333E-2</v>
      </c>
      <c r="AJ710" s="419">
        <v>0.05</v>
      </c>
      <c r="AK710" s="412" t="s">
        <v>2129</v>
      </c>
      <c r="AL710" s="346">
        <f>IFERROR(VLOOKUP(CONCATENATE($T710,$V710),'[1]Matriz de Decisión'!$M$4:$Y$81,3,0),0)</f>
        <v>0.10666666666666666</v>
      </c>
      <c r="AM710" s="419">
        <f>IFERROR(VLOOKUP(CONCATENATE($T710,$V710),'[6]Matriz de Decisión'!$M$4:$Y$81,3,0),0)</f>
        <v>0.10666666666666666</v>
      </c>
      <c r="AN710" s="516" t="s">
        <v>2700</v>
      </c>
      <c r="AO710" s="419">
        <v>0.15999999999999998</v>
      </c>
      <c r="AP710" s="419">
        <v>0.15999999999999998</v>
      </c>
      <c r="AQ710" s="515" t="s">
        <v>4197</v>
      </c>
    </row>
    <row r="711" spans="1:43" ht="82.5" customHeight="1" x14ac:dyDescent="0.25">
      <c r="A711" s="228" t="s">
        <v>192</v>
      </c>
      <c r="B711" s="215" t="s">
        <v>64</v>
      </c>
      <c r="C711" s="211" t="s">
        <v>142</v>
      </c>
      <c r="D711" s="107" t="s">
        <v>4446</v>
      </c>
      <c r="E711" s="215"/>
      <c r="F711" s="106" t="s">
        <v>196</v>
      </c>
      <c r="G711" s="106" t="s">
        <v>2076</v>
      </c>
      <c r="H711" s="323" t="s">
        <v>2077</v>
      </c>
      <c r="I711" s="106" t="s">
        <v>199</v>
      </c>
      <c r="J711" s="107" t="s">
        <v>2130</v>
      </c>
      <c r="K711" s="243" t="s">
        <v>2131</v>
      </c>
      <c r="L711" s="105">
        <v>0.08</v>
      </c>
      <c r="M711" s="211" t="s">
        <v>194</v>
      </c>
      <c r="N711" s="302">
        <v>95</v>
      </c>
      <c r="O711" s="117"/>
      <c r="P711" s="183"/>
      <c r="Q711" s="290" t="s">
        <v>2132</v>
      </c>
      <c r="R711" s="130">
        <v>43101</v>
      </c>
      <c r="S711" s="130">
        <v>43465</v>
      </c>
      <c r="T711" s="333" t="str">
        <f t="shared" si="35"/>
        <v>enero</v>
      </c>
      <c r="U711" s="335">
        <f t="shared" si="36"/>
        <v>364</v>
      </c>
      <c r="V711" s="334">
        <f t="shared" si="34"/>
        <v>365</v>
      </c>
      <c r="W711" s="163">
        <v>0</v>
      </c>
      <c r="X711" s="163">
        <v>35000000</v>
      </c>
      <c r="Y711" s="211" t="s">
        <v>2081</v>
      </c>
      <c r="Z711" s="164"/>
      <c r="AA711" s="132" t="s">
        <v>2133</v>
      </c>
      <c r="AB711" s="716" t="s">
        <v>4174</v>
      </c>
      <c r="AC711" s="420">
        <v>0</v>
      </c>
      <c r="AD711" s="110" t="s">
        <v>2083</v>
      </c>
      <c r="AE711" s="115"/>
      <c r="AF711" s="722" t="s">
        <v>2689</v>
      </c>
      <c r="AG711" s="719"/>
      <c r="AH711" s="417" t="s">
        <v>4187</v>
      </c>
      <c r="AI711" s="419">
        <v>0.02</v>
      </c>
      <c r="AJ711" s="419">
        <v>0.02</v>
      </c>
      <c r="AK711" s="422" t="s">
        <v>2134</v>
      </c>
      <c r="AL711" s="346">
        <v>0.05</v>
      </c>
      <c r="AM711" s="419">
        <v>0.05</v>
      </c>
      <c r="AN711" s="422" t="s">
        <v>2701</v>
      </c>
      <c r="AO711" s="727">
        <v>7.0000000000000007E-2</v>
      </c>
      <c r="AP711" s="728">
        <v>7.0000000000000007E-2</v>
      </c>
      <c r="AQ711" s="179" t="s">
        <v>4198</v>
      </c>
    </row>
    <row r="712" spans="1:43" ht="82.5" customHeight="1" x14ac:dyDescent="0.25">
      <c r="A712" s="228" t="s">
        <v>192</v>
      </c>
      <c r="B712" s="215" t="s">
        <v>64</v>
      </c>
      <c r="C712" s="211" t="s">
        <v>142</v>
      </c>
      <c r="D712" s="107" t="s">
        <v>4446</v>
      </c>
      <c r="E712" s="215"/>
      <c r="F712" s="106" t="s">
        <v>196</v>
      </c>
      <c r="G712" s="106" t="s">
        <v>2076</v>
      </c>
      <c r="H712" s="323" t="s">
        <v>2077</v>
      </c>
      <c r="I712" s="106" t="s">
        <v>199</v>
      </c>
      <c r="J712" s="107" t="s">
        <v>2135</v>
      </c>
      <c r="K712" s="423" t="s">
        <v>2136</v>
      </c>
      <c r="L712" s="105">
        <v>0.08</v>
      </c>
      <c r="M712" s="211" t="s">
        <v>194</v>
      </c>
      <c r="N712" s="913">
        <v>1</v>
      </c>
      <c r="O712" s="117"/>
      <c r="P712" s="183"/>
      <c r="Q712" s="290" t="s">
        <v>2137</v>
      </c>
      <c r="R712" s="130">
        <v>43101</v>
      </c>
      <c r="S712" s="130">
        <v>43465</v>
      </c>
      <c r="T712" s="333" t="str">
        <f t="shared" si="35"/>
        <v>enero</v>
      </c>
      <c r="U712" s="335">
        <f t="shared" si="36"/>
        <v>364</v>
      </c>
      <c r="V712" s="334">
        <f t="shared" ref="V712:V775" si="37">IF($U712&lt;=30,30,IF(AND($U712&gt;30,$U712&lt;=61),61,IF(AND($U712&gt;61,$U712&lt;=91),91,IF(AND($U712&gt;91,$U712&lt;=122),122,IF(AND($U712&gt;122,$U712&lt;=152),152,IF(AND($U712&gt;152,$U712&lt;=183),183,IF(AND($U712&gt;183,$U712&lt;=213),213,IF(AND($U712&gt;213,$U712&lt;=244),244,IF(AND($U712&gt;244,$U712&lt;=274),274,IF(AND($U712&gt;274,$U712&lt;=305),305,IF(AND($U712&gt;305,$U712&lt;=333),333,IF(AND($U712&gt;333,$U712&lt;=365),365,"Verificar Fechas"))))))))))))</f>
        <v>365</v>
      </c>
      <c r="W712" s="163">
        <v>0</v>
      </c>
      <c r="X712" s="163">
        <v>0</v>
      </c>
      <c r="Y712" s="211"/>
      <c r="Z712" s="164"/>
      <c r="AA712" s="132" t="s">
        <v>2138</v>
      </c>
      <c r="AB712" s="935" t="s">
        <v>4175</v>
      </c>
      <c r="AC712" s="420">
        <v>0</v>
      </c>
      <c r="AD712" s="110" t="s">
        <v>2083</v>
      </c>
      <c r="AE712" s="115"/>
      <c r="AF712" s="722" t="s">
        <v>2690</v>
      </c>
      <c r="AG712" s="417" t="s">
        <v>2690</v>
      </c>
      <c r="AH712" s="417" t="s">
        <v>4188</v>
      </c>
      <c r="AI712" s="419">
        <v>0.05</v>
      </c>
      <c r="AJ712" s="419">
        <v>0.05</v>
      </c>
      <c r="AK712" s="422" t="s">
        <v>2139</v>
      </c>
      <c r="AL712" s="419">
        <v>0.11</v>
      </c>
      <c r="AM712" s="419">
        <v>0.11</v>
      </c>
      <c r="AN712" s="422" t="s">
        <v>2702</v>
      </c>
      <c r="AO712" s="727">
        <v>0.15999999999999998</v>
      </c>
      <c r="AP712" s="517">
        <v>0.16</v>
      </c>
      <c r="AQ712" s="518" t="s">
        <v>4199</v>
      </c>
    </row>
    <row r="713" spans="1:43" ht="82.5" customHeight="1" x14ac:dyDescent="0.25">
      <c r="A713" s="228" t="s">
        <v>192</v>
      </c>
      <c r="B713" s="215" t="s">
        <v>64</v>
      </c>
      <c r="C713" s="211" t="s">
        <v>142</v>
      </c>
      <c r="D713" s="107" t="s">
        <v>4446</v>
      </c>
      <c r="E713" s="215"/>
      <c r="F713" s="106" t="s">
        <v>196</v>
      </c>
      <c r="G713" s="106" t="s">
        <v>2076</v>
      </c>
      <c r="H713" s="323" t="s">
        <v>2077</v>
      </c>
      <c r="I713" s="106" t="s">
        <v>199</v>
      </c>
      <c r="J713" s="107" t="s">
        <v>2140</v>
      </c>
      <c r="K713" s="242" t="s">
        <v>2141</v>
      </c>
      <c r="L713" s="105">
        <v>0.04</v>
      </c>
      <c r="M713" s="211" t="s">
        <v>194</v>
      </c>
      <c r="N713" s="302">
        <v>4</v>
      </c>
      <c r="O713" s="117" t="s">
        <v>193</v>
      </c>
      <c r="P713" s="183">
        <v>43126</v>
      </c>
      <c r="Q713" s="290" t="s">
        <v>2142</v>
      </c>
      <c r="R713" s="130">
        <v>43101</v>
      </c>
      <c r="S713" s="130">
        <v>43465</v>
      </c>
      <c r="T713" s="333" t="str">
        <f t="shared" ref="T713:T776" si="38">TEXT(R713,"mmmm")</f>
        <v>enero</v>
      </c>
      <c r="U713" s="335">
        <f t="shared" ref="U713:U776" si="39">+S713-R713</f>
        <v>364</v>
      </c>
      <c r="V713" s="334">
        <f t="shared" si="37"/>
        <v>365</v>
      </c>
      <c r="W713" s="163">
        <v>0</v>
      </c>
      <c r="X713" s="163">
        <v>365000000</v>
      </c>
      <c r="Y713" s="211" t="s">
        <v>2081</v>
      </c>
      <c r="Z713" s="164"/>
      <c r="AA713" s="132" t="s">
        <v>2143</v>
      </c>
      <c r="AB713" s="716" t="s">
        <v>4176</v>
      </c>
      <c r="AC713" s="420">
        <v>0</v>
      </c>
      <c r="AD713" s="245" t="s">
        <v>2083</v>
      </c>
      <c r="AE713" s="115"/>
      <c r="AF713" s="722" t="s">
        <v>2690</v>
      </c>
      <c r="AG713" s="417" t="s">
        <v>2690</v>
      </c>
      <c r="AH713" s="417" t="s">
        <v>4188</v>
      </c>
      <c r="AI713" s="419">
        <v>0.05</v>
      </c>
      <c r="AJ713" s="419">
        <v>0.05</v>
      </c>
      <c r="AK713" s="391" t="s">
        <v>2144</v>
      </c>
      <c r="AL713" s="517">
        <v>0.11</v>
      </c>
      <c r="AM713" s="517">
        <v>0.11</v>
      </c>
      <c r="AN713" s="518" t="s">
        <v>2703</v>
      </c>
      <c r="AO713" s="283">
        <v>0.15999999999999998</v>
      </c>
      <c r="AP713" s="729">
        <v>0.16</v>
      </c>
      <c r="AQ713" s="518" t="s">
        <v>4200</v>
      </c>
    </row>
    <row r="714" spans="1:43" ht="82.5" customHeight="1" x14ac:dyDescent="0.25">
      <c r="A714" s="228" t="s">
        <v>192</v>
      </c>
      <c r="B714" s="215" t="s">
        <v>64</v>
      </c>
      <c r="C714" s="211" t="s">
        <v>142</v>
      </c>
      <c r="D714" s="107" t="s">
        <v>4446</v>
      </c>
      <c r="E714" s="215"/>
      <c r="F714" s="106" t="s">
        <v>196</v>
      </c>
      <c r="G714" s="106" t="s">
        <v>2076</v>
      </c>
      <c r="H714" s="323" t="s">
        <v>2077</v>
      </c>
      <c r="I714" s="106" t="s">
        <v>199</v>
      </c>
      <c r="J714" s="107" t="s">
        <v>2140</v>
      </c>
      <c r="K714" s="242" t="s">
        <v>2141</v>
      </c>
      <c r="L714" s="105">
        <v>0.04</v>
      </c>
      <c r="M714" s="211" t="s">
        <v>194</v>
      </c>
      <c r="N714" s="302">
        <v>4</v>
      </c>
      <c r="O714" s="117" t="s">
        <v>193</v>
      </c>
      <c r="P714" s="183">
        <v>43126</v>
      </c>
      <c r="Q714" s="290" t="s">
        <v>2145</v>
      </c>
      <c r="R714" s="130">
        <v>43101</v>
      </c>
      <c r="S714" s="130">
        <v>43465</v>
      </c>
      <c r="T714" s="333" t="str">
        <f t="shared" si="38"/>
        <v>enero</v>
      </c>
      <c r="U714" s="335">
        <f t="shared" si="39"/>
        <v>364</v>
      </c>
      <c r="V714" s="334">
        <f t="shared" si="37"/>
        <v>365</v>
      </c>
      <c r="W714" s="163">
        <v>0</v>
      </c>
      <c r="X714" s="163">
        <v>69530150</v>
      </c>
      <c r="Y714" s="211" t="s">
        <v>2081</v>
      </c>
      <c r="Z714" s="164"/>
      <c r="AA714" s="132" t="s">
        <v>2143</v>
      </c>
      <c r="AB714" s="717" t="s">
        <v>4177</v>
      </c>
      <c r="AC714" s="420">
        <v>0</v>
      </c>
      <c r="AD714" s="245" t="s">
        <v>2083</v>
      </c>
      <c r="AE714" s="115"/>
      <c r="AF714" s="722" t="s">
        <v>2690</v>
      </c>
      <c r="AG714" s="417" t="s">
        <v>2690</v>
      </c>
      <c r="AH714" s="417" t="s">
        <v>4188</v>
      </c>
      <c r="AI714" s="419">
        <v>0.05</v>
      </c>
      <c r="AJ714" s="419">
        <v>0.05</v>
      </c>
      <c r="AK714" s="169" t="s">
        <v>2146</v>
      </c>
      <c r="AL714" s="517">
        <v>0.11</v>
      </c>
      <c r="AM714" s="517">
        <v>0.11</v>
      </c>
      <c r="AN714" s="518" t="s">
        <v>2704</v>
      </c>
      <c r="AO714" s="283">
        <v>0.15999999999999998</v>
      </c>
      <c r="AP714" s="728">
        <v>0.16</v>
      </c>
      <c r="AQ714" s="518" t="s">
        <v>4201</v>
      </c>
    </row>
    <row r="715" spans="1:43" ht="82.5" customHeight="1" x14ac:dyDescent="0.25">
      <c r="A715" s="228" t="s">
        <v>192</v>
      </c>
      <c r="B715" s="215" t="s">
        <v>64</v>
      </c>
      <c r="C715" s="212" t="s">
        <v>19</v>
      </c>
      <c r="D715" s="107" t="s">
        <v>4446</v>
      </c>
      <c r="E715" s="105"/>
      <c r="F715" s="211" t="s">
        <v>239</v>
      </c>
      <c r="G715" s="106" t="s">
        <v>2076</v>
      </c>
      <c r="H715" s="323" t="s">
        <v>2077</v>
      </c>
      <c r="I715" s="211" t="s">
        <v>193</v>
      </c>
      <c r="J715" s="107" t="s">
        <v>2147</v>
      </c>
      <c r="K715" s="243" t="s">
        <v>2148</v>
      </c>
      <c r="L715" s="105">
        <v>0.08</v>
      </c>
      <c r="M715" s="211" t="s">
        <v>194</v>
      </c>
      <c r="N715" s="302">
        <v>8</v>
      </c>
      <c r="O715" s="117" t="s">
        <v>193</v>
      </c>
      <c r="P715" s="183">
        <v>43151</v>
      </c>
      <c r="Q715" s="290" t="s">
        <v>2149</v>
      </c>
      <c r="R715" s="130">
        <v>43101</v>
      </c>
      <c r="S715" s="130">
        <v>43465</v>
      </c>
      <c r="T715" s="333" t="str">
        <f t="shared" si="38"/>
        <v>enero</v>
      </c>
      <c r="U715" s="335">
        <f t="shared" si="39"/>
        <v>364</v>
      </c>
      <c r="V715" s="334">
        <f t="shared" si="37"/>
        <v>365</v>
      </c>
      <c r="W715" s="163">
        <v>0</v>
      </c>
      <c r="X715" s="163">
        <v>343439100</v>
      </c>
      <c r="Y715" s="211" t="s">
        <v>2081</v>
      </c>
      <c r="Z715" s="164"/>
      <c r="AA715" s="132" t="s">
        <v>2150</v>
      </c>
      <c r="AB715" s="244" t="s">
        <v>4178</v>
      </c>
      <c r="AC715" s="134">
        <v>0</v>
      </c>
      <c r="AD715" s="244" t="s">
        <v>2151</v>
      </c>
      <c r="AE715" s="134">
        <v>0.56000000000000005</v>
      </c>
      <c r="AF715" s="244" t="s">
        <v>2691</v>
      </c>
      <c r="AG715" s="244">
        <v>0.96</v>
      </c>
      <c r="AH715" s="244" t="s">
        <v>4189</v>
      </c>
      <c r="AI715" s="327">
        <v>0.02</v>
      </c>
      <c r="AJ715" s="419">
        <v>0.02</v>
      </c>
      <c r="AK715" s="169" t="s">
        <v>2152</v>
      </c>
      <c r="AL715" s="346">
        <v>7.0000000000000007E-2</v>
      </c>
      <c r="AM715" s="517">
        <v>7.0000000000000007E-2</v>
      </c>
      <c r="AN715" s="518" t="s">
        <v>2705</v>
      </c>
      <c r="AO715" s="283">
        <v>0.12</v>
      </c>
      <c r="AP715" s="517">
        <v>0.12</v>
      </c>
      <c r="AQ715" s="518" t="s">
        <v>4202</v>
      </c>
    </row>
    <row r="716" spans="1:43" ht="82.5" customHeight="1" x14ac:dyDescent="0.25">
      <c r="A716" s="228" t="s">
        <v>192</v>
      </c>
      <c r="B716" s="228" t="s">
        <v>2153</v>
      </c>
      <c r="C716" s="211" t="s">
        <v>142</v>
      </c>
      <c r="D716" s="107" t="s">
        <v>4446</v>
      </c>
      <c r="E716" s="228"/>
      <c r="F716" s="211" t="s">
        <v>196</v>
      </c>
      <c r="G716" s="106" t="s">
        <v>2076</v>
      </c>
      <c r="H716" s="323" t="s">
        <v>2077</v>
      </c>
      <c r="I716" s="106" t="s">
        <v>199</v>
      </c>
      <c r="J716" s="769" t="s">
        <v>2154</v>
      </c>
      <c r="K716" s="243" t="s">
        <v>2155</v>
      </c>
      <c r="L716" s="105">
        <v>0.04</v>
      </c>
      <c r="M716" s="211" t="s">
        <v>194</v>
      </c>
      <c r="N716" s="302">
        <v>12</v>
      </c>
      <c r="O716" s="117" t="s">
        <v>193</v>
      </c>
      <c r="P716" s="183">
        <v>43126</v>
      </c>
      <c r="Q716" s="290" t="s">
        <v>2156</v>
      </c>
      <c r="R716" s="130">
        <v>43101</v>
      </c>
      <c r="S716" s="130">
        <v>43465</v>
      </c>
      <c r="T716" s="333" t="str">
        <f t="shared" si="38"/>
        <v>enero</v>
      </c>
      <c r="U716" s="335">
        <f t="shared" si="39"/>
        <v>364</v>
      </c>
      <c r="V716" s="334">
        <f t="shared" si="37"/>
        <v>365</v>
      </c>
      <c r="W716" s="342">
        <v>0</v>
      </c>
      <c r="X716" s="342">
        <v>0</v>
      </c>
      <c r="Y716" s="211"/>
      <c r="Z716" s="424"/>
      <c r="AA716" s="132" t="s">
        <v>2143</v>
      </c>
      <c r="AB716" s="718" t="s">
        <v>4179</v>
      </c>
      <c r="AC716" s="134"/>
      <c r="AD716" s="244"/>
      <c r="AE716" s="134">
        <v>2</v>
      </c>
      <c r="AF716" s="244" t="s">
        <v>2692</v>
      </c>
      <c r="AG716" s="723">
        <v>3</v>
      </c>
      <c r="AH716" s="723" t="s">
        <v>4190</v>
      </c>
      <c r="AI716" s="327"/>
      <c r="AJ716" s="283"/>
      <c r="AK716" s="169"/>
      <c r="AL716" s="283">
        <v>0.17</v>
      </c>
      <c r="AM716" s="283">
        <v>0.17</v>
      </c>
      <c r="AN716" s="518" t="s">
        <v>2692</v>
      </c>
      <c r="AO716" s="283">
        <v>0.25</v>
      </c>
      <c r="AP716" s="728">
        <v>0.25</v>
      </c>
      <c r="AQ716" s="518" t="s">
        <v>4203</v>
      </c>
    </row>
    <row r="717" spans="1:43" ht="82.5" customHeight="1" x14ac:dyDescent="0.25">
      <c r="A717" s="228" t="s">
        <v>195</v>
      </c>
      <c r="B717" s="105" t="s">
        <v>1723</v>
      </c>
      <c r="C717" s="105" t="s">
        <v>21</v>
      </c>
      <c r="D717" s="107" t="s">
        <v>4446</v>
      </c>
      <c r="E717" s="197"/>
      <c r="F717" s="106" t="s">
        <v>196</v>
      </c>
      <c r="G717" s="323" t="s">
        <v>2158</v>
      </c>
      <c r="H717" s="323" t="s">
        <v>2159</v>
      </c>
      <c r="I717" s="211" t="s">
        <v>199</v>
      </c>
      <c r="J717" s="107" t="s">
        <v>2160</v>
      </c>
      <c r="K717" s="107" t="s">
        <v>2161</v>
      </c>
      <c r="L717" s="105">
        <v>8.3299999999999999E-2</v>
      </c>
      <c r="M717" s="211" t="s">
        <v>194</v>
      </c>
      <c r="N717" s="302">
        <v>2300</v>
      </c>
      <c r="O717" s="140"/>
      <c r="P717" s="140"/>
      <c r="Q717" s="290" t="s">
        <v>2162</v>
      </c>
      <c r="R717" s="130">
        <v>43101</v>
      </c>
      <c r="S717" s="130">
        <v>43465</v>
      </c>
      <c r="T717" s="333" t="str">
        <f t="shared" si="38"/>
        <v>enero</v>
      </c>
      <c r="U717" s="335">
        <f t="shared" si="39"/>
        <v>364</v>
      </c>
      <c r="V717" s="334">
        <f t="shared" si="37"/>
        <v>365</v>
      </c>
      <c r="W717" s="342">
        <v>0</v>
      </c>
      <c r="X717" s="131">
        <v>2092408184</v>
      </c>
      <c r="Y717" s="211"/>
      <c r="Z717" s="164"/>
      <c r="AA717" s="290" t="s">
        <v>1281</v>
      </c>
      <c r="AB717" s="110" t="s">
        <v>2163</v>
      </c>
      <c r="AC717" s="425">
        <v>115</v>
      </c>
      <c r="AD717" s="426" t="s">
        <v>2164</v>
      </c>
      <c r="AE717" s="220" t="s">
        <v>2706</v>
      </c>
      <c r="AF717" s="563" t="s">
        <v>2707</v>
      </c>
      <c r="AG717" s="138" t="s">
        <v>4309</v>
      </c>
      <c r="AH717" s="563" t="s">
        <v>4310</v>
      </c>
      <c r="AI717" s="327">
        <f>IFERROR(VLOOKUP(CONCATENATE($T717,$V717),'Matriz de Decisión'!$M$4:$Y$81,2,0),0)</f>
        <v>5.333333333333333E-2</v>
      </c>
      <c r="AJ717" s="419">
        <v>0.05</v>
      </c>
      <c r="AK717" s="420" t="s">
        <v>2165</v>
      </c>
      <c r="AL717" s="283">
        <v>0.05</v>
      </c>
      <c r="AM717" s="277" t="s">
        <v>2165</v>
      </c>
      <c r="AN717" s="524" t="s">
        <v>2164</v>
      </c>
      <c r="AO717" s="275">
        <f>IFERROR(VLOOKUP(CONCATENATE($T717,$V717),'[1]Matriz de Decisión'!$M$4:$Y$81,4,0),0)</f>
        <v>0.15999999999999998</v>
      </c>
      <c r="AP717" s="138" t="s">
        <v>4309</v>
      </c>
      <c r="AQ717" s="563" t="s">
        <v>4310</v>
      </c>
    </row>
    <row r="718" spans="1:43" ht="82.5" customHeight="1" x14ac:dyDescent="0.25">
      <c r="A718" s="228" t="s">
        <v>195</v>
      </c>
      <c r="B718" s="105" t="s">
        <v>1723</v>
      </c>
      <c r="C718" s="105" t="s">
        <v>21</v>
      </c>
      <c r="D718" s="107" t="s">
        <v>4446</v>
      </c>
      <c r="E718" s="197"/>
      <c r="F718" s="106" t="s">
        <v>196</v>
      </c>
      <c r="G718" s="323" t="s">
        <v>2158</v>
      </c>
      <c r="H718" s="323" t="s">
        <v>2159</v>
      </c>
      <c r="I718" s="211" t="s">
        <v>199</v>
      </c>
      <c r="J718" s="107" t="s">
        <v>2160</v>
      </c>
      <c r="K718" s="107" t="s">
        <v>2161</v>
      </c>
      <c r="L718" s="105">
        <v>8.3299999999999999E-2</v>
      </c>
      <c r="M718" s="211" t="s">
        <v>194</v>
      </c>
      <c r="N718" s="302">
        <v>2300</v>
      </c>
      <c r="O718" s="140"/>
      <c r="P718" s="140"/>
      <c r="Q718" s="290" t="s">
        <v>2166</v>
      </c>
      <c r="R718" s="130">
        <v>43101</v>
      </c>
      <c r="S718" s="130">
        <v>43465</v>
      </c>
      <c r="T718" s="333" t="str">
        <f t="shared" si="38"/>
        <v>enero</v>
      </c>
      <c r="U718" s="335">
        <f t="shared" si="39"/>
        <v>364</v>
      </c>
      <c r="V718" s="334">
        <f t="shared" si="37"/>
        <v>365</v>
      </c>
      <c r="W718" s="342"/>
      <c r="X718" s="131">
        <v>2092408184</v>
      </c>
      <c r="Y718" s="211"/>
      <c r="Z718" s="164"/>
      <c r="AA718" s="290" t="s">
        <v>1281</v>
      </c>
      <c r="AB718" s="110" t="s">
        <v>2167</v>
      </c>
      <c r="AC718" s="425">
        <v>5</v>
      </c>
      <c r="AD718" s="427" t="s">
        <v>2168</v>
      </c>
      <c r="AE718" s="230" t="s">
        <v>2706</v>
      </c>
      <c r="AF718" s="519" t="s">
        <v>2708</v>
      </c>
      <c r="AG718" s="270" t="s">
        <v>4309</v>
      </c>
      <c r="AH718" s="563" t="s">
        <v>4311</v>
      </c>
      <c r="AI718" s="327">
        <f>IFERROR(VLOOKUP(CONCATENATE($T718,$V718),'Matriz de Decisión'!$M$4:$Y$81,2,0),0)</f>
        <v>5.333333333333333E-2</v>
      </c>
      <c r="AJ718" s="420" t="s">
        <v>2165</v>
      </c>
      <c r="AK718" s="391" t="s">
        <v>2168</v>
      </c>
      <c r="AL718" s="283">
        <v>0.05</v>
      </c>
      <c r="AM718" s="277" t="s">
        <v>2165</v>
      </c>
      <c r="AN718" s="524" t="s">
        <v>2168</v>
      </c>
      <c r="AO718" s="275">
        <f>IFERROR(VLOOKUP(CONCATENATE($T718,$V718),'[1]Matriz de Decisión'!$M$4:$Y$81,4,0),0)</f>
        <v>0.15999999999999998</v>
      </c>
      <c r="AP718" s="270" t="s">
        <v>4309</v>
      </c>
      <c r="AQ718" s="563" t="s">
        <v>4311</v>
      </c>
    </row>
    <row r="719" spans="1:43" ht="82.5" customHeight="1" x14ac:dyDescent="0.25">
      <c r="A719" s="228" t="s">
        <v>195</v>
      </c>
      <c r="B719" s="105" t="s">
        <v>1723</v>
      </c>
      <c r="C719" s="105" t="s">
        <v>21</v>
      </c>
      <c r="D719" s="107" t="s">
        <v>4446</v>
      </c>
      <c r="E719" s="197"/>
      <c r="F719" s="106" t="s">
        <v>196</v>
      </c>
      <c r="G719" s="323" t="s">
        <v>2158</v>
      </c>
      <c r="H719" s="323" t="s">
        <v>2159</v>
      </c>
      <c r="I719" s="211" t="s">
        <v>199</v>
      </c>
      <c r="J719" s="107" t="s">
        <v>2160</v>
      </c>
      <c r="K719" s="107" t="s">
        <v>2161</v>
      </c>
      <c r="L719" s="105">
        <v>8.3299999999999999E-2</v>
      </c>
      <c r="M719" s="211" t="s">
        <v>194</v>
      </c>
      <c r="N719" s="302">
        <v>2300</v>
      </c>
      <c r="O719" s="140"/>
      <c r="P719" s="140"/>
      <c r="Q719" s="290" t="s">
        <v>2169</v>
      </c>
      <c r="R719" s="130">
        <v>43101</v>
      </c>
      <c r="S719" s="130">
        <v>43465</v>
      </c>
      <c r="T719" s="333" t="str">
        <f t="shared" si="38"/>
        <v>enero</v>
      </c>
      <c r="U719" s="335">
        <f t="shared" si="39"/>
        <v>364</v>
      </c>
      <c r="V719" s="334">
        <f t="shared" si="37"/>
        <v>365</v>
      </c>
      <c r="W719" s="342"/>
      <c r="X719" s="131">
        <v>2092408184</v>
      </c>
      <c r="Y719" s="211"/>
      <c r="Z719" s="164"/>
      <c r="AA719" s="290" t="s">
        <v>1281</v>
      </c>
      <c r="AB719" s="110" t="s">
        <v>2170</v>
      </c>
      <c r="AC719" s="425">
        <v>0</v>
      </c>
      <c r="AD719" s="426" t="s">
        <v>2171</v>
      </c>
      <c r="AE719" s="275">
        <v>0</v>
      </c>
      <c r="AF719" s="519" t="s">
        <v>2709</v>
      </c>
      <c r="AG719" s="138" t="s">
        <v>4312</v>
      </c>
      <c r="AH719" s="563" t="s">
        <v>4313</v>
      </c>
      <c r="AI719" s="327">
        <f>IFERROR(VLOOKUP(CONCATENATE($T719,$V719),'Matriz de Decisión'!$M$4:$Y$81,2,0),0)</f>
        <v>5.333333333333333E-2</v>
      </c>
      <c r="AJ719" s="420">
        <v>0</v>
      </c>
      <c r="AK719" s="428" t="s">
        <v>2171</v>
      </c>
      <c r="AL719" s="275">
        <f>IFERROR(VLOOKUP(CONCATENATE($T719,$V719),'[1]Matriz de Decisión'!$M$4:$Y$81,2,0),0)</f>
        <v>5.333333333333333E-2</v>
      </c>
      <c r="AM719" s="277">
        <v>0</v>
      </c>
      <c r="AN719" s="564" t="s">
        <v>2171</v>
      </c>
      <c r="AO719" s="275">
        <f>IFERROR(VLOOKUP(CONCATENATE($T719,$V719),'[1]Matriz de Decisión'!$M$4:$Y$81,4,0),0)</f>
        <v>0.15999999999999998</v>
      </c>
      <c r="AP719" s="138" t="s">
        <v>4312</v>
      </c>
      <c r="AQ719" s="563" t="s">
        <v>4313</v>
      </c>
    </row>
    <row r="720" spans="1:43" ht="82.5" customHeight="1" x14ac:dyDescent="0.25">
      <c r="A720" s="228" t="s">
        <v>195</v>
      </c>
      <c r="B720" s="105" t="s">
        <v>1723</v>
      </c>
      <c r="C720" s="105" t="s">
        <v>21</v>
      </c>
      <c r="D720" s="107" t="s">
        <v>4446</v>
      </c>
      <c r="E720" s="197"/>
      <c r="F720" s="106" t="s">
        <v>196</v>
      </c>
      <c r="G720" s="323" t="s">
        <v>2158</v>
      </c>
      <c r="H720" s="323" t="s">
        <v>2159</v>
      </c>
      <c r="I720" s="211" t="s">
        <v>199</v>
      </c>
      <c r="J720" s="107" t="s">
        <v>2172</v>
      </c>
      <c r="K720" s="107" t="s">
        <v>2161</v>
      </c>
      <c r="L720" s="105">
        <v>8.3299999999999999E-2</v>
      </c>
      <c r="M720" s="211" t="s">
        <v>194</v>
      </c>
      <c r="N720" s="302">
        <v>1200</v>
      </c>
      <c r="O720" s="140"/>
      <c r="P720" s="140"/>
      <c r="Q720" s="290" t="s">
        <v>2173</v>
      </c>
      <c r="R720" s="130">
        <v>43101</v>
      </c>
      <c r="S720" s="130">
        <v>43465</v>
      </c>
      <c r="T720" s="333" t="str">
        <f t="shared" si="38"/>
        <v>enero</v>
      </c>
      <c r="U720" s="335">
        <f t="shared" si="39"/>
        <v>364</v>
      </c>
      <c r="V720" s="334">
        <f t="shared" si="37"/>
        <v>365</v>
      </c>
      <c r="W720" s="342"/>
      <c r="X720" s="131">
        <v>794720507</v>
      </c>
      <c r="Y720" s="211"/>
      <c r="Z720" s="164"/>
      <c r="AA720" s="290" t="s">
        <v>2174</v>
      </c>
      <c r="AB720" s="110" t="s">
        <v>2175</v>
      </c>
      <c r="AC720" s="425">
        <v>64</v>
      </c>
      <c r="AD720" s="427" t="s">
        <v>2176</v>
      </c>
      <c r="AE720" s="221" t="s">
        <v>2710</v>
      </c>
      <c r="AF720" s="519" t="s">
        <v>2711</v>
      </c>
      <c r="AG720" s="138" t="s">
        <v>4314</v>
      </c>
      <c r="AH720" s="563" t="s">
        <v>4315</v>
      </c>
      <c r="AI720" s="327">
        <f>IFERROR(VLOOKUP(CONCATENATE($T720,$V720),'Matriz de Decisión'!$M$4:$Y$81,2,0),0)</f>
        <v>5.333333333333333E-2</v>
      </c>
      <c r="AJ720" s="420" t="s">
        <v>2177</v>
      </c>
      <c r="AK720" s="391" t="s">
        <v>2176</v>
      </c>
      <c r="AL720" s="275">
        <f>IFERROR(VLOOKUP(CONCATENATE($T720,$V720),'[1]Matriz de Decisión'!$M$4:$Y$81,2,0),0)</f>
        <v>5.333333333333333E-2</v>
      </c>
      <c r="AM720" s="277" t="s">
        <v>2177</v>
      </c>
      <c r="AN720" s="524" t="s">
        <v>2176</v>
      </c>
      <c r="AO720" s="275">
        <f>IFERROR(VLOOKUP(CONCATENATE($T720,$V720),'[1]Matriz de Decisión'!$M$4:$Y$81,4,0),0)</f>
        <v>0.15999999999999998</v>
      </c>
      <c r="AP720" s="138" t="s">
        <v>4314</v>
      </c>
      <c r="AQ720" s="563" t="s">
        <v>4315</v>
      </c>
    </row>
    <row r="721" spans="1:43" ht="82.5" customHeight="1" x14ac:dyDescent="0.25">
      <c r="A721" s="228" t="s">
        <v>195</v>
      </c>
      <c r="B721" s="105" t="s">
        <v>1723</v>
      </c>
      <c r="C721" s="105" t="s">
        <v>21</v>
      </c>
      <c r="D721" s="107" t="s">
        <v>4446</v>
      </c>
      <c r="E721" s="197"/>
      <c r="F721" s="106" t="s">
        <v>196</v>
      </c>
      <c r="G721" s="323" t="s">
        <v>2158</v>
      </c>
      <c r="H721" s="323" t="s">
        <v>2159</v>
      </c>
      <c r="I721" s="211" t="s">
        <v>199</v>
      </c>
      <c r="J721" s="107" t="s">
        <v>2172</v>
      </c>
      <c r="K721" s="107" t="s">
        <v>2161</v>
      </c>
      <c r="L721" s="105">
        <v>8.3299999999999999E-2</v>
      </c>
      <c r="M721" s="211" t="s">
        <v>194</v>
      </c>
      <c r="N721" s="302">
        <v>1200</v>
      </c>
      <c r="O721" s="140"/>
      <c r="P721" s="140"/>
      <c r="Q721" s="290" t="s">
        <v>2178</v>
      </c>
      <c r="R721" s="130">
        <v>43101</v>
      </c>
      <c r="S721" s="130">
        <v>43465</v>
      </c>
      <c r="T721" s="333" t="str">
        <f t="shared" si="38"/>
        <v>enero</v>
      </c>
      <c r="U721" s="335">
        <f t="shared" si="39"/>
        <v>364</v>
      </c>
      <c r="V721" s="334">
        <f t="shared" si="37"/>
        <v>365</v>
      </c>
      <c r="W721" s="342"/>
      <c r="X721" s="131">
        <v>794720507</v>
      </c>
      <c r="Y721" s="211"/>
      <c r="Z721" s="164"/>
      <c r="AA721" s="290" t="s">
        <v>2174</v>
      </c>
      <c r="AB721" s="110" t="s">
        <v>2175</v>
      </c>
      <c r="AC721" s="425">
        <v>15</v>
      </c>
      <c r="AD721" s="427" t="s">
        <v>2179</v>
      </c>
      <c r="AE721" s="230" t="s">
        <v>2710</v>
      </c>
      <c r="AF721" s="519" t="s">
        <v>2712</v>
      </c>
      <c r="AG721" s="138" t="s">
        <v>4314</v>
      </c>
      <c r="AH721" s="274" t="s">
        <v>4316</v>
      </c>
      <c r="AI721" s="327">
        <f>IFERROR(VLOOKUP(CONCATENATE($T721,$V721),'Matriz de Decisión'!$M$4:$Y$81,2,0),0)</f>
        <v>5.333333333333333E-2</v>
      </c>
      <c r="AJ721" s="420" t="s">
        <v>2177</v>
      </c>
      <c r="AK721" s="429" t="s">
        <v>2179</v>
      </c>
      <c r="AL721" s="275">
        <f>IFERROR(VLOOKUP(CONCATENATE($T721,$V721),'[1]Matriz de Decisión'!$M$4:$Y$81,2,0),0)</f>
        <v>5.333333333333333E-2</v>
      </c>
      <c r="AM721" s="277" t="s">
        <v>2177</v>
      </c>
      <c r="AN721" s="565" t="s">
        <v>2179</v>
      </c>
      <c r="AO721" s="275">
        <f>IFERROR(VLOOKUP(CONCATENATE($T721,$V721),'[1]Matriz de Decisión'!$M$4:$Y$81,4,0),0)</f>
        <v>0.15999999999999998</v>
      </c>
      <c r="AP721" s="138" t="s">
        <v>4314</v>
      </c>
      <c r="AQ721" s="274" t="s">
        <v>4316</v>
      </c>
    </row>
    <row r="722" spans="1:43" ht="82.5" customHeight="1" x14ac:dyDescent="0.25">
      <c r="A722" s="228" t="s">
        <v>195</v>
      </c>
      <c r="B722" s="105" t="s">
        <v>1723</v>
      </c>
      <c r="C722" s="105" t="s">
        <v>21</v>
      </c>
      <c r="D722" s="107" t="s">
        <v>4446</v>
      </c>
      <c r="E722" s="197"/>
      <c r="F722" s="106" t="s">
        <v>2157</v>
      </c>
      <c r="G722" s="323" t="s">
        <v>2158</v>
      </c>
      <c r="H722" s="323" t="s">
        <v>2159</v>
      </c>
      <c r="I722" s="211" t="s">
        <v>193</v>
      </c>
      <c r="J722" s="107" t="s">
        <v>2180</v>
      </c>
      <c r="K722" s="107" t="s">
        <v>2161</v>
      </c>
      <c r="L722" s="105">
        <v>8.3299999999999999E-2</v>
      </c>
      <c r="M722" s="211" t="s">
        <v>194</v>
      </c>
      <c r="N722" s="302">
        <v>53000</v>
      </c>
      <c r="O722" s="201" t="s">
        <v>193</v>
      </c>
      <c r="P722" s="753">
        <v>43186</v>
      </c>
      <c r="Q722" s="290" t="s">
        <v>2181</v>
      </c>
      <c r="R722" s="130">
        <v>43101</v>
      </c>
      <c r="S722" s="130">
        <v>43465</v>
      </c>
      <c r="T722" s="333" t="str">
        <f t="shared" si="38"/>
        <v>enero</v>
      </c>
      <c r="U722" s="335">
        <f t="shared" si="39"/>
        <v>364</v>
      </c>
      <c r="V722" s="334">
        <f t="shared" si="37"/>
        <v>365</v>
      </c>
      <c r="W722" s="342"/>
      <c r="X722" s="131">
        <v>794720507</v>
      </c>
      <c r="Y722" s="211"/>
      <c r="Z722" s="164"/>
      <c r="AA722" s="290" t="s">
        <v>2174</v>
      </c>
      <c r="AB722" s="110" t="s">
        <v>2182</v>
      </c>
      <c r="AC722" s="430">
        <v>3250</v>
      </c>
      <c r="AD722" s="427" t="s">
        <v>2183</v>
      </c>
      <c r="AE722" s="520" t="s">
        <v>2713</v>
      </c>
      <c r="AF722" s="519" t="s">
        <v>3309</v>
      </c>
      <c r="AG722" s="273"/>
      <c r="AH722" s="613" t="s">
        <v>4479</v>
      </c>
      <c r="AI722" s="327">
        <f>IFERROR(VLOOKUP(CONCATENATE($T722,$V722),'Matriz de Decisión'!$M$4:$Y$81,2,0),0)</f>
        <v>5.333333333333333E-2</v>
      </c>
      <c r="AJ722" s="420" t="s">
        <v>2184</v>
      </c>
      <c r="AK722" s="391" t="s">
        <v>2185</v>
      </c>
      <c r="AL722" s="275">
        <f>IFERROR(VLOOKUP(CONCATENATE($T722,$V722),'[1]Matriz de Decisión'!$M$4:$Y$81,2,0),0)</f>
        <v>5.333333333333333E-2</v>
      </c>
      <c r="AM722" s="277" t="s">
        <v>2184</v>
      </c>
      <c r="AN722" s="524" t="s">
        <v>2185</v>
      </c>
      <c r="AO722" s="275">
        <f>IFERROR(VLOOKUP(CONCATENATE($T722,$V722),'[1]Matriz de Decisión'!$M$4:$Y$81,4,0),0)</f>
        <v>0.15999999999999998</v>
      </c>
      <c r="AP722" s="273"/>
      <c r="AQ722" s="253" t="s">
        <v>4325</v>
      </c>
    </row>
    <row r="723" spans="1:43" ht="82.5" customHeight="1" x14ac:dyDescent="0.25">
      <c r="A723" s="228" t="s">
        <v>195</v>
      </c>
      <c r="B723" s="105" t="s">
        <v>1723</v>
      </c>
      <c r="C723" s="105" t="s">
        <v>21</v>
      </c>
      <c r="D723" s="107" t="s">
        <v>4446</v>
      </c>
      <c r="E723" s="197"/>
      <c r="F723" s="106" t="s">
        <v>2157</v>
      </c>
      <c r="G723" s="323" t="s">
        <v>2158</v>
      </c>
      <c r="H723" s="323" t="s">
        <v>2159</v>
      </c>
      <c r="I723" s="211" t="s">
        <v>193</v>
      </c>
      <c r="J723" s="107" t="s">
        <v>2186</v>
      </c>
      <c r="K723" s="107" t="s">
        <v>2161</v>
      </c>
      <c r="L723" s="105">
        <v>8.3299999999999999E-2</v>
      </c>
      <c r="M723" s="211" t="s">
        <v>194</v>
      </c>
      <c r="N723" s="302">
        <v>200</v>
      </c>
      <c r="O723" s="201" t="s">
        <v>193</v>
      </c>
      <c r="P723" s="753">
        <v>43186</v>
      </c>
      <c r="Q723" s="290" t="s">
        <v>2187</v>
      </c>
      <c r="R723" s="130">
        <v>43101</v>
      </c>
      <c r="S723" s="130">
        <v>43465</v>
      </c>
      <c r="T723" s="333" t="str">
        <f t="shared" si="38"/>
        <v>enero</v>
      </c>
      <c r="U723" s="335">
        <f t="shared" si="39"/>
        <v>364</v>
      </c>
      <c r="V723" s="334">
        <f t="shared" si="37"/>
        <v>365</v>
      </c>
      <c r="W723" s="342"/>
      <c r="X723" s="131">
        <v>2050512840</v>
      </c>
      <c r="Y723" s="211"/>
      <c r="Z723" s="164"/>
      <c r="AA723" s="290" t="s">
        <v>1275</v>
      </c>
      <c r="AB723" s="110" t="s">
        <v>2188</v>
      </c>
      <c r="AC723" s="425">
        <v>1</v>
      </c>
      <c r="AD723" s="427" t="s">
        <v>2189</v>
      </c>
      <c r="AE723" s="230" t="s">
        <v>2714</v>
      </c>
      <c r="AF723" s="521" t="s">
        <v>2715</v>
      </c>
      <c r="AG723" s="270" t="s">
        <v>4317</v>
      </c>
      <c r="AH723" s="563" t="s">
        <v>4318</v>
      </c>
      <c r="AI723" s="327">
        <f>IFERROR(VLOOKUP(CONCATENATE($T723,$V723),'Matriz de Decisión'!$M$4:$Y$81,2,0),0)</f>
        <v>5.333333333333333E-2</v>
      </c>
      <c r="AJ723" s="420" t="s">
        <v>2190</v>
      </c>
      <c r="AK723" s="391" t="s">
        <v>2189</v>
      </c>
      <c r="AL723" s="275">
        <f>IFERROR(VLOOKUP(CONCATENATE($T723,$V723),'[1]Matriz de Decisión'!$M$4:$Y$81,2,0),0)</f>
        <v>5.333333333333333E-2</v>
      </c>
      <c r="AM723" s="277" t="s">
        <v>2190</v>
      </c>
      <c r="AN723" s="524" t="s">
        <v>2189</v>
      </c>
      <c r="AO723" s="275">
        <f>IFERROR(VLOOKUP(CONCATENATE($T723,$V723),'[1]Matriz de Decisión'!$M$4:$Y$81,4,0),0)</f>
        <v>0.15999999999999998</v>
      </c>
      <c r="AP723" s="270" t="s">
        <v>4317</v>
      </c>
      <c r="AQ723" s="563" t="s">
        <v>4318</v>
      </c>
    </row>
    <row r="724" spans="1:43" ht="82.5" customHeight="1" x14ac:dyDescent="0.25">
      <c r="A724" s="228" t="s">
        <v>195</v>
      </c>
      <c r="B724" s="105" t="s">
        <v>1723</v>
      </c>
      <c r="C724" s="105" t="s">
        <v>21</v>
      </c>
      <c r="D724" s="107" t="s">
        <v>4446</v>
      </c>
      <c r="E724" s="197"/>
      <c r="F724" s="106" t="s">
        <v>2157</v>
      </c>
      <c r="G724" s="323" t="s">
        <v>2158</v>
      </c>
      <c r="H724" s="323" t="s">
        <v>2159</v>
      </c>
      <c r="I724" s="211" t="s">
        <v>193</v>
      </c>
      <c r="J724" s="107" t="s">
        <v>2186</v>
      </c>
      <c r="K724" s="107" t="s">
        <v>2161</v>
      </c>
      <c r="L724" s="105">
        <v>8.3299999999999999E-2</v>
      </c>
      <c r="M724" s="211" t="s">
        <v>194</v>
      </c>
      <c r="N724" s="302">
        <v>200</v>
      </c>
      <c r="O724" s="201" t="s">
        <v>193</v>
      </c>
      <c r="P724" s="140"/>
      <c r="Q724" s="290" t="s">
        <v>2191</v>
      </c>
      <c r="R724" s="130">
        <v>43101</v>
      </c>
      <c r="S724" s="130">
        <v>43465</v>
      </c>
      <c r="T724" s="333" t="str">
        <f t="shared" si="38"/>
        <v>enero</v>
      </c>
      <c r="U724" s="335">
        <f t="shared" si="39"/>
        <v>364</v>
      </c>
      <c r="V724" s="334">
        <f t="shared" si="37"/>
        <v>365</v>
      </c>
      <c r="W724" s="342"/>
      <c r="X724" s="131">
        <v>2050512840</v>
      </c>
      <c r="Y724" s="211"/>
      <c r="Z724" s="164"/>
      <c r="AA724" s="290" t="s">
        <v>1275</v>
      </c>
      <c r="AB724" s="110" t="s">
        <v>2192</v>
      </c>
      <c r="AC724" s="425">
        <v>14</v>
      </c>
      <c r="AD724" s="427" t="s">
        <v>2193</v>
      </c>
      <c r="AE724" s="230" t="s">
        <v>2714</v>
      </c>
      <c r="AF724" s="519" t="s">
        <v>2716</v>
      </c>
      <c r="AG724" s="138" t="s">
        <v>4317</v>
      </c>
      <c r="AH724" s="563" t="s">
        <v>4319</v>
      </c>
      <c r="AI724" s="327">
        <f>IFERROR(VLOOKUP(CONCATENATE($T724,$V724),'Matriz de Decisión'!$M$4:$Y$81,2,0),0)</f>
        <v>5.333333333333333E-2</v>
      </c>
      <c r="AJ724" s="420" t="s">
        <v>2190</v>
      </c>
      <c r="AK724" s="391" t="s">
        <v>2194</v>
      </c>
      <c r="AL724" s="275">
        <f>IFERROR(VLOOKUP(CONCATENATE($T724,$V724),'[1]Matriz de Decisión'!$M$4:$Y$81,2,0),0)</f>
        <v>5.333333333333333E-2</v>
      </c>
      <c r="AM724" s="277" t="s">
        <v>2190</v>
      </c>
      <c r="AN724" s="524" t="s">
        <v>2194</v>
      </c>
      <c r="AO724" s="275">
        <f>IFERROR(VLOOKUP(CONCATENATE($T724,$V724),'[1]Matriz de Decisión'!$M$4:$Y$81,4,0),0)</f>
        <v>0.15999999999999998</v>
      </c>
      <c r="AP724" s="138" t="s">
        <v>4317</v>
      </c>
      <c r="AQ724" s="563" t="s">
        <v>4319</v>
      </c>
    </row>
    <row r="725" spans="1:43" ht="82.5" customHeight="1" x14ac:dyDescent="0.25">
      <c r="A725" s="228" t="s">
        <v>195</v>
      </c>
      <c r="B725" s="105" t="s">
        <v>1723</v>
      </c>
      <c r="C725" s="105" t="s">
        <v>21</v>
      </c>
      <c r="D725" s="107" t="s">
        <v>4446</v>
      </c>
      <c r="E725" s="197"/>
      <c r="F725" s="106" t="s">
        <v>196</v>
      </c>
      <c r="G725" s="323" t="s">
        <v>2158</v>
      </c>
      <c r="H725" s="323" t="s">
        <v>2159</v>
      </c>
      <c r="I725" s="211" t="s">
        <v>199</v>
      </c>
      <c r="J725" s="107" t="s">
        <v>2195</v>
      </c>
      <c r="K725" s="107" t="s">
        <v>2161</v>
      </c>
      <c r="L725" s="105">
        <v>8.3299999999999999E-2</v>
      </c>
      <c r="M725" s="211" t="s">
        <v>194</v>
      </c>
      <c r="N725" s="302">
        <v>20200000</v>
      </c>
      <c r="O725" s="140"/>
      <c r="P725" s="140"/>
      <c r="Q725" s="290" t="s">
        <v>2196</v>
      </c>
      <c r="R725" s="130">
        <v>43101</v>
      </c>
      <c r="S725" s="130">
        <v>43465</v>
      </c>
      <c r="T725" s="333" t="str">
        <f t="shared" si="38"/>
        <v>enero</v>
      </c>
      <c r="U725" s="335">
        <f t="shared" si="39"/>
        <v>364</v>
      </c>
      <c r="V725" s="334">
        <f t="shared" si="37"/>
        <v>365</v>
      </c>
      <c r="W725" s="342"/>
      <c r="X725" s="131">
        <v>306534441</v>
      </c>
      <c r="Y725" s="211"/>
      <c r="Z725" s="164"/>
      <c r="AA725" s="290" t="s">
        <v>2174</v>
      </c>
      <c r="AB725" s="110" t="s">
        <v>2197</v>
      </c>
      <c r="AC725" s="431">
        <v>2000918</v>
      </c>
      <c r="AD725" s="427" t="s">
        <v>2198</v>
      </c>
      <c r="AE725" s="220" t="s">
        <v>2717</v>
      </c>
      <c r="AF725" s="522" t="s">
        <v>2718</v>
      </c>
      <c r="AG725" s="138" t="s">
        <v>4320</v>
      </c>
      <c r="AH725" s="563" t="s">
        <v>4321</v>
      </c>
      <c r="AI725" s="327">
        <f>IFERROR(VLOOKUP(CONCATENATE($T725,$V725),'Matriz de Decisión'!$M$4:$Y$81,2,0),0)</f>
        <v>5.333333333333333E-2</v>
      </c>
      <c r="AJ725" s="420" t="s">
        <v>2199</v>
      </c>
      <c r="AK725" s="428" t="s">
        <v>2198</v>
      </c>
      <c r="AL725" s="275">
        <f>IFERROR(VLOOKUP(CONCATENATE($T725,$V725),'[1]Matriz de Decisión'!$M$4:$Y$81,2,0),0)</f>
        <v>5.333333333333333E-2</v>
      </c>
      <c r="AM725" s="277" t="s">
        <v>2199</v>
      </c>
      <c r="AN725" s="564" t="s">
        <v>2198</v>
      </c>
      <c r="AO725" s="275">
        <f>IFERROR(VLOOKUP(CONCATENATE($T725,$V725),'[1]Matriz de Decisión'!$M$4:$Y$81,4,0),0)</f>
        <v>0.15999999999999998</v>
      </c>
      <c r="AP725" s="138" t="s">
        <v>4320</v>
      </c>
      <c r="AQ725" s="563" t="s">
        <v>4321</v>
      </c>
    </row>
    <row r="726" spans="1:43" ht="82.5" customHeight="1" x14ac:dyDescent="0.25">
      <c r="A726" s="228" t="s">
        <v>195</v>
      </c>
      <c r="B726" s="105" t="s">
        <v>1723</v>
      </c>
      <c r="C726" s="105" t="s">
        <v>21</v>
      </c>
      <c r="D726" s="107" t="s">
        <v>4446</v>
      </c>
      <c r="E726" s="197"/>
      <c r="F726" s="106" t="s">
        <v>196</v>
      </c>
      <c r="G726" s="323" t="s">
        <v>2158</v>
      </c>
      <c r="H726" s="323" t="s">
        <v>2159</v>
      </c>
      <c r="I726" s="211" t="s">
        <v>199</v>
      </c>
      <c r="J726" s="107" t="s">
        <v>2200</v>
      </c>
      <c r="K726" s="107" t="s">
        <v>2161</v>
      </c>
      <c r="L726" s="105">
        <v>8.3299999999999999E-2</v>
      </c>
      <c r="M726" s="211" t="s">
        <v>194</v>
      </c>
      <c r="N726" s="302">
        <v>7675633</v>
      </c>
      <c r="O726" s="201" t="s">
        <v>193</v>
      </c>
      <c r="P726" s="753">
        <v>43186</v>
      </c>
      <c r="Q726" s="290" t="s">
        <v>2201</v>
      </c>
      <c r="R726" s="130">
        <v>43101</v>
      </c>
      <c r="S726" s="130">
        <v>43465</v>
      </c>
      <c r="T726" s="333" t="str">
        <f t="shared" si="38"/>
        <v>enero</v>
      </c>
      <c r="U726" s="335">
        <f t="shared" si="39"/>
        <v>364</v>
      </c>
      <c r="V726" s="334">
        <f t="shared" si="37"/>
        <v>365</v>
      </c>
      <c r="W726" s="342"/>
      <c r="X726" s="131">
        <v>306534441</v>
      </c>
      <c r="Y726" s="211"/>
      <c r="Z726" s="164"/>
      <c r="AA726" s="290" t="s">
        <v>1275</v>
      </c>
      <c r="AB726" s="110" t="s">
        <v>2202</v>
      </c>
      <c r="AC726" s="425" t="s">
        <v>2203</v>
      </c>
      <c r="AD726" s="427" t="s">
        <v>2204</v>
      </c>
      <c r="AE726" s="523">
        <v>0.82799999999999996</v>
      </c>
      <c r="AF726" s="280" t="s">
        <v>2719</v>
      </c>
      <c r="AG726" s="138" t="s">
        <v>4322</v>
      </c>
      <c r="AH726" s="563" t="s">
        <v>4323</v>
      </c>
      <c r="AI726" s="327">
        <f>IFERROR(VLOOKUP(CONCATENATE($T726,$V726),'Matriz de Decisión'!$M$4:$Y$81,2,0),0)</f>
        <v>5.333333333333333E-2</v>
      </c>
      <c r="AJ726" s="420" t="s">
        <v>2203</v>
      </c>
      <c r="AK726" s="391" t="s">
        <v>2204</v>
      </c>
      <c r="AL726" s="275">
        <f>IFERROR(VLOOKUP(CONCATENATE($T726,$V726),'[1]Matriz de Decisión'!$M$4:$Y$81,2,0),0)</f>
        <v>5.333333333333333E-2</v>
      </c>
      <c r="AM726" s="277" t="s">
        <v>2203</v>
      </c>
      <c r="AN726" s="524" t="s">
        <v>2204</v>
      </c>
      <c r="AO726" s="275">
        <f>IFERROR(VLOOKUP(CONCATENATE($T726,$V726),'[1]Matriz de Decisión'!$M$4:$Y$81,4,0),0)</f>
        <v>0.15999999999999998</v>
      </c>
      <c r="AP726" s="138" t="s">
        <v>4322</v>
      </c>
      <c r="AQ726" s="563" t="s">
        <v>4323</v>
      </c>
    </row>
    <row r="727" spans="1:43" ht="82.5" customHeight="1" x14ac:dyDescent="0.25">
      <c r="A727" s="228" t="s">
        <v>195</v>
      </c>
      <c r="B727" s="105" t="s">
        <v>1723</v>
      </c>
      <c r="C727" s="105" t="s">
        <v>21</v>
      </c>
      <c r="D727" s="107" t="s">
        <v>4446</v>
      </c>
      <c r="E727" s="197"/>
      <c r="F727" s="106" t="s">
        <v>2157</v>
      </c>
      <c r="G727" s="323" t="s">
        <v>2158</v>
      </c>
      <c r="H727" s="323" t="s">
        <v>2159</v>
      </c>
      <c r="I727" s="211" t="s">
        <v>193</v>
      </c>
      <c r="J727" s="107" t="s">
        <v>2205</v>
      </c>
      <c r="K727" s="107" t="s">
        <v>2161</v>
      </c>
      <c r="L727" s="105">
        <v>8.3299999999999999E-2</v>
      </c>
      <c r="M727" s="211" t="s">
        <v>194</v>
      </c>
      <c r="N727" s="302">
        <v>5</v>
      </c>
      <c r="O727" s="140"/>
      <c r="P727" s="140"/>
      <c r="Q727" s="290" t="s">
        <v>2206</v>
      </c>
      <c r="R727" s="130">
        <v>43101</v>
      </c>
      <c r="S727" s="130">
        <v>43465</v>
      </c>
      <c r="T727" s="333" t="str">
        <f t="shared" si="38"/>
        <v>enero</v>
      </c>
      <c r="U727" s="335">
        <f t="shared" si="39"/>
        <v>364</v>
      </c>
      <c r="V727" s="334">
        <f t="shared" si="37"/>
        <v>365</v>
      </c>
      <c r="W727" s="342"/>
      <c r="X727" s="131">
        <v>148928400</v>
      </c>
      <c r="Y727" s="211"/>
      <c r="Z727" s="164"/>
      <c r="AA727" s="290" t="s">
        <v>2207</v>
      </c>
      <c r="AB727" s="110" t="s">
        <v>2208</v>
      </c>
      <c r="AC727" s="425">
        <v>5</v>
      </c>
      <c r="AD727" s="427" t="s">
        <v>2209</v>
      </c>
      <c r="AE727" s="275">
        <v>0.05</v>
      </c>
      <c r="AF727" s="519" t="s">
        <v>2209</v>
      </c>
      <c r="AG727" s="216">
        <v>1</v>
      </c>
      <c r="AH727" s="563" t="s">
        <v>2209</v>
      </c>
      <c r="AI727" s="327">
        <f>IFERROR(VLOOKUP(CONCATENATE($T727,$V727),'Matriz de Decisión'!$M$4:$Y$81,2,0),0)</f>
        <v>5.333333333333333E-2</v>
      </c>
      <c r="AJ727" s="277">
        <v>1</v>
      </c>
      <c r="AK727" s="429" t="s">
        <v>2209</v>
      </c>
      <c r="AL727" s="275">
        <f>IFERROR(VLOOKUP(CONCATENATE($T727,$V727),'[1]Matriz de Decisión'!$M$4:$Y$81,2,0),0)</f>
        <v>5.333333333333333E-2</v>
      </c>
      <c r="AM727" s="277">
        <v>1</v>
      </c>
      <c r="AN727" s="565" t="s">
        <v>2209</v>
      </c>
      <c r="AO727" s="275">
        <f>IFERROR(VLOOKUP(CONCATENATE($T727,$V727),'[1]Matriz de Decisión'!$M$4:$Y$81,4,0),0)</f>
        <v>0.15999999999999998</v>
      </c>
      <c r="AP727" s="216">
        <v>1</v>
      </c>
      <c r="AQ727" s="563" t="s">
        <v>2209</v>
      </c>
    </row>
    <row r="728" spans="1:43" ht="82.5" customHeight="1" x14ac:dyDescent="0.25">
      <c r="A728" s="228" t="s">
        <v>195</v>
      </c>
      <c r="B728" s="105" t="s">
        <v>1723</v>
      </c>
      <c r="C728" s="105" t="s">
        <v>21</v>
      </c>
      <c r="D728" s="107" t="s">
        <v>4446</v>
      </c>
      <c r="E728" s="197"/>
      <c r="F728" s="106" t="s">
        <v>196</v>
      </c>
      <c r="G728" s="323" t="s">
        <v>2158</v>
      </c>
      <c r="H728" s="323" t="s">
        <v>2159</v>
      </c>
      <c r="I728" s="106" t="s">
        <v>199</v>
      </c>
      <c r="J728" s="107" t="s">
        <v>2210</v>
      </c>
      <c r="K728" s="140"/>
      <c r="L728" s="105">
        <v>8.3299999999999999E-2</v>
      </c>
      <c r="M728" s="211" t="s">
        <v>285</v>
      </c>
      <c r="N728" s="915">
        <v>1</v>
      </c>
      <c r="O728" s="140"/>
      <c r="P728" s="140"/>
      <c r="Q728" s="290" t="s">
        <v>2211</v>
      </c>
      <c r="R728" s="130">
        <v>43101</v>
      </c>
      <c r="S728" s="130">
        <v>43465</v>
      </c>
      <c r="T728" s="333" t="str">
        <f t="shared" si="38"/>
        <v>enero</v>
      </c>
      <c r="U728" s="335">
        <f t="shared" si="39"/>
        <v>364</v>
      </c>
      <c r="V728" s="334">
        <f t="shared" si="37"/>
        <v>365</v>
      </c>
      <c r="W728" s="342">
        <v>0</v>
      </c>
      <c r="X728" s="131">
        <v>0</v>
      </c>
      <c r="Y728" s="211"/>
      <c r="Z728" s="164"/>
      <c r="AA728" s="290" t="s">
        <v>1077</v>
      </c>
      <c r="AB728" s="110"/>
      <c r="AC728" s="432">
        <v>1</v>
      </c>
      <c r="AD728" s="427" t="s">
        <v>2212</v>
      </c>
      <c r="AE728" s="520">
        <v>1</v>
      </c>
      <c r="AF728" s="519" t="s">
        <v>2720</v>
      </c>
      <c r="AG728" s="216">
        <v>1</v>
      </c>
      <c r="AH728" s="563" t="s">
        <v>4324</v>
      </c>
      <c r="AI728" s="327">
        <f>IFERROR(VLOOKUP(CONCATENATE($T728,$V728),'Matriz de Decisión'!$M$4:$Y$81,2,0),0)</f>
        <v>5.333333333333333E-2</v>
      </c>
      <c r="AJ728" s="346">
        <v>1</v>
      </c>
      <c r="AK728" s="397" t="s">
        <v>2213</v>
      </c>
      <c r="AL728" s="275">
        <f>IFERROR(VLOOKUP(CONCATENATE($T728,$V728),'[1]Matriz de Decisión'!$M$4:$Y$81,2,0),0)</f>
        <v>5.333333333333333E-2</v>
      </c>
      <c r="AM728" s="275">
        <v>1</v>
      </c>
      <c r="AN728" s="519" t="s">
        <v>2213</v>
      </c>
      <c r="AO728" s="275">
        <f>IFERROR(VLOOKUP(CONCATENATE($T728,$V728),'[1]Matriz de Decisión'!$M$4:$Y$81,4,0),0)</f>
        <v>0.15999999999999998</v>
      </c>
      <c r="AP728" s="216">
        <v>1</v>
      </c>
      <c r="AQ728" s="563" t="s">
        <v>4324</v>
      </c>
    </row>
    <row r="729" spans="1:43" ht="82.5" customHeight="1" x14ac:dyDescent="0.25">
      <c r="A729" s="228" t="s">
        <v>192</v>
      </c>
      <c r="B729" s="105" t="s">
        <v>1723</v>
      </c>
      <c r="C729" s="105" t="s">
        <v>21</v>
      </c>
      <c r="D729" s="107" t="s">
        <v>4446</v>
      </c>
      <c r="E729" s="197"/>
      <c r="F729" s="106" t="s">
        <v>196</v>
      </c>
      <c r="G729" s="323" t="s">
        <v>2215</v>
      </c>
      <c r="H729" s="323" t="s">
        <v>2216</v>
      </c>
      <c r="I729" s="211" t="s">
        <v>199</v>
      </c>
      <c r="J729" s="107" t="s">
        <v>2217</v>
      </c>
      <c r="K729" s="246" t="s">
        <v>2218</v>
      </c>
      <c r="L729" s="105">
        <v>0.06</v>
      </c>
      <c r="M729" s="211" t="s">
        <v>285</v>
      </c>
      <c r="N729" s="916">
        <v>0.35</v>
      </c>
      <c r="O729" s="140"/>
      <c r="P729" s="140"/>
      <c r="Q729" s="290" t="s">
        <v>2219</v>
      </c>
      <c r="R729" s="130">
        <v>43101</v>
      </c>
      <c r="S729" s="130">
        <v>43312</v>
      </c>
      <c r="T729" s="333" t="str">
        <f t="shared" si="38"/>
        <v>enero</v>
      </c>
      <c r="U729" s="335">
        <f t="shared" si="39"/>
        <v>211</v>
      </c>
      <c r="V729" s="334">
        <f t="shared" si="37"/>
        <v>213</v>
      </c>
      <c r="W729" s="342"/>
      <c r="X729" s="131">
        <v>1833402632</v>
      </c>
      <c r="Y729" s="211" t="s">
        <v>1885</v>
      </c>
      <c r="Z729" s="164"/>
      <c r="AA729" s="290" t="s">
        <v>2220</v>
      </c>
      <c r="AB729" s="433" t="s">
        <v>2221</v>
      </c>
      <c r="AC729" s="434">
        <v>1</v>
      </c>
      <c r="AD729" s="433" t="s">
        <v>2222</v>
      </c>
      <c r="AE729" s="604">
        <v>0.14000000000000001</v>
      </c>
      <c r="AF729" s="605" t="s">
        <v>3533</v>
      </c>
      <c r="AG729" s="604">
        <v>0.1391304347826087</v>
      </c>
      <c r="AH729" s="433" t="s">
        <v>4232</v>
      </c>
      <c r="AI729" s="327">
        <f>IFERROR(VLOOKUP(CONCATENATE($T729,$V729),'Matriz de Decisión'!$M$4:$Y$81,2,0),0)</f>
        <v>0.10285714285714284</v>
      </c>
      <c r="AJ729" s="346">
        <f>IFERROR(VLOOKUP(CONCATENATE($T729,$V729),'[1]Matriz de Decisión'!$M$4:$Y$81,2,0),0)</f>
        <v>0.10285714285714284</v>
      </c>
      <c r="AK729" s="433" t="s">
        <v>2222</v>
      </c>
      <c r="AL729" s="346">
        <f>IFERROR(VLOOKUP(CONCATENATE($T729,$V729),'[1]Matriz de Decisión'!$M$4:$Y$81,3,0),0)</f>
        <v>0.20571428571428568</v>
      </c>
      <c r="AM729" s="200">
        <v>0.24</v>
      </c>
      <c r="AN729" s="433" t="s">
        <v>2222</v>
      </c>
      <c r="AO729" s="346">
        <v>0.34857142857142853</v>
      </c>
      <c r="AP729" s="346">
        <v>0.51304347826086938</v>
      </c>
      <c r="AQ729" s="737" t="s">
        <v>4232</v>
      </c>
    </row>
    <row r="730" spans="1:43" ht="120" hidden="1" x14ac:dyDescent="0.25">
      <c r="A730" s="228" t="s">
        <v>192</v>
      </c>
      <c r="B730" s="105" t="s">
        <v>1723</v>
      </c>
      <c r="C730" s="105" t="s">
        <v>21</v>
      </c>
      <c r="D730" s="107" t="s">
        <v>4446</v>
      </c>
      <c r="E730" s="197"/>
      <c r="F730" s="106" t="s">
        <v>196</v>
      </c>
      <c r="G730" s="323" t="s">
        <v>2215</v>
      </c>
      <c r="H730" s="323" t="s">
        <v>2216</v>
      </c>
      <c r="I730" s="106" t="s">
        <v>199</v>
      </c>
      <c r="J730" s="107" t="s">
        <v>2217</v>
      </c>
      <c r="K730" s="246" t="s">
        <v>2218</v>
      </c>
      <c r="L730" s="105">
        <v>0.04</v>
      </c>
      <c r="M730" s="211" t="s">
        <v>285</v>
      </c>
      <c r="N730" s="916">
        <v>0.35</v>
      </c>
      <c r="O730" s="140"/>
      <c r="P730" s="140"/>
      <c r="Q730" s="290" t="s">
        <v>2223</v>
      </c>
      <c r="R730" s="130">
        <v>43313</v>
      </c>
      <c r="S730" s="130">
        <v>43465</v>
      </c>
      <c r="T730" s="333" t="str">
        <f t="shared" si="38"/>
        <v>agosto</v>
      </c>
      <c r="U730" s="335">
        <f t="shared" si="39"/>
        <v>152</v>
      </c>
      <c r="V730" s="334">
        <f t="shared" si="37"/>
        <v>152</v>
      </c>
      <c r="W730" s="342"/>
      <c r="X730" s="131">
        <v>1833402632</v>
      </c>
      <c r="Y730" s="211" t="s">
        <v>1885</v>
      </c>
      <c r="Z730" s="164"/>
      <c r="AA730" s="290" t="s">
        <v>2220</v>
      </c>
      <c r="AB730" s="433" t="s">
        <v>2224</v>
      </c>
      <c r="AC730" s="435"/>
      <c r="AD730" s="140"/>
      <c r="AE730" s="140"/>
      <c r="AF730" s="140"/>
      <c r="AG730" s="732">
        <v>0</v>
      </c>
      <c r="AH730" s="733" t="s">
        <v>4233</v>
      </c>
      <c r="AI730" s="327">
        <f>IFERROR(VLOOKUP(CONCATENATE($T730,$V730),'Matriz de Decisión'!$M$4:$Y$81,2,0),0)</f>
        <v>0</v>
      </c>
      <c r="AJ730" s="347"/>
      <c r="AK730" s="347"/>
      <c r="AL730" s="346">
        <f>IFERROR(VLOOKUP(CONCATENATE($T730,$V730),'[1]Matriz de Decisión'!$M$4:$Y$81,3,0),0)</f>
        <v>0</v>
      </c>
      <c r="AM730" s="347"/>
      <c r="AN730" s="347"/>
      <c r="AO730" s="346">
        <v>0</v>
      </c>
      <c r="AP730" s="346">
        <v>0</v>
      </c>
      <c r="AQ730" s="400" t="s">
        <v>4233</v>
      </c>
    </row>
    <row r="731" spans="1:43" ht="82.5" customHeight="1" x14ac:dyDescent="0.25">
      <c r="A731" s="228" t="s">
        <v>192</v>
      </c>
      <c r="B731" s="105" t="s">
        <v>17</v>
      </c>
      <c r="C731" s="105" t="s">
        <v>21</v>
      </c>
      <c r="D731" s="107" t="s">
        <v>4446</v>
      </c>
      <c r="E731" s="197"/>
      <c r="F731" s="106" t="s">
        <v>2214</v>
      </c>
      <c r="G731" s="323" t="s">
        <v>2215</v>
      </c>
      <c r="H731" s="323" t="s">
        <v>2216</v>
      </c>
      <c r="I731" s="211" t="s">
        <v>193</v>
      </c>
      <c r="J731" s="107" t="s">
        <v>2225</v>
      </c>
      <c r="K731" s="107" t="s">
        <v>4467</v>
      </c>
      <c r="L731" s="105">
        <v>0.08</v>
      </c>
      <c r="M731" s="211" t="s">
        <v>285</v>
      </c>
      <c r="N731" s="915">
        <v>0.9</v>
      </c>
      <c r="O731" s="201" t="s">
        <v>193</v>
      </c>
      <c r="P731" s="946">
        <v>43194</v>
      </c>
      <c r="Q731" s="290" t="s">
        <v>2226</v>
      </c>
      <c r="R731" s="130">
        <v>43101</v>
      </c>
      <c r="S731" s="130">
        <v>43312</v>
      </c>
      <c r="T731" s="333" t="str">
        <f t="shared" si="38"/>
        <v>enero</v>
      </c>
      <c r="U731" s="335">
        <f t="shared" si="39"/>
        <v>211</v>
      </c>
      <c r="V731" s="334">
        <f t="shared" si="37"/>
        <v>213</v>
      </c>
      <c r="W731" s="342"/>
      <c r="X731" s="131">
        <v>1455368656</v>
      </c>
      <c r="Y731" s="211" t="s">
        <v>1885</v>
      </c>
      <c r="Z731" s="164"/>
      <c r="AA731" s="290" t="s">
        <v>2227</v>
      </c>
      <c r="AB731" s="433" t="s">
        <v>2228</v>
      </c>
      <c r="AC731" s="421" t="s">
        <v>2229</v>
      </c>
      <c r="AD731" s="436" t="s">
        <v>2230</v>
      </c>
      <c r="AE731" s="508">
        <f>((8/8)/9)</f>
        <v>0.1111111111111111</v>
      </c>
      <c r="AF731" s="496" t="s">
        <v>2650</v>
      </c>
      <c r="AG731" s="508">
        <f>(4/4)/8</f>
        <v>0.125</v>
      </c>
      <c r="AH731" s="734" t="s">
        <v>4234</v>
      </c>
      <c r="AI731" s="327">
        <f>IFERROR(VLOOKUP(CONCATENATE($T731,$V731),'Matriz de Decisión'!$M$4:$Y$81,2,0),0)</f>
        <v>0.10285714285714284</v>
      </c>
      <c r="AJ731" s="346">
        <f>IFERROR(VLOOKUP(CONCATENATE($T731,$V731),'[1]Matriz de Decisión'!$M$4:$Y$81,2,0),0)</f>
        <v>0.10285714285714284</v>
      </c>
      <c r="AK731" s="436" t="s">
        <v>2230</v>
      </c>
      <c r="AL731" s="346">
        <f>IFERROR(VLOOKUP(CONCATENATE($T731,$V731),'[1]Matriz de Decisión'!$M$4:$Y$81,3,0),0)</f>
        <v>0.20571428571428568</v>
      </c>
      <c r="AM731" s="200">
        <f>((8/8)/9)+AJ731</f>
        <v>0.21396825396825395</v>
      </c>
      <c r="AN731" s="499" t="str">
        <f>AF731</f>
        <v xml:space="preserve">• Se realizó la primera reunión de Gobierno Digital, con el fin de articular las diferentes áreas involucradas en la estrategia.
• Se participó en la sesión inicial para la interoperabilidad con el DAFP.
• Se participó en la sesión inicial para la interoperabilidad con el FODESEP.
• Se crea la carpeta compartida (a la cual tienen acceso los responsables de las diferentes áreas) para la carga de evidencias que demuestren los avances en cada uno de los criterios de Gobierno Digital para la vigencia 2017.
• Se hizo la revisión del estado de los compromisos para el dominio de sistemas de información, con el personal competente del grupo de aplicaciones.
• Se participó en la reunión para los ajustes y comentarios del protocolo de accesibilidad para los contenidos digitales.
• Se realizó la primera reunión de acercamiento con el ICETEX para abordar todo lo referente al plan de acción para 2018 en lo que concierne a Gobierno Digital en el sector educación.
• Se realizó la revisión de las evidencias de la implementación de GEL para la vigencia 2017, por cada uno de los criterios de la estrategia, específicamente para los componentes de TIC para Servicios, TIC para Gobierno Abierto y TIC para Gestión.
• Se realizó la proyección dentro del plan de comunicaciones de las necesidades de difusión y explotación de la estrategia de Gobierno Digital.
• Se realiza la delimitación de las responsabilidades de la OTSI y la SDO con relación al criterio de accesibilidad.
• Se participó en la primera sesión de “interoperabilidad” con la unidad de víctimas y MinTIC, que busca el intercambio de información en donde se encuentren los servicios que ofrece la Entidad con su respectiva ubicación geográfica.
• Se realiza la sesión de articulación con la SDO e innovación, con el fin de definir las acciones a seguir para el diseño, definición e implementación del protocolo de accesibilidad para los sistemas de información (en donde se incluye el portal Colombia aprende). Adicionalmente se trata el tema del criterio de usabilidad, los avances que ha tenido el portal en sus directrices y se establece el compromiso desde la OTSI de apoyar activamente la consecución de estos criterios.
• Se hizo la revisión del estado de los compromisos para el dominio de información, con el personal competente del grupo de aplicaciones.
• Se participó en la reunión para articular al grupo de servicios tecnológicos con los criterios que le aplican de gobierno digital y apalancar el uso y medición de la mesa de ayuda a través de la estrategia de uso y apropiación.
• Se realizó la revisión de las evidencias de arquitectura de sistemas de información y de información con el personal competente de la OTSI.
• Se realizó la planeación de la primera sesión de accesibilidad y usabilidad para la Entidad.
• Se hizo la validación del plan de trabajo de accesibilidad y usabilidad con las áreas que generan, administran y comparten contenidos digitales y hacen uso de las herramientas TIC como portales y páginas web.
• Se realizó la planeación de la primera asistencia técnica a INTENALCO.
•       Se hizo la validación del cambio entre Gobierno En Línea y Gobierno Digital.
•       Se revisó lo correspondiente a la apertura de datos en el portal del estado.
•       Se planificó el diseño para la actualización del inventario de sistemas de información de la Entidad.
•        Se realizó la primera asistencia técnica a la entidad INTENALCO de la ciudad de Cali, para conocer los avances significativos en la estrategia de Gobierno En Línea para la vigencia 2017. Se les indicó el plan de acción que se implementará desde el MEN como líder del sector educación. Se quedó con el compromiso de compartir el instrumento creado para medir la estrategia completamente (cada uno de los lineamientos). 
•        Se terminó la planeación de la logística del primer taller interno de accesibilidad y usabilidad.
•        Se hizo el acompañamiento para alinear el proyecto de conexión de 493 sedes educativas (con el operador Claro) con la estrategia de gobierno Digital.
•        Se revisó el plan de mejoramiento para los datos abiertos.
•        Se revisó el plan de trabajo para el tratamiento de datos personales.
</v>
      </c>
      <c r="AO731" s="346">
        <v>0.34857142857142853</v>
      </c>
      <c r="AP731" s="346">
        <v>0.33896825396825392</v>
      </c>
      <c r="AQ731" s="737" t="s">
        <v>4246</v>
      </c>
    </row>
    <row r="732" spans="1:43" ht="108" hidden="1" x14ac:dyDescent="0.25">
      <c r="A732" s="228" t="s">
        <v>192</v>
      </c>
      <c r="B732" s="105" t="s">
        <v>17</v>
      </c>
      <c r="C732" s="105" t="s">
        <v>21</v>
      </c>
      <c r="D732" s="107" t="s">
        <v>4446</v>
      </c>
      <c r="E732" s="197"/>
      <c r="F732" s="106" t="s">
        <v>2214</v>
      </c>
      <c r="G732" s="323" t="s">
        <v>2215</v>
      </c>
      <c r="H732" s="323" t="s">
        <v>2216</v>
      </c>
      <c r="I732" s="106" t="s">
        <v>199</v>
      </c>
      <c r="J732" s="107" t="s">
        <v>2225</v>
      </c>
      <c r="K732" s="538" t="s">
        <v>4468</v>
      </c>
      <c r="L732" s="105">
        <v>7.0000000000000007E-2</v>
      </c>
      <c r="M732" s="211" t="s">
        <v>285</v>
      </c>
      <c r="N732" s="915">
        <v>1</v>
      </c>
      <c r="O732" s="459" t="s">
        <v>193</v>
      </c>
      <c r="P732" s="924">
        <v>43194</v>
      </c>
      <c r="Q732" s="290" t="s">
        <v>2231</v>
      </c>
      <c r="R732" s="130">
        <v>43252</v>
      </c>
      <c r="S732" s="130">
        <v>43465</v>
      </c>
      <c r="T732" s="333" t="str">
        <f t="shared" si="38"/>
        <v>junio</v>
      </c>
      <c r="U732" s="335">
        <f t="shared" si="39"/>
        <v>213</v>
      </c>
      <c r="V732" s="334">
        <f t="shared" si="37"/>
        <v>213</v>
      </c>
      <c r="W732" s="342"/>
      <c r="X732" s="131">
        <v>1455368656</v>
      </c>
      <c r="Y732" s="211" t="s">
        <v>1885</v>
      </c>
      <c r="Z732" s="164"/>
      <c r="AA732" s="290" t="s">
        <v>2227</v>
      </c>
      <c r="AB732" s="433" t="s">
        <v>2232</v>
      </c>
      <c r="AC732" s="279"/>
      <c r="AD732" s="140"/>
      <c r="AE732" s="140"/>
      <c r="AF732" s="140"/>
      <c r="AG732" s="735">
        <f>IFERROR(VLOOKUP(CONCATENATE($S732,$U732),'[1]Matriz de Decisión'!$M$4:$Y$81,2,0),0)</f>
        <v>0</v>
      </c>
      <c r="AH732" s="736" t="s">
        <v>4235</v>
      </c>
      <c r="AI732" s="327">
        <f>IFERROR(VLOOKUP(CONCATENATE($T732,$V732),'Matriz de Decisión'!$M$4:$Y$81,2,0),0)</f>
        <v>0</v>
      </c>
      <c r="AJ732" s="347"/>
      <c r="AK732" s="347"/>
      <c r="AL732" s="346">
        <f>IFERROR(VLOOKUP(CONCATENATE($T732,$V732),'[1]Matriz de Decisión'!$M$4:$Y$81,3,0),0)</f>
        <v>0</v>
      </c>
      <c r="AM732" s="347"/>
      <c r="AN732" s="347"/>
      <c r="AO732" s="346">
        <v>0</v>
      </c>
      <c r="AP732" s="346"/>
      <c r="AQ732" s="400" t="s">
        <v>4235</v>
      </c>
    </row>
    <row r="733" spans="1:43" ht="82.5" customHeight="1" x14ac:dyDescent="0.25">
      <c r="A733" s="228" t="s">
        <v>192</v>
      </c>
      <c r="B733" s="105" t="s">
        <v>1972</v>
      </c>
      <c r="C733" s="105" t="s">
        <v>21</v>
      </c>
      <c r="D733" s="107" t="s">
        <v>4446</v>
      </c>
      <c r="E733" s="197"/>
      <c r="F733" s="106" t="s">
        <v>2214</v>
      </c>
      <c r="G733" s="323" t="s">
        <v>2215</v>
      </c>
      <c r="H733" s="323" t="s">
        <v>2216</v>
      </c>
      <c r="I733" s="211" t="s">
        <v>193</v>
      </c>
      <c r="J733" s="107" t="s">
        <v>2234</v>
      </c>
      <c r="K733" s="107" t="s">
        <v>2235</v>
      </c>
      <c r="L733" s="105">
        <v>0.08</v>
      </c>
      <c r="M733" s="211" t="s">
        <v>285</v>
      </c>
      <c r="N733" s="915">
        <v>0.6</v>
      </c>
      <c r="O733" s="140"/>
      <c r="P733" s="140"/>
      <c r="Q733" s="290" t="s">
        <v>2236</v>
      </c>
      <c r="R733" s="130">
        <v>43101</v>
      </c>
      <c r="S733" s="130">
        <v>43312</v>
      </c>
      <c r="T733" s="333" t="str">
        <f t="shared" si="38"/>
        <v>enero</v>
      </c>
      <c r="U733" s="335">
        <f t="shared" si="39"/>
        <v>211</v>
      </c>
      <c r="V733" s="334">
        <f t="shared" si="37"/>
        <v>213</v>
      </c>
      <c r="W733" s="342"/>
      <c r="X733" s="131">
        <v>2063346666</v>
      </c>
      <c r="Y733" s="211" t="s">
        <v>1885</v>
      </c>
      <c r="Z733" s="164"/>
      <c r="AA733" s="290" t="s">
        <v>2237</v>
      </c>
      <c r="AB733" s="433" t="s">
        <v>2238</v>
      </c>
      <c r="AC733" s="603">
        <v>8.57</v>
      </c>
      <c r="AD733" s="433" t="s">
        <v>2239</v>
      </c>
      <c r="AE733" s="502">
        <f>+(0%+8.57%)</f>
        <v>8.5699999999999998E-2</v>
      </c>
      <c r="AF733" s="497" t="s">
        <v>2651</v>
      </c>
      <c r="AG733" s="502">
        <f>+(0%+8.57%)</f>
        <v>8.5699999999999998E-2</v>
      </c>
      <c r="AH733" s="737" t="s">
        <v>4236</v>
      </c>
      <c r="AI733" s="327">
        <f>IFERROR(VLOOKUP(CONCATENATE($T733,$V733),'Matriz de Decisión'!$M$4:$Y$81,2,0),0)</f>
        <v>0.10285714285714284</v>
      </c>
      <c r="AJ733" s="437">
        <f>+(0%+8.57%)</f>
        <v>8.5699999999999998E-2</v>
      </c>
      <c r="AK733" s="347"/>
      <c r="AL733" s="346">
        <v>0.1714</v>
      </c>
      <c r="AM733" s="503">
        <v>0.1714</v>
      </c>
      <c r="AN733" s="497" t="s">
        <v>2651</v>
      </c>
      <c r="AO733" s="382" t="s">
        <v>4250</v>
      </c>
      <c r="AP733" s="382" t="s">
        <v>4250</v>
      </c>
      <c r="AQ733" s="737" t="s">
        <v>4247</v>
      </c>
    </row>
    <row r="734" spans="1:43" ht="48" hidden="1" x14ac:dyDescent="0.25">
      <c r="A734" s="228" t="s">
        <v>192</v>
      </c>
      <c r="B734" s="105" t="s">
        <v>1972</v>
      </c>
      <c r="C734" s="105" t="s">
        <v>21</v>
      </c>
      <c r="D734" s="107" t="s">
        <v>4446</v>
      </c>
      <c r="E734" s="197"/>
      <c r="F734" s="106" t="s">
        <v>2214</v>
      </c>
      <c r="G734" s="323" t="s">
        <v>2215</v>
      </c>
      <c r="H734" s="323" t="s">
        <v>2216</v>
      </c>
      <c r="I734" s="602" t="s">
        <v>199</v>
      </c>
      <c r="J734" s="107" t="s">
        <v>2234</v>
      </c>
      <c r="K734" s="107" t="s">
        <v>2235</v>
      </c>
      <c r="L734" s="105">
        <v>7.0000000000000007E-2</v>
      </c>
      <c r="M734" s="211" t="s">
        <v>285</v>
      </c>
      <c r="N734" s="915">
        <v>0.7</v>
      </c>
      <c r="O734" s="140"/>
      <c r="P734" s="140"/>
      <c r="Q734" s="290" t="s">
        <v>2240</v>
      </c>
      <c r="R734" s="130">
        <v>43282</v>
      </c>
      <c r="S734" s="130">
        <v>43465</v>
      </c>
      <c r="T734" s="333" t="str">
        <f t="shared" si="38"/>
        <v>julio</v>
      </c>
      <c r="U734" s="335">
        <f t="shared" si="39"/>
        <v>183</v>
      </c>
      <c r="V734" s="334">
        <f t="shared" si="37"/>
        <v>183</v>
      </c>
      <c r="W734" s="342"/>
      <c r="X734" s="131">
        <v>2063346666</v>
      </c>
      <c r="Y734" s="211" t="s">
        <v>1885</v>
      </c>
      <c r="Z734" s="164"/>
      <c r="AA734" s="290" t="s">
        <v>2237</v>
      </c>
      <c r="AB734" s="433" t="s">
        <v>2241</v>
      </c>
      <c r="AC734" s="346"/>
      <c r="AD734" s="140"/>
      <c r="AE734" s="140"/>
      <c r="AF734" s="140"/>
      <c r="AG734" s="738">
        <v>0</v>
      </c>
      <c r="AH734" s="736" t="s">
        <v>4235</v>
      </c>
      <c r="AI734" s="327">
        <f>IFERROR(VLOOKUP(CONCATENATE($T734,$V734),'Matriz de Decisión'!$M$4:$Y$81,2,0),0)</f>
        <v>0</v>
      </c>
      <c r="AJ734" s="347"/>
      <c r="AK734" s="347"/>
      <c r="AL734" s="346">
        <f>IFERROR(VLOOKUP(CONCATENATE($T734,$V734),'[1]Matriz de Decisión'!$M$4:$Y$81,3,0),0)</f>
        <v>0</v>
      </c>
      <c r="AM734" s="347"/>
      <c r="AN734" s="347"/>
      <c r="AO734" s="346">
        <v>0</v>
      </c>
      <c r="AP734" s="346">
        <v>0</v>
      </c>
      <c r="AQ734" s="400" t="s">
        <v>4235</v>
      </c>
    </row>
    <row r="735" spans="1:43" ht="82.5" customHeight="1" x14ac:dyDescent="0.25">
      <c r="A735" s="228" t="s">
        <v>192</v>
      </c>
      <c r="B735" s="105" t="s">
        <v>1972</v>
      </c>
      <c r="C735" s="105" t="s">
        <v>21</v>
      </c>
      <c r="D735" s="107" t="s">
        <v>4446</v>
      </c>
      <c r="E735" s="197"/>
      <c r="F735" s="106" t="s">
        <v>196</v>
      </c>
      <c r="G735" s="323" t="s">
        <v>2215</v>
      </c>
      <c r="H735" s="323" t="s">
        <v>2216</v>
      </c>
      <c r="I735" s="211" t="s">
        <v>199</v>
      </c>
      <c r="J735" s="107" t="s">
        <v>2242</v>
      </c>
      <c r="K735" s="601" t="s">
        <v>3529</v>
      </c>
      <c r="L735" s="105">
        <v>0.15</v>
      </c>
      <c r="M735" s="211" t="s">
        <v>194</v>
      </c>
      <c r="N735" s="302">
        <v>23</v>
      </c>
      <c r="O735" s="140"/>
      <c r="P735" s="140"/>
      <c r="Q735" s="290" t="s">
        <v>2243</v>
      </c>
      <c r="R735" s="130">
        <v>43101</v>
      </c>
      <c r="S735" s="130">
        <v>43312</v>
      </c>
      <c r="T735" s="333" t="str">
        <f t="shared" si="38"/>
        <v>enero</v>
      </c>
      <c r="U735" s="335">
        <f t="shared" si="39"/>
        <v>211</v>
      </c>
      <c r="V735" s="334">
        <f t="shared" si="37"/>
        <v>213</v>
      </c>
      <c r="W735" s="342"/>
      <c r="X735" s="131">
        <v>4530751670</v>
      </c>
      <c r="Y735" s="211" t="s">
        <v>1885</v>
      </c>
      <c r="Z735" s="164"/>
      <c r="AA735" s="290" t="s">
        <v>2244</v>
      </c>
      <c r="AB735" s="433" t="s">
        <v>2245</v>
      </c>
      <c r="AC735" s="435">
        <v>0.1739</v>
      </c>
      <c r="AD735" s="278" t="s">
        <v>3536</v>
      </c>
      <c r="AE735" s="435">
        <v>0.17</v>
      </c>
      <c r="AF735" s="498" t="s">
        <v>2652</v>
      </c>
      <c r="AG735" s="284">
        <v>0.17</v>
      </c>
      <c r="AH735" s="739" t="s">
        <v>4237</v>
      </c>
      <c r="AI735" s="327">
        <f>IFERROR(VLOOKUP(CONCATENATE($T735,$V735),'Matriz de Decisión'!$M$4:$Y$81,2,0),0)</f>
        <v>0.10285714285714284</v>
      </c>
      <c r="AJ735" s="435">
        <v>0.1739</v>
      </c>
      <c r="AK735" s="278" t="s">
        <v>2246</v>
      </c>
      <c r="AL735" s="346">
        <f>IFERROR(VLOOKUP(CONCATENATE($T735,$V735),'[1]Matriz de Decisión'!$M$4:$Y$81,3,0),0)</f>
        <v>0.20571428571428568</v>
      </c>
      <c r="AM735" s="435">
        <v>0.34</v>
      </c>
      <c r="AN735" s="498" t="s">
        <v>2652</v>
      </c>
      <c r="AO735" s="346">
        <v>0.34857142857142853</v>
      </c>
      <c r="AP735" s="346">
        <v>0.52</v>
      </c>
      <c r="AQ735" s="734" t="s">
        <v>4248</v>
      </c>
    </row>
    <row r="736" spans="1:43" ht="96" hidden="1" x14ac:dyDescent="0.25">
      <c r="A736" s="228" t="s">
        <v>192</v>
      </c>
      <c r="B736" s="105" t="s">
        <v>1972</v>
      </c>
      <c r="C736" s="105" t="s">
        <v>21</v>
      </c>
      <c r="D736" s="107" t="s">
        <v>4446</v>
      </c>
      <c r="E736" s="197"/>
      <c r="F736" s="106" t="s">
        <v>196</v>
      </c>
      <c r="G736" s="323" t="s">
        <v>2215</v>
      </c>
      <c r="H736" s="323" t="s">
        <v>2216</v>
      </c>
      <c r="I736" s="106" t="s">
        <v>199</v>
      </c>
      <c r="J736" s="107" t="s">
        <v>2242</v>
      </c>
      <c r="K736" s="601" t="s">
        <v>3530</v>
      </c>
      <c r="L736" s="105">
        <v>0.1</v>
      </c>
      <c r="M736" s="211" t="s">
        <v>285</v>
      </c>
      <c r="N736" s="915">
        <v>1</v>
      </c>
      <c r="O736" s="140"/>
      <c r="P736" s="140"/>
      <c r="Q736" s="290" t="s">
        <v>2247</v>
      </c>
      <c r="R736" s="130">
        <v>43235</v>
      </c>
      <c r="S736" s="130">
        <v>43465</v>
      </c>
      <c r="T736" s="333" t="str">
        <f t="shared" si="38"/>
        <v>mayo</v>
      </c>
      <c r="U736" s="335">
        <f t="shared" si="39"/>
        <v>230</v>
      </c>
      <c r="V736" s="334">
        <f t="shared" si="37"/>
        <v>244</v>
      </c>
      <c r="W736" s="342"/>
      <c r="X736" s="131">
        <v>4530751670</v>
      </c>
      <c r="Y736" s="211" t="s">
        <v>1885</v>
      </c>
      <c r="Z736" s="164"/>
      <c r="AA736" s="290" t="s">
        <v>2244</v>
      </c>
      <c r="AB736" s="247" t="s">
        <v>2248</v>
      </c>
      <c r="AC736" s="421" t="s">
        <v>2229</v>
      </c>
      <c r="AD736" s="421" t="s">
        <v>2229</v>
      </c>
      <c r="AE736" s="421"/>
      <c r="AF736" s="421"/>
      <c r="AG736" s="434">
        <v>0</v>
      </c>
      <c r="AH736" s="421" t="s">
        <v>4238</v>
      </c>
      <c r="AI736" s="327">
        <f>IFERROR(VLOOKUP(CONCATENATE($T736,$V736),'Matriz de Decisión'!$M$4:$Y$81,2,0),0)</f>
        <v>0</v>
      </c>
      <c r="AJ736" s="421" t="s">
        <v>2229</v>
      </c>
      <c r="AK736" s="421" t="s">
        <v>2229</v>
      </c>
      <c r="AL736" s="346">
        <f>IFERROR(VLOOKUP(CONCATENATE($T736,$V736),'[1]Matriz de Decisión'!$M$4:$Y$81,3,0),0)</f>
        <v>0</v>
      </c>
      <c r="AM736" s="504"/>
      <c r="AN736" s="505"/>
      <c r="AO736" s="346">
        <v>0</v>
      </c>
      <c r="AP736" s="346">
        <v>0</v>
      </c>
      <c r="AQ736" s="400" t="s">
        <v>4238</v>
      </c>
    </row>
    <row r="737" spans="1:43" ht="82.5" customHeight="1" x14ac:dyDescent="0.25">
      <c r="A737" s="228" t="s">
        <v>192</v>
      </c>
      <c r="B737" s="105" t="s">
        <v>1972</v>
      </c>
      <c r="C737" s="105" t="s">
        <v>21</v>
      </c>
      <c r="D737" s="107" t="s">
        <v>4446</v>
      </c>
      <c r="E737" s="197"/>
      <c r="F737" s="106" t="s">
        <v>196</v>
      </c>
      <c r="G737" s="323" t="s">
        <v>2215</v>
      </c>
      <c r="H737" s="323" t="s">
        <v>2216</v>
      </c>
      <c r="I737" s="106" t="s">
        <v>199</v>
      </c>
      <c r="J737" s="107" t="s">
        <v>2242</v>
      </c>
      <c r="K737" s="599" t="s">
        <v>3531</v>
      </c>
      <c r="L737" s="105">
        <v>0.1</v>
      </c>
      <c r="M737" s="211" t="s">
        <v>285</v>
      </c>
      <c r="N737" s="915">
        <v>1</v>
      </c>
      <c r="O737" s="140"/>
      <c r="P737" s="140"/>
      <c r="Q737" s="290" t="s">
        <v>2249</v>
      </c>
      <c r="R737" s="130">
        <v>43102</v>
      </c>
      <c r="S737" s="130">
        <v>43465</v>
      </c>
      <c r="T737" s="333" t="str">
        <f t="shared" si="38"/>
        <v>enero</v>
      </c>
      <c r="U737" s="335">
        <f t="shared" si="39"/>
        <v>363</v>
      </c>
      <c r="V737" s="334">
        <f t="shared" si="37"/>
        <v>365</v>
      </c>
      <c r="W737" s="342"/>
      <c r="X737" s="131">
        <v>4530751670</v>
      </c>
      <c r="Y737" s="211" t="s">
        <v>1885</v>
      </c>
      <c r="Z737" s="164"/>
      <c r="AA737" s="290" t="s">
        <v>2244</v>
      </c>
      <c r="AB737" s="247" t="s">
        <v>2250</v>
      </c>
      <c r="AC737" s="600">
        <v>7.0000000000000007E-2</v>
      </c>
      <c r="AD737" s="279" t="s">
        <v>3534</v>
      </c>
      <c r="AE737" s="435">
        <v>7.0000000000000007E-2</v>
      </c>
      <c r="AF737" s="499" t="s">
        <v>2653</v>
      </c>
      <c r="AG737" s="284">
        <v>7.0000000000000007E-2</v>
      </c>
      <c r="AH737" s="740" t="s">
        <v>4239</v>
      </c>
      <c r="AI737" s="327">
        <f>IFERROR(VLOOKUP(CONCATENATE($T737,$V737),'Matriz de Decisión'!$M$4:$Y$81,2,0),0)</f>
        <v>5.333333333333333E-2</v>
      </c>
      <c r="AJ737" s="279" t="s">
        <v>2233</v>
      </c>
      <c r="AK737" s="279" t="s">
        <v>2233</v>
      </c>
      <c r="AL737" s="346">
        <f>IFERROR(VLOOKUP(CONCATENATE($T737,$V737),'[1]Matriz de Decisión'!$M$4:$Y$81,3,0),0)</f>
        <v>0.10666666666666666</v>
      </c>
      <c r="AM737" s="435">
        <v>0.14000000000000001</v>
      </c>
      <c r="AN737" s="499" t="s">
        <v>2653</v>
      </c>
      <c r="AO737" s="346">
        <v>0.15999999999999998</v>
      </c>
      <c r="AP737" s="346">
        <v>0.21</v>
      </c>
      <c r="AQ737" s="747" t="s">
        <v>4239</v>
      </c>
    </row>
    <row r="738" spans="1:43" ht="82.5" customHeight="1" x14ac:dyDescent="0.25">
      <c r="A738" s="228" t="s">
        <v>192</v>
      </c>
      <c r="B738" s="105" t="s">
        <v>1972</v>
      </c>
      <c r="C738" s="105" t="s">
        <v>21</v>
      </c>
      <c r="D738" s="107" t="s">
        <v>4446</v>
      </c>
      <c r="E738" s="197"/>
      <c r="F738" s="106" t="s">
        <v>196</v>
      </c>
      <c r="G738" s="323" t="s">
        <v>2215</v>
      </c>
      <c r="H738" s="323" t="s">
        <v>2216</v>
      </c>
      <c r="I738" s="106" t="s">
        <v>199</v>
      </c>
      <c r="J738" s="107" t="s">
        <v>2242</v>
      </c>
      <c r="K738" s="599" t="s">
        <v>3532</v>
      </c>
      <c r="L738" s="105">
        <v>0.1</v>
      </c>
      <c r="M738" s="211" t="s">
        <v>285</v>
      </c>
      <c r="N738" s="915">
        <v>1</v>
      </c>
      <c r="O738" s="140"/>
      <c r="P738" s="140"/>
      <c r="Q738" s="290" t="s">
        <v>2251</v>
      </c>
      <c r="R738" s="130">
        <v>43115</v>
      </c>
      <c r="S738" s="130">
        <v>43465</v>
      </c>
      <c r="T738" s="333" t="str">
        <f t="shared" si="38"/>
        <v>enero</v>
      </c>
      <c r="U738" s="335">
        <f t="shared" si="39"/>
        <v>350</v>
      </c>
      <c r="V738" s="334">
        <f t="shared" si="37"/>
        <v>365</v>
      </c>
      <c r="W738" s="342"/>
      <c r="X738" s="131">
        <v>4530751670</v>
      </c>
      <c r="Y738" s="211" t="s">
        <v>1885</v>
      </c>
      <c r="Z738" s="164"/>
      <c r="AA738" s="290" t="s">
        <v>2244</v>
      </c>
      <c r="AB738" s="247" t="s">
        <v>2252</v>
      </c>
      <c r="AC738" s="600">
        <v>0.08</v>
      </c>
      <c r="AD738" s="279" t="s">
        <v>3535</v>
      </c>
      <c r="AE738" s="435">
        <v>0.18</v>
      </c>
      <c r="AF738" s="500" t="s">
        <v>2654</v>
      </c>
      <c r="AG738" s="268">
        <v>0.09</v>
      </c>
      <c r="AH738" s="740" t="s">
        <v>4240</v>
      </c>
      <c r="AI738" s="327">
        <f>IFERROR(VLOOKUP(CONCATENATE($T738,$V738),'Matriz de Decisión'!$M$4:$Y$81,2,0),0)</f>
        <v>5.333333333333333E-2</v>
      </c>
      <c r="AJ738" s="279" t="s">
        <v>2233</v>
      </c>
      <c r="AK738" s="279" t="s">
        <v>2233</v>
      </c>
      <c r="AL738" s="346">
        <f>IFERROR(VLOOKUP(CONCATENATE($T738,$V738),'[1]Matriz de Decisión'!$M$4:$Y$81,3,0),0)</f>
        <v>0.10666666666666666</v>
      </c>
      <c r="AM738" s="506">
        <v>0.18</v>
      </c>
      <c r="AN738" s="500" t="s">
        <v>2654</v>
      </c>
      <c r="AO738" s="346">
        <v>0.15999999999999998</v>
      </c>
      <c r="AP738" s="346">
        <v>0.27</v>
      </c>
      <c r="AQ738" s="734" t="s">
        <v>4249</v>
      </c>
    </row>
    <row r="739" spans="1:43" ht="82.5" customHeight="1" x14ac:dyDescent="0.25">
      <c r="A739" s="228" t="s">
        <v>192</v>
      </c>
      <c r="B739" s="105" t="s">
        <v>1972</v>
      </c>
      <c r="C739" s="105" t="s">
        <v>21</v>
      </c>
      <c r="D739" s="107" t="s">
        <v>4446</v>
      </c>
      <c r="E739" s="197"/>
      <c r="F739" s="106" t="s">
        <v>196</v>
      </c>
      <c r="G739" s="323" t="s">
        <v>2215</v>
      </c>
      <c r="H739" s="323" t="s">
        <v>2216</v>
      </c>
      <c r="I739" s="211" t="s">
        <v>199</v>
      </c>
      <c r="J739" s="107" t="s">
        <v>2253</v>
      </c>
      <c r="K739" s="161" t="s">
        <v>4464</v>
      </c>
      <c r="L739" s="105">
        <v>0.15</v>
      </c>
      <c r="M739" s="211" t="s">
        <v>285</v>
      </c>
      <c r="N739" s="915">
        <v>1</v>
      </c>
      <c r="O739" s="140"/>
      <c r="P739" s="140"/>
      <c r="Q739" s="290" t="s">
        <v>2254</v>
      </c>
      <c r="R739" s="130">
        <v>43101</v>
      </c>
      <c r="S739" s="130">
        <v>43312</v>
      </c>
      <c r="T739" s="333" t="str">
        <f t="shared" si="38"/>
        <v>enero</v>
      </c>
      <c r="U739" s="335">
        <f t="shared" si="39"/>
        <v>211</v>
      </c>
      <c r="V739" s="334">
        <f t="shared" si="37"/>
        <v>213</v>
      </c>
      <c r="W739" s="342"/>
      <c r="X739" s="131">
        <v>9487513858</v>
      </c>
      <c r="Y739" s="211" t="s">
        <v>1885</v>
      </c>
      <c r="Z739" s="164"/>
      <c r="AA739" s="290" t="s">
        <v>2255</v>
      </c>
      <c r="AB739" s="433" t="s">
        <v>2256</v>
      </c>
      <c r="AC739" s="434">
        <v>0.62</v>
      </c>
      <c r="AD739" s="438" t="s">
        <v>2257</v>
      </c>
      <c r="AE739" s="434">
        <v>0.2</v>
      </c>
      <c r="AF739" s="501" t="s">
        <v>2655</v>
      </c>
      <c r="AG739" s="741">
        <f>26/328</f>
        <v>7.926829268292683E-2</v>
      </c>
      <c r="AH739" s="748" t="s">
        <v>4241</v>
      </c>
      <c r="AI739" s="327">
        <f>IFERROR(VLOOKUP(CONCATENATE($T739,$V739),'Matriz de Decisión'!$M$4:$Y$81,2,0),0)</f>
        <v>0.10285714285714284</v>
      </c>
      <c r="AJ739" s="434">
        <v>0.62</v>
      </c>
      <c r="AK739" s="438" t="s">
        <v>2257</v>
      </c>
      <c r="AL739" s="346">
        <f>IFERROR(VLOOKUP(CONCATENATE($T739,$V739),'[1]Matriz de Decisión'!$M$4:$Y$81,3,0),0)</f>
        <v>0.20571428571428568</v>
      </c>
      <c r="AM739" s="434">
        <v>0.82</v>
      </c>
      <c r="AN739" s="507" t="s">
        <v>2662</v>
      </c>
      <c r="AO739" s="346">
        <v>0.34857142857142853</v>
      </c>
      <c r="AP739" s="346">
        <v>0.89926829268292674</v>
      </c>
      <c r="AQ739" s="742"/>
    </row>
    <row r="740" spans="1:43" ht="82.5" customHeight="1" x14ac:dyDescent="0.25">
      <c r="A740" s="228" t="s">
        <v>192</v>
      </c>
      <c r="B740" s="105" t="s">
        <v>1972</v>
      </c>
      <c r="C740" s="105" t="s">
        <v>21</v>
      </c>
      <c r="D740" s="107" t="s">
        <v>4446</v>
      </c>
      <c r="E740" s="197"/>
      <c r="F740" s="106" t="s">
        <v>196</v>
      </c>
      <c r="G740" s="323" t="s">
        <v>2215</v>
      </c>
      <c r="H740" s="323" t="s">
        <v>2216</v>
      </c>
      <c r="I740" s="106" t="s">
        <v>199</v>
      </c>
      <c r="J740" s="107" t="s">
        <v>2253</v>
      </c>
      <c r="K740" s="161" t="s">
        <v>4464</v>
      </c>
      <c r="L740" s="105">
        <v>0.1</v>
      </c>
      <c r="M740" s="211" t="s">
        <v>285</v>
      </c>
      <c r="N740" s="915">
        <v>1</v>
      </c>
      <c r="O740" s="140"/>
      <c r="P740" s="140"/>
      <c r="Q740" s="290" t="s">
        <v>2258</v>
      </c>
      <c r="R740" s="130">
        <v>43101</v>
      </c>
      <c r="S740" s="130">
        <v>43465</v>
      </c>
      <c r="T740" s="333" t="str">
        <f t="shared" si="38"/>
        <v>enero</v>
      </c>
      <c r="U740" s="335">
        <f t="shared" si="39"/>
        <v>364</v>
      </c>
      <c r="V740" s="334">
        <f t="shared" si="37"/>
        <v>365</v>
      </c>
      <c r="W740" s="342"/>
      <c r="X740" s="131">
        <v>9487513858</v>
      </c>
      <c r="Y740" s="211" t="s">
        <v>1885</v>
      </c>
      <c r="Z740" s="164"/>
      <c r="AA740" s="290" t="s">
        <v>2255</v>
      </c>
      <c r="AB740" s="433" t="s">
        <v>2259</v>
      </c>
      <c r="AC740" s="434">
        <v>0.1</v>
      </c>
      <c r="AD740" s="439" t="s">
        <v>2260</v>
      </c>
      <c r="AE740" s="434">
        <v>0.15</v>
      </c>
      <c r="AF740" s="501" t="s">
        <v>2656</v>
      </c>
      <c r="AG740" s="508">
        <v>0</v>
      </c>
      <c r="AH740" s="742" t="s">
        <v>4242</v>
      </c>
      <c r="AI740" s="327">
        <f>IFERROR(VLOOKUP(CONCATENATE($T740,$V740),'Matriz de Decisión'!$M$4:$Y$81,2,0),0)</f>
        <v>5.333333333333333E-2</v>
      </c>
      <c r="AJ740" s="434">
        <v>0.1</v>
      </c>
      <c r="AK740" s="439" t="s">
        <v>2260</v>
      </c>
      <c r="AL740" s="346">
        <f>IFERROR(VLOOKUP(CONCATENATE($T740,$V740),'[1]Matriz de Decisión'!$M$4:$Y$81,3,0),0)</f>
        <v>0.10666666666666666</v>
      </c>
      <c r="AM740" s="434">
        <v>0.25</v>
      </c>
      <c r="AN740" s="501" t="s">
        <v>2656</v>
      </c>
      <c r="AO740" s="346">
        <v>0.15999999999999998</v>
      </c>
      <c r="AP740" s="346">
        <v>0.25</v>
      </c>
      <c r="AQ740" s="747" t="s">
        <v>4242</v>
      </c>
    </row>
    <row r="741" spans="1:43" ht="82.5" customHeight="1" x14ac:dyDescent="0.25">
      <c r="A741" s="228" t="s">
        <v>192</v>
      </c>
      <c r="B741" s="105" t="s">
        <v>1972</v>
      </c>
      <c r="C741" s="105" t="s">
        <v>21</v>
      </c>
      <c r="D741" s="107" t="s">
        <v>4446</v>
      </c>
      <c r="E741" s="197"/>
      <c r="F741" s="106" t="s">
        <v>196</v>
      </c>
      <c r="G741" s="323" t="s">
        <v>2215</v>
      </c>
      <c r="H741" s="323" t="s">
        <v>2216</v>
      </c>
      <c r="I741" s="106" t="s">
        <v>199</v>
      </c>
      <c r="J741" s="107" t="s">
        <v>2253</v>
      </c>
      <c r="K741" s="161" t="s">
        <v>4464</v>
      </c>
      <c r="L741" s="105">
        <v>0.1</v>
      </c>
      <c r="M741" s="211" t="s">
        <v>285</v>
      </c>
      <c r="N741" s="915">
        <v>1</v>
      </c>
      <c r="O741" s="140"/>
      <c r="P741" s="140"/>
      <c r="Q741" s="290" t="s">
        <v>2261</v>
      </c>
      <c r="R741" s="130">
        <v>43101</v>
      </c>
      <c r="S741" s="130">
        <v>43465</v>
      </c>
      <c r="T741" s="333" t="str">
        <f t="shared" si="38"/>
        <v>enero</v>
      </c>
      <c r="U741" s="335">
        <f t="shared" si="39"/>
        <v>364</v>
      </c>
      <c r="V741" s="334">
        <f t="shared" si="37"/>
        <v>365</v>
      </c>
      <c r="W741" s="342"/>
      <c r="X741" s="131">
        <v>9487513858</v>
      </c>
      <c r="Y741" s="211" t="s">
        <v>1885</v>
      </c>
      <c r="Z741" s="164"/>
      <c r="AA741" s="290" t="s">
        <v>2255</v>
      </c>
      <c r="AB741" s="433" t="s">
        <v>2262</v>
      </c>
      <c r="AC741" s="434">
        <v>0.7</v>
      </c>
      <c r="AD741" s="439" t="s">
        <v>2263</v>
      </c>
      <c r="AE741" s="434">
        <v>0.2</v>
      </c>
      <c r="AF741" s="501" t="s">
        <v>2657</v>
      </c>
      <c r="AG741" s="743">
        <v>0</v>
      </c>
      <c r="AH741" s="744" t="s">
        <v>4243</v>
      </c>
      <c r="AI741" s="327">
        <f>IFERROR(VLOOKUP(CONCATENATE($T741,$V741),'Matriz de Decisión'!$M$4:$Y$81,2,0),0)</f>
        <v>5.333333333333333E-2</v>
      </c>
      <c r="AJ741" s="434">
        <v>0.7</v>
      </c>
      <c r="AK741" s="439" t="s">
        <v>2263</v>
      </c>
      <c r="AL741" s="346">
        <f>IFERROR(VLOOKUP(CONCATENATE($T741,$V741),'[1]Matriz de Decisión'!$M$4:$Y$81,3,0),0)</f>
        <v>0.10666666666666666</v>
      </c>
      <c r="AM741" s="434">
        <v>0.9</v>
      </c>
      <c r="AN741" s="507" t="s">
        <v>2657</v>
      </c>
      <c r="AO741" s="346">
        <v>0.15999999999999998</v>
      </c>
      <c r="AP741" s="346">
        <v>0.9</v>
      </c>
      <c r="AQ741" s="747" t="s">
        <v>4243</v>
      </c>
    </row>
    <row r="742" spans="1:43" ht="82.5" customHeight="1" x14ac:dyDescent="0.25">
      <c r="A742" s="228" t="s">
        <v>192</v>
      </c>
      <c r="B742" s="105" t="s">
        <v>1972</v>
      </c>
      <c r="C742" s="105" t="s">
        <v>21</v>
      </c>
      <c r="D742" s="107" t="s">
        <v>4446</v>
      </c>
      <c r="E742" s="197"/>
      <c r="F742" s="106" t="s">
        <v>196</v>
      </c>
      <c r="G742" s="323" t="s">
        <v>2215</v>
      </c>
      <c r="H742" s="323" t="s">
        <v>2216</v>
      </c>
      <c r="I742" s="106" t="s">
        <v>199</v>
      </c>
      <c r="J742" s="107" t="s">
        <v>2253</v>
      </c>
      <c r="K742" s="161" t="s">
        <v>4464</v>
      </c>
      <c r="L742" s="105">
        <v>0.1</v>
      </c>
      <c r="M742" s="211" t="s">
        <v>285</v>
      </c>
      <c r="N742" s="915">
        <v>1</v>
      </c>
      <c r="O742" s="140"/>
      <c r="P742" s="140"/>
      <c r="Q742" s="290" t="s">
        <v>2264</v>
      </c>
      <c r="R742" s="130">
        <v>43101</v>
      </c>
      <c r="S742" s="130">
        <v>43465</v>
      </c>
      <c r="T742" s="333" t="str">
        <f t="shared" si="38"/>
        <v>enero</v>
      </c>
      <c r="U742" s="335">
        <f t="shared" si="39"/>
        <v>364</v>
      </c>
      <c r="V742" s="334">
        <f t="shared" si="37"/>
        <v>365</v>
      </c>
      <c r="W742" s="342"/>
      <c r="X742" s="131">
        <v>9487513858</v>
      </c>
      <c r="Y742" s="211" t="s">
        <v>1885</v>
      </c>
      <c r="Z742" s="164"/>
      <c r="AA742" s="290" t="s">
        <v>2255</v>
      </c>
      <c r="AB742" s="433" t="s">
        <v>2265</v>
      </c>
      <c r="AC742" s="434">
        <v>0.5</v>
      </c>
      <c r="AD742" s="433" t="s">
        <v>2266</v>
      </c>
      <c r="AE742" s="434">
        <v>0.15</v>
      </c>
      <c r="AF742" s="501" t="s">
        <v>2658</v>
      </c>
      <c r="AG742" s="743">
        <v>0</v>
      </c>
      <c r="AH742" s="745" t="s">
        <v>4244</v>
      </c>
      <c r="AI742" s="327">
        <f>IFERROR(VLOOKUP(CONCATENATE($T742,$V742),'Matriz de Decisión'!$M$4:$Y$81,2,0),0)</f>
        <v>5.333333333333333E-2</v>
      </c>
      <c r="AJ742" s="434">
        <v>0.5</v>
      </c>
      <c r="AK742" s="433" t="s">
        <v>2266</v>
      </c>
      <c r="AL742" s="346">
        <f>IFERROR(VLOOKUP(CONCATENATE($T742,$V742),'[1]Matriz de Decisión'!$M$4:$Y$81,3,0),0)</f>
        <v>0.10666666666666666</v>
      </c>
      <c r="AM742" s="434">
        <v>0.65</v>
      </c>
      <c r="AN742" s="507" t="s">
        <v>2663</v>
      </c>
      <c r="AO742" s="346">
        <v>0.15999999999999998</v>
      </c>
      <c r="AP742" s="346">
        <v>0.65</v>
      </c>
      <c r="AQ742" s="747" t="s">
        <v>4244</v>
      </c>
    </row>
    <row r="743" spans="1:43" ht="82.5" customHeight="1" x14ac:dyDescent="0.25">
      <c r="A743" s="228" t="s">
        <v>192</v>
      </c>
      <c r="B743" s="105" t="s">
        <v>1972</v>
      </c>
      <c r="C743" s="105" t="s">
        <v>21</v>
      </c>
      <c r="D743" s="107" t="s">
        <v>4446</v>
      </c>
      <c r="E743" s="197"/>
      <c r="F743" s="106" t="s">
        <v>196</v>
      </c>
      <c r="G743" s="323" t="s">
        <v>2215</v>
      </c>
      <c r="H743" s="323" t="s">
        <v>2216</v>
      </c>
      <c r="I743" s="106" t="s">
        <v>199</v>
      </c>
      <c r="J743" s="107" t="s">
        <v>2253</v>
      </c>
      <c r="K743" s="161" t="s">
        <v>4464</v>
      </c>
      <c r="L743" s="105">
        <v>0.1</v>
      </c>
      <c r="M743" s="211" t="s">
        <v>285</v>
      </c>
      <c r="N743" s="915">
        <v>1</v>
      </c>
      <c r="O743" s="140"/>
      <c r="P743" s="140"/>
      <c r="Q743" s="290" t="s">
        <v>2267</v>
      </c>
      <c r="R743" s="130">
        <v>43101</v>
      </c>
      <c r="S743" s="130">
        <v>43465</v>
      </c>
      <c r="T743" s="333" t="str">
        <f t="shared" si="38"/>
        <v>enero</v>
      </c>
      <c r="U743" s="335">
        <f t="shared" si="39"/>
        <v>364</v>
      </c>
      <c r="V743" s="334">
        <f t="shared" si="37"/>
        <v>365</v>
      </c>
      <c r="W743" s="342"/>
      <c r="X743" s="131">
        <v>9487513858</v>
      </c>
      <c r="Y743" s="211" t="s">
        <v>1885</v>
      </c>
      <c r="Z743" s="164"/>
      <c r="AA743" s="290" t="s">
        <v>2255</v>
      </c>
      <c r="AB743" s="247" t="s">
        <v>2268</v>
      </c>
      <c r="AC743" s="434">
        <v>0.7</v>
      </c>
      <c r="AD743" s="439" t="s">
        <v>2269</v>
      </c>
      <c r="AE743" s="434">
        <v>0.1</v>
      </c>
      <c r="AF743" s="501" t="s">
        <v>2659</v>
      </c>
      <c r="AG743" s="743">
        <v>0</v>
      </c>
      <c r="AH743" s="744" t="s">
        <v>4245</v>
      </c>
      <c r="AI743" s="327">
        <f>IFERROR(VLOOKUP(CONCATENATE($T743,$V743),'Matriz de Decisión'!$M$4:$Y$81,2,0),0)</f>
        <v>5.333333333333333E-2</v>
      </c>
      <c r="AJ743" s="434">
        <v>0.7</v>
      </c>
      <c r="AK743" s="439" t="s">
        <v>2269</v>
      </c>
      <c r="AL743" s="346">
        <f>IFERROR(VLOOKUP(CONCATENATE($T743,$V743),'[1]Matriz de Decisión'!$M$4:$Y$81,3,0),0)</f>
        <v>0.10666666666666666</v>
      </c>
      <c r="AM743" s="434">
        <v>0.8</v>
      </c>
      <c r="AN743" s="501" t="s">
        <v>2659</v>
      </c>
      <c r="AO743" s="346">
        <v>0.15999999999999998</v>
      </c>
      <c r="AP743" s="346">
        <v>0.8</v>
      </c>
      <c r="AQ743" s="747" t="s">
        <v>4245</v>
      </c>
    </row>
    <row r="744" spans="1:43" ht="82.5" customHeight="1" x14ac:dyDescent="0.25">
      <c r="A744" s="228" t="s">
        <v>192</v>
      </c>
      <c r="B744" s="105" t="s">
        <v>1972</v>
      </c>
      <c r="C744" s="105" t="s">
        <v>21</v>
      </c>
      <c r="D744" s="107" t="s">
        <v>4446</v>
      </c>
      <c r="E744" s="197"/>
      <c r="F744" s="106" t="s">
        <v>2214</v>
      </c>
      <c r="G744" s="323" t="s">
        <v>2215</v>
      </c>
      <c r="H744" s="323" t="s">
        <v>2216</v>
      </c>
      <c r="I744" s="211" t="s">
        <v>193</v>
      </c>
      <c r="J744" s="107" t="s">
        <v>2270</v>
      </c>
      <c r="K744" s="107" t="s">
        <v>2271</v>
      </c>
      <c r="L744" s="105">
        <v>0.05</v>
      </c>
      <c r="M744" s="211" t="s">
        <v>285</v>
      </c>
      <c r="N744" s="915">
        <v>0.7</v>
      </c>
      <c r="O744" s="140"/>
      <c r="P744" s="140"/>
      <c r="Q744" s="290" t="s">
        <v>2272</v>
      </c>
      <c r="R744" s="130">
        <v>43101</v>
      </c>
      <c r="S744" s="130">
        <v>43312</v>
      </c>
      <c r="T744" s="333" t="str">
        <f t="shared" si="38"/>
        <v>enero</v>
      </c>
      <c r="U744" s="335">
        <f t="shared" si="39"/>
        <v>211</v>
      </c>
      <c r="V744" s="334">
        <f t="shared" si="37"/>
        <v>213</v>
      </c>
      <c r="W744" s="342" t="s">
        <v>2273</v>
      </c>
      <c r="X744" s="131">
        <v>317975966</v>
      </c>
      <c r="Y744" s="211" t="s">
        <v>1885</v>
      </c>
      <c r="Z744" s="164"/>
      <c r="AA744" s="290" t="s">
        <v>2274</v>
      </c>
      <c r="AB744" s="433" t="s">
        <v>2275</v>
      </c>
      <c r="AC744" s="285">
        <f>(2608/6929)</f>
        <v>0.37638908933468035</v>
      </c>
      <c r="AD744" s="436" t="s">
        <v>2276</v>
      </c>
      <c r="AE744" s="200">
        <f>(3900/6959)</f>
        <v>0.56042534846960768</v>
      </c>
      <c r="AF744" s="367" t="s">
        <v>2660</v>
      </c>
      <c r="AG744" s="202">
        <f>3837/6959</f>
        <v>0.551372323609714</v>
      </c>
      <c r="AH744" s="746" t="s">
        <v>2660</v>
      </c>
      <c r="AI744" s="327">
        <f>IFERROR(VLOOKUP(CONCATENATE($T744,$V744),'Matriz de Decisión'!$M$4:$Y$81,2,0),0)</f>
        <v>0.10285714285714284</v>
      </c>
      <c r="AJ744" s="285">
        <f>AC744</f>
        <v>0.37638908933468035</v>
      </c>
      <c r="AK744" s="436" t="s">
        <v>2276</v>
      </c>
      <c r="AL744" s="346">
        <f>IFERROR(VLOOKUP(CONCATENATE($T744,$V744),'[1]Matriz de Decisión'!$M$4:$Y$81,3,0),0)</f>
        <v>0.20571428571428568</v>
      </c>
      <c r="AM744" s="200">
        <f>AE744</f>
        <v>0.56042534846960768</v>
      </c>
      <c r="AN744" s="367" t="s">
        <v>2664</v>
      </c>
      <c r="AO744" s="346">
        <v>0.34857142857142853</v>
      </c>
      <c r="AP744" s="382" t="s">
        <v>4251</v>
      </c>
      <c r="AQ744" s="747" t="s">
        <v>2660</v>
      </c>
    </row>
    <row r="745" spans="1:43" ht="82.5" customHeight="1" x14ac:dyDescent="0.25">
      <c r="A745" s="228" t="s">
        <v>192</v>
      </c>
      <c r="B745" s="105" t="s">
        <v>1972</v>
      </c>
      <c r="C745" s="105" t="s">
        <v>21</v>
      </c>
      <c r="D745" s="107" t="s">
        <v>4446</v>
      </c>
      <c r="E745" s="197"/>
      <c r="F745" s="106" t="s">
        <v>196</v>
      </c>
      <c r="G745" s="323" t="s">
        <v>2215</v>
      </c>
      <c r="H745" s="323" t="s">
        <v>2216</v>
      </c>
      <c r="I745" s="106" t="s">
        <v>199</v>
      </c>
      <c r="J745" s="107" t="s">
        <v>2277</v>
      </c>
      <c r="K745" s="107" t="s">
        <v>4465</v>
      </c>
      <c r="L745" s="105">
        <v>0.05</v>
      </c>
      <c r="M745" s="211" t="s">
        <v>285</v>
      </c>
      <c r="N745" s="915">
        <v>0.83</v>
      </c>
      <c r="O745" s="140"/>
      <c r="P745" s="140"/>
      <c r="Q745" s="290" t="s">
        <v>2278</v>
      </c>
      <c r="R745" s="130">
        <v>43101</v>
      </c>
      <c r="S745" s="130">
        <v>43465</v>
      </c>
      <c r="T745" s="333" t="str">
        <f t="shared" si="38"/>
        <v>enero</v>
      </c>
      <c r="U745" s="335">
        <f t="shared" si="39"/>
        <v>364</v>
      </c>
      <c r="V745" s="334">
        <f t="shared" si="37"/>
        <v>365</v>
      </c>
      <c r="W745" s="342" t="s">
        <v>2273</v>
      </c>
      <c r="X745" s="131">
        <v>317975966</v>
      </c>
      <c r="Y745" s="211" t="s">
        <v>1885</v>
      </c>
      <c r="Z745" s="164"/>
      <c r="AA745" s="290" t="s">
        <v>2274</v>
      </c>
      <c r="AB745" s="247" t="s">
        <v>2279</v>
      </c>
      <c r="AC745" s="273"/>
      <c r="AD745" s="613" t="s">
        <v>1950</v>
      </c>
      <c r="AE745" s="951">
        <f>4045728/8000180</f>
        <v>0.50570462164601293</v>
      </c>
      <c r="AF745" s="217" t="s">
        <v>2661</v>
      </c>
      <c r="AG745" s="114">
        <f>3951808/8000180</f>
        <v>0.4939648857900697</v>
      </c>
      <c r="AH745" s="747" t="s">
        <v>2661</v>
      </c>
      <c r="AI745" s="327">
        <f>IFERROR(VLOOKUP(CONCATENATE($T745,$V745),'Matriz de Decisión'!$M$4:$Y$81,2,0),0)</f>
        <v>5.333333333333333E-2</v>
      </c>
      <c r="AJ745" s="347"/>
      <c r="AK745" s="400" t="s">
        <v>1950</v>
      </c>
      <c r="AL745" s="275">
        <f>IFERROR(VLOOKUP(CONCATENATE($T745,$V745),'[1]Matriz de Decisión'!$M$4:$Y$81,3,0),0)</f>
        <v>0.10666666666666666</v>
      </c>
      <c r="AM745" s="960">
        <f>AE745</f>
        <v>0.50570462164601293</v>
      </c>
      <c r="AN745" s="217" t="s">
        <v>2661</v>
      </c>
      <c r="AO745" s="346">
        <v>0.15999999999999998</v>
      </c>
      <c r="AP745" s="382" t="s">
        <v>4252</v>
      </c>
      <c r="AQ745" s="747" t="s">
        <v>2661</v>
      </c>
    </row>
    <row r="746" spans="1:43" ht="82.5" customHeight="1" x14ac:dyDescent="0.25">
      <c r="A746" s="228" t="s">
        <v>192</v>
      </c>
      <c r="B746" s="211" t="s">
        <v>1972</v>
      </c>
      <c r="C746" s="212" t="s">
        <v>21</v>
      </c>
      <c r="D746" s="107" t="s">
        <v>4446</v>
      </c>
      <c r="E746" s="105"/>
      <c r="F746" s="106" t="s">
        <v>2280</v>
      </c>
      <c r="G746" s="106" t="s">
        <v>2281</v>
      </c>
      <c r="H746" s="323" t="s">
        <v>2282</v>
      </c>
      <c r="I746" s="211" t="s">
        <v>193</v>
      </c>
      <c r="J746" s="107" t="s">
        <v>2283</v>
      </c>
      <c r="K746" s="248" t="s">
        <v>2284</v>
      </c>
      <c r="L746" s="105">
        <v>0.1</v>
      </c>
      <c r="M746" s="211" t="s">
        <v>2285</v>
      </c>
      <c r="N746" s="302">
        <v>14000000000</v>
      </c>
      <c r="O746" s="109"/>
      <c r="P746" s="109"/>
      <c r="Q746" s="290" t="s">
        <v>2286</v>
      </c>
      <c r="R746" s="130">
        <v>43101</v>
      </c>
      <c r="S746" s="130">
        <v>43465</v>
      </c>
      <c r="T746" s="333" t="str">
        <f t="shared" si="38"/>
        <v>enero</v>
      </c>
      <c r="U746" s="335">
        <f t="shared" si="39"/>
        <v>364</v>
      </c>
      <c r="V746" s="334">
        <f t="shared" si="37"/>
        <v>365</v>
      </c>
      <c r="W746" s="163">
        <v>0</v>
      </c>
      <c r="X746" s="204">
        <v>500000000</v>
      </c>
      <c r="Y746" s="290"/>
      <c r="Z746" s="164"/>
      <c r="AA746" s="132" t="s">
        <v>2287</v>
      </c>
      <c r="AB746" s="426" t="s">
        <v>2665</v>
      </c>
      <c r="AC746" s="341">
        <v>0</v>
      </c>
      <c r="AD746" s="426" t="s">
        <v>2288</v>
      </c>
      <c r="AE746" s="110">
        <v>399930240</v>
      </c>
      <c r="AF746" s="509" t="s">
        <v>2666</v>
      </c>
      <c r="AG746" s="700">
        <v>4912246170</v>
      </c>
      <c r="AH746" s="509" t="s">
        <v>4142</v>
      </c>
      <c r="AI746" s="327">
        <f>IFERROR(VLOOKUP(CONCATENATE($T746,$V746),'Matriz de Decisión'!$M$4:$Y$81,2,0),0)</f>
        <v>5.333333333333333E-2</v>
      </c>
      <c r="AJ746" s="346">
        <v>0.05</v>
      </c>
      <c r="AK746" s="426" t="s">
        <v>2289</v>
      </c>
      <c r="AL746" s="346">
        <f>IFERROR(VLOOKUP(CONCATENATE($T746,$V746),'[1]Matriz de Decisión'!$M$4:$Y$81,3,0),0)</f>
        <v>0.10666666666666666</v>
      </c>
      <c r="AM746" s="344">
        <v>0.11</v>
      </c>
      <c r="AN746" s="426" t="s">
        <v>2668</v>
      </c>
      <c r="AO746" s="346">
        <v>0.15999999999999998</v>
      </c>
      <c r="AP746" s="346">
        <v>0.16</v>
      </c>
      <c r="AQ746" s="426" t="s">
        <v>4154</v>
      </c>
    </row>
    <row r="747" spans="1:43" ht="82.5" customHeight="1" x14ac:dyDescent="0.25">
      <c r="A747" s="228" t="s">
        <v>192</v>
      </c>
      <c r="B747" s="211" t="s">
        <v>1972</v>
      </c>
      <c r="C747" s="212" t="s">
        <v>21</v>
      </c>
      <c r="D747" s="107" t="s">
        <v>4446</v>
      </c>
      <c r="E747" s="105"/>
      <c r="F747" s="106" t="s">
        <v>2280</v>
      </c>
      <c r="G747" s="106" t="s">
        <v>2281</v>
      </c>
      <c r="H747" s="323" t="s">
        <v>2282</v>
      </c>
      <c r="I747" s="211" t="s">
        <v>193</v>
      </c>
      <c r="J747" s="107" t="s">
        <v>2283</v>
      </c>
      <c r="K747" s="248" t="s">
        <v>2284</v>
      </c>
      <c r="L747" s="105"/>
      <c r="M747" s="211" t="s">
        <v>2285</v>
      </c>
      <c r="N747" s="302">
        <v>14000000000</v>
      </c>
      <c r="O747" s="109"/>
      <c r="P747" s="109"/>
      <c r="Q747" s="290" t="s">
        <v>2290</v>
      </c>
      <c r="R747" s="130">
        <v>43101</v>
      </c>
      <c r="S747" s="130">
        <v>43465</v>
      </c>
      <c r="T747" s="333" t="str">
        <f t="shared" si="38"/>
        <v>enero</v>
      </c>
      <c r="U747" s="335">
        <f t="shared" si="39"/>
        <v>364</v>
      </c>
      <c r="V747" s="334">
        <f t="shared" si="37"/>
        <v>365</v>
      </c>
      <c r="W747" s="163">
        <v>0</v>
      </c>
      <c r="X747" s="163">
        <v>0</v>
      </c>
      <c r="Y747" s="290"/>
      <c r="Z747" s="132"/>
      <c r="AA747" s="132" t="s">
        <v>2287</v>
      </c>
      <c r="AB747" s="426" t="s">
        <v>2665</v>
      </c>
      <c r="AC747" s="110">
        <v>0</v>
      </c>
      <c r="AD747" s="426" t="s">
        <v>2291</v>
      </c>
      <c r="AE747" s="110">
        <v>399930240</v>
      </c>
      <c r="AF747" s="509" t="s">
        <v>2667</v>
      </c>
      <c r="AG747" s="700">
        <v>4912246170</v>
      </c>
      <c r="AH747" s="509" t="s">
        <v>4143</v>
      </c>
      <c r="AI747" s="327">
        <f>IFERROR(VLOOKUP(CONCATENATE($T747,$V747),'Matriz de Decisión'!$M$4:$Y$81,2,0),0)</f>
        <v>5.333333333333333E-2</v>
      </c>
      <c r="AJ747" s="346"/>
      <c r="AK747" s="426" t="s">
        <v>2292</v>
      </c>
      <c r="AL747" s="346">
        <f>IFERROR(VLOOKUP(CONCATENATE($T747,$V747),'[1]Matriz de Decisión'!$M$4:$Y$81,3,0),0)</f>
        <v>0.10666666666666666</v>
      </c>
      <c r="AM747" s="510">
        <v>2.8</v>
      </c>
      <c r="AN747" s="426" t="s">
        <v>2669</v>
      </c>
      <c r="AO747" s="346">
        <v>0.15999999999999998</v>
      </c>
      <c r="AP747" s="346">
        <v>0.35</v>
      </c>
      <c r="AQ747" s="426" t="s">
        <v>4149</v>
      </c>
    </row>
    <row r="748" spans="1:43" ht="82.5" customHeight="1" x14ac:dyDescent="0.25">
      <c r="A748" s="228" t="s">
        <v>192</v>
      </c>
      <c r="B748" s="215" t="s">
        <v>17</v>
      </c>
      <c r="C748" s="212" t="s">
        <v>21</v>
      </c>
      <c r="D748" s="107" t="s">
        <v>4446</v>
      </c>
      <c r="E748" s="215"/>
      <c r="F748" s="106" t="s">
        <v>2280</v>
      </c>
      <c r="G748" s="106" t="s">
        <v>2281</v>
      </c>
      <c r="H748" s="323" t="s">
        <v>2282</v>
      </c>
      <c r="I748" s="211" t="s">
        <v>193</v>
      </c>
      <c r="J748" s="107" t="s">
        <v>2293</v>
      </c>
      <c r="K748" s="248" t="s">
        <v>4474</v>
      </c>
      <c r="L748" s="105">
        <v>0.3</v>
      </c>
      <c r="M748" s="211" t="s">
        <v>1085</v>
      </c>
      <c r="N748" s="302">
        <v>15</v>
      </c>
      <c r="O748" s="215" t="s">
        <v>193</v>
      </c>
      <c r="P748" s="178">
        <v>43206</v>
      </c>
      <c r="Q748" s="290" t="s">
        <v>2294</v>
      </c>
      <c r="R748" s="130">
        <v>43101</v>
      </c>
      <c r="S748" s="130">
        <v>43465</v>
      </c>
      <c r="T748" s="333" t="str">
        <f t="shared" si="38"/>
        <v>enero</v>
      </c>
      <c r="U748" s="335">
        <f t="shared" si="39"/>
        <v>364</v>
      </c>
      <c r="V748" s="334">
        <f t="shared" si="37"/>
        <v>365</v>
      </c>
      <c r="W748" s="163">
        <v>0</v>
      </c>
      <c r="X748" s="163">
        <v>0</v>
      </c>
      <c r="Y748" s="211"/>
      <c r="Z748" s="164"/>
      <c r="AA748" s="132" t="s">
        <v>2287</v>
      </c>
      <c r="AB748" s="110" t="s">
        <v>2675</v>
      </c>
      <c r="AC748" s="341">
        <v>1</v>
      </c>
      <c r="AD748" s="426" t="s">
        <v>2295</v>
      </c>
      <c r="AE748" s="162">
        <v>4</v>
      </c>
      <c r="AF748" s="426" t="s">
        <v>2676</v>
      </c>
      <c r="AG748" s="702">
        <v>5</v>
      </c>
      <c r="AH748" s="426" t="s">
        <v>4144</v>
      </c>
      <c r="AI748" s="327">
        <f>IFERROR(VLOOKUP(CONCATENATE($T748,$V748),'Matriz de Decisión'!$M$4:$Y$81,2,0),0)</f>
        <v>5.333333333333333E-2</v>
      </c>
      <c r="AJ748" s="346">
        <v>0.06</v>
      </c>
      <c r="AK748" s="426" t="s">
        <v>2296</v>
      </c>
      <c r="AL748" s="346">
        <f>IFERROR(VLOOKUP(CONCATENATE($T748,$V748),'[1]Matriz de Decisión'!$M$4:$Y$81,3,0),0)</f>
        <v>0.10666666666666666</v>
      </c>
      <c r="AM748" s="200">
        <v>0.26</v>
      </c>
      <c r="AN748" s="426" t="s">
        <v>2678</v>
      </c>
      <c r="AO748" s="346">
        <v>0.15999999999999998</v>
      </c>
      <c r="AP748" s="347">
        <v>0.33</v>
      </c>
      <c r="AQ748" s="426" t="s">
        <v>4150</v>
      </c>
    </row>
    <row r="749" spans="1:43" ht="82.5" customHeight="1" x14ac:dyDescent="0.25">
      <c r="A749" s="228" t="s">
        <v>192</v>
      </c>
      <c r="B749" s="215" t="s">
        <v>17</v>
      </c>
      <c r="C749" s="211" t="s">
        <v>21</v>
      </c>
      <c r="D749" s="107" t="s">
        <v>4446</v>
      </c>
      <c r="E749" s="215"/>
      <c r="F749" s="106" t="s">
        <v>2280</v>
      </c>
      <c r="G749" s="106" t="s">
        <v>2281</v>
      </c>
      <c r="H749" s="323" t="s">
        <v>2282</v>
      </c>
      <c r="I749" s="211" t="s">
        <v>193</v>
      </c>
      <c r="J749" s="107" t="s">
        <v>2293</v>
      </c>
      <c r="K749" s="248" t="s">
        <v>4474</v>
      </c>
      <c r="L749" s="105"/>
      <c r="M749" s="211" t="s">
        <v>1085</v>
      </c>
      <c r="N749" s="302">
        <v>15</v>
      </c>
      <c r="O749" s="215" t="s">
        <v>193</v>
      </c>
      <c r="P749" s="178">
        <v>43206</v>
      </c>
      <c r="Q749" s="290" t="s">
        <v>2297</v>
      </c>
      <c r="R749" s="130">
        <v>43101</v>
      </c>
      <c r="S749" s="130">
        <v>43465</v>
      </c>
      <c r="T749" s="333" t="str">
        <f t="shared" si="38"/>
        <v>enero</v>
      </c>
      <c r="U749" s="335">
        <f t="shared" si="39"/>
        <v>364</v>
      </c>
      <c r="V749" s="334">
        <f t="shared" si="37"/>
        <v>365</v>
      </c>
      <c r="W749" s="163">
        <v>0</v>
      </c>
      <c r="X749" s="163">
        <v>0</v>
      </c>
      <c r="Y749" s="211"/>
      <c r="Z749" s="164"/>
      <c r="AA749" s="132" t="s">
        <v>2287</v>
      </c>
      <c r="AB749" s="110" t="s">
        <v>2675</v>
      </c>
      <c r="AC749" s="341">
        <v>0</v>
      </c>
      <c r="AD749" s="426" t="s">
        <v>2298</v>
      </c>
      <c r="AE749" s="162">
        <v>4</v>
      </c>
      <c r="AF749" s="426" t="s">
        <v>2677</v>
      </c>
      <c r="AG749" s="702">
        <v>5</v>
      </c>
      <c r="AH749" s="426" t="s">
        <v>4145</v>
      </c>
      <c r="AI749" s="327">
        <f>IFERROR(VLOOKUP(CONCATENATE($T749,$V749),'Matriz de Decisión'!$M$4:$Y$81,2,0),0)</f>
        <v>5.333333333333333E-2</v>
      </c>
      <c r="AJ749" s="346">
        <v>0</v>
      </c>
      <c r="AK749" s="426" t="s">
        <v>2299</v>
      </c>
      <c r="AL749" s="346">
        <f>IFERROR(VLOOKUP(CONCATENATE($T749,$V749),'[1]Matriz de Decisión'!$M$4:$Y$81,3,0),0)</f>
        <v>0.10666666666666666</v>
      </c>
      <c r="AM749" s="200">
        <v>0.26</v>
      </c>
      <c r="AN749" s="397" t="s">
        <v>2679</v>
      </c>
      <c r="AO749" s="346">
        <v>0.15999999999999998</v>
      </c>
      <c r="AP749" s="346">
        <v>0.33</v>
      </c>
      <c r="AQ749" s="426" t="s">
        <v>4151</v>
      </c>
    </row>
    <row r="750" spans="1:43" ht="82.5" customHeight="1" x14ac:dyDescent="0.25">
      <c r="A750" s="228" t="s">
        <v>192</v>
      </c>
      <c r="B750" s="215" t="s">
        <v>1972</v>
      </c>
      <c r="C750" s="211" t="s">
        <v>21</v>
      </c>
      <c r="D750" s="107" t="s">
        <v>4446</v>
      </c>
      <c r="E750" s="215"/>
      <c r="F750" s="106" t="s">
        <v>196</v>
      </c>
      <c r="G750" s="106" t="s">
        <v>2281</v>
      </c>
      <c r="H750" s="323" t="s">
        <v>2282</v>
      </c>
      <c r="I750" s="211" t="s">
        <v>199</v>
      </c>
      <c r="J750" s="107" t="s">
        <v>2300</v>
      </c>
      <c r="K750" s="248" t="s">
        <v>4475</v>
      </c>
      <c r="L750" s="105">
        <v>0.3</v>
      </c>
      <c r="M750" s="211" t="s">
        <v>1085</v>
      </c>
      <c r="N750" s="302">
        <v>3</v>
      </c>
      <c r="O750" s="215" t="s">
        <v>193</v>
      </c>
      <c r="P750" s="130" t="s">
        <v>4473</v>
      </c>
      <c r="Q750" s="290" t="s">
        <v>2301</v>
      </c>
      <c r="R750" s="130">
        <v>43101</v>
      </c>
      <c r="S750" s="130">
        <v>43465</v>
      </c>
      <c r="T750" s="333" t="str">
        <f t="shared" si="38"/>
        <v>enero</v>
      </c>
      <c r="U750" s="335">
        <f t="shared" si="39"/>
        <v>364</v>
      </c>
      <c r="V750" s="334">
        <f t="shared" si="37"/>
        <v>365</v>
      </c>
      <c r="W750" s="163">
        <v>0</v>
      </c>
      <c r="X750" s="163">
        <v>0</v>
      </c>
      <c r="Y750" s="211"/>
      <c r="Z750" s="164"/>
      <c r="AA750" s="132" t="s">
        <v>2287</v>
      </c>
      <c r="AB750" s="110" t="s">
        <v>2670</v>
      </c>
      <c r="AC750" s="341">
        <v>2</v>
      </c>
      <c r="AD750" s="426" t="s">
        <v>2302</v>
      </c>
      <c r="AE750" s="162">
        <v>2</v>
      </c>
      <c r="AF750" s="426" t="s">
        <v>2671</v>
      </c>
      <c r="AG750" s="702">
        <v>3</v>
      </c>
      <c r="AH750" s="426" t="s">
        <v>4146</v>
      </c>
      <c r="AI750" s="327">
        <f>IFERROR(VLOOKUP(CONCATENATE($T750,$V750),'Matriz de Decisión'!$M$4:$Y$81,2,0),0)</f>
        <v>5.333333333333333E-2</v>
      </c>
      <c r="AJ750" s="346">
        <v>0.05</v>
      </c>
      <c r="AK750" s="426" t="s">
        <v>2303</v>
      </c>
      <c r="AL750" s="346">
        <f>IFERROR(VLOOKUP(CONCATENATE($T750,$V750),'[1]Matriz de Decisión'!$M$4:$Y$81,3,0),0)</f>
        <v>0.10666666666666666</v>
      </c>
      <c r="AM750" s="200">
        <v>0.11</v>
      </c>
      <c r="AN750" s="426" t="s">
        <v>2673</v>
      </c>
      <c r="AO750" s="346">
        <v>0.15999999999999998</v>
      </c>
      <c r="AP750" s="346">
        <v>0.16</v>
      </c>
      <c r="AQ750" s="426" t="s">
        <v>4152</v>
      </c>
    </row>
    <row r="751" spans="1:43" ht="82.5" customHeight="1" x14ac:dyDescent="0.25">
      <c r="A751" s="228" t="s">
        <v>192</v>
      </c>
      <c r="B751" s="215" t="s">
        <v>17</v>
      </c>
      <c r="C751" s="211" t="s">
        <v>21</v>
      </c>
      <c r="D751" s="107" t="s">
        <v>4446</v>
      </c>
      <c r="E751" s="215"/>
      <c r="F751" s="106" t="s">
        <v>196</v>
      </c>
      <c r="G751" s="106" t="s">
        <v>2281</v>
      </c>
      <c r="H751" s="323" t="s">
        <v>2282</v>
      </c>
      <c r="I751" s="211" t="s">
        <v>199</v>
      </c>
      <c r="J751" s="107" t="s">
        <v>2300</v>
      </c>
      <c r="K751" s="248" t="s">
        <v>4475</v>
      </c>
      <c r="L751" s="105">
        <v>0.3</v>
      </c>
      <c r="M751" s="211" t="s">
        <v>1085</v>
      </c>
      <c r="N751" s="302">
        <v>3</v>
      </c>
      <c r="O751" s="215" t="s">
        <v>193</v>
      </c>
      <c r="P751" s="130" t="s">
        <v>4473</v>
      </c>
      <c r="Q751" s="290" t="s">
        <v>2304</v>
      </c>
      <c r="R751" s="130">
        <v>43101</v>
      </c>
      <c r="S751" s="130">
        <v>43465</v>
      </c>
      <c r="T751" s="333" t="str">
        <f t="shared" si="38"/>
        <v>enero</v>
      </c>
      <c r="U751" s="335">
        <f t="shared" si="39"/>
        <v>364</v>
      </c>
      <c r="V751" s="334">
        <f t="shared" si="37"/>
        <v>365</v>
      </c>
      <c r="W751" s="346">
        <v>5.333333333333333E-2</v>
      </c>
      <c r="X751" s="346"/>
      <c r="Y751" s="346"/>
      <c r="Z751" s="164"/>
      <c r="AA751" s="132" t="s">
        <v>2287</v>
      </c>
      <c r="AB751" s="110" t="s">
        <v>2670</v>
      </c>
      <c r="AC751" s="341">
        <v>2</v>
      </c>
      <c r="AD751" s="426" t="s">
        <v>2305</v>
      </c>
      <c r="AE751" s="162">
        <v>2</v>
      </c>
      <c r="AF751" s="426" t="s">
        <v>2672</v>
      </c>
      <c r="AG751" s="703"/>
      <c r="AH751" s="426" t="s">
        <v>4147</v>
      </c>
      <c r="AI751" s="327">
        <f>IFERROR(VLOOKUP(CONCATENATE($T751,$V751),'Matriz de Decisión'!$M$4:$Y$81,2,0),0)</f>
        <v>5.333333333333333E-2</v>
      </c>
      <c r="AJ751" s="346">
        <v>0.05</v>
      </c>
      <c r="AK751" s="426" t="s">
        <v>2306</v>
      </c>
      <c r="AL751" s="450"/>
      <c r="AM751" s="200">
        <v>0.05</v>
      </c>
      <c r="AN751" s="426" t="s">
        <v>2674</v>
      </c>
      <c r="AO751" s="346">
        <v>0.16</v>
      </c>
      <c r="AP751" s="346">
        <v>0.16</v>
      </c>
      <c r="AQ751" s="426" t="s">
        <v>4153</v>
      </c>
    </row>
    <row r="752" spans="1:43" ht="82.5" customHeight="1" x14ac:dyDescent="0.25">
      <c r="A752" s="228" t="s">
        <v>192</v>
      </c>
      <c r="B752" s="215" t="s">
        <v>17</v>
      </c>
      <c r="C752" s="211" t="s">
        <v>21</v>
      </c>
      <c r="D752" s="107" t="s">
        <v>4446</v>
      </c>
      <c r="E752" s="215"/>
      <c r="F752" s="106" t="s">
        <v>196</v>
      </c>
      <c r="G752" s="106" t="s">
        <v>2281</v>
      </c>
      <c r="H752" s="323" t="s">
        <v>2282</v>
      </c>
      <c r="I752" s="211" t="s">
        <v>199</v>
      </c>
      <c r="J752" s="107" t="s">
        <v>4471</v>
      </c>
      <c r="K752" s="934" t="s">
        <v>4472</v>
      </c>
      <c r="L752" s="105">
        <v>0.3</v>
      </c>
      <c r="M752" s="211" t="s">
        <v>194</v>
      </c>
      <c r="N752" s="913">
        <v>1</v>
      </c>
      <c r="O752" s="211" t="s">
        <v>193</v>
      </c>
      <c r="P752" s="130" t="s">
        <v>4466</v>
      </c>
      <c r="Q752" s="290" t="s">
        <v>2307</v>
      </c>
      <c r="R752" s="130">
        <v>43101</v>
      </c>
      <c r="S752" s="130">
        <v>43343</v>
      </c>
      <c r="T752" s="333" t="str">
        <f t="shared" si="38"/>
        <v>enero</v>
      </c>
      <c r="U752" s="335">
        <f t="shared" si="39"/>
        <v>242</v>
      </c>
      <c r="V752" s="334">
        <f t="shared" si="37"/>
        <v>244</v>
      </c>
      <c r="W752" s="346">
        <v>5.333333333333333E-2</v>
      </c>
      <c r="X752" s="346"/>
      <c r="Y752" s="346"/>
      <c r="Z752" s="164"/>
      <c r="AA752" s="132" t="s">
        <v>2287</v>
      </c>
      <c r="AB752" s="110" t="s">
        <v>2680</v>
      </c>
      <c r="AC752" s="162" t="s">
        <v>1950</v>
      </c>
      <c r="AD752" s="162" t="s">
        <v>1950</v>
      </c>
      <c r="AE752" s="382">
        <v>0</v>
      </c>
      <c r="AF752" s="426" t="s">
        <v>2683</v>
      </c>
      <c r="AG752" s="703"/>
      <c r="AH752" s="426" t="s">
        <v>4148</v>
      </c>
      <c r="AI752" s="327">
        <f>IFERROR(VLOOKUP(CONCATENATE($T752,$V752),'Matriz de Decisión'!$M$4:$Y$81,2,0),0)</f>
        <v>8.4999999999999992E-2</v>
      </c>
      <c r="AJ752" s="346"/>
      <c r="AK752" s="346"/>
      <c r="AL752" s="346">
        <v>0.32</v>
      </c>
      <c r="AM752" s="511">
        <v>0.2</v>
      </c>
      <c r="AN752" s="426" t="s">
        <v>2681</v>
      </c>
      <c r="AO752" s="346">
        <v>0.4</v>
      </c>
      <c r="AP752" s="346">
        <v>0.4</v>
      </c>
      <c r="AQ752" s="426" t="s">
        <v>4148</v>
      </c>
    </row>
    <row r="753" spans="1:43" ht="110.25" hidden="1" x14ac:dyDescent="0.25">
      <c r="A753" s="228" t="s">
        <v>192</v>
      </c>
      <c r="B753" s="215" t="s">
        <v>17</v>
      </c>
      <c r="C753" s="211" t="s">
        <v>21</v>
      </c>
      <c r="D753" s="107" t="s">
        <v>4446</v>
      </c>
      <c r="E753" s="215"/>
      <c r="F753" s="106" t="s">
        <v>196</v>
      </c>
      <c r="G753" s="106" t="s">
        <v>2281</v>
      </c>
      <c r="H753" s="323" t="s">
        <v>2282</v>
      </c>
      <c r="I753" s="211" t="s">
        <v>199</v>
      </c>
      <c r="J753" s="363" t="s">
        <v>4471</v>
      </c>
      <c r="K753" s="934" t="s">
        <v>4472</v>
      </c>
      <c r="L753" s="105"/>
      <c r="M753" s="211" t="s">
        <v>194</v>
      </c>
      <c r="N753" s="913">
        <v>1</v>
      </c>
      <c r="O753" s="572" t="s">
        <v>193</v>
      </c>
      <c r="P753" s="203" t="s">
        <v>4466</v>
      </c>
      <c r="Q753" s="290" t="s">
        <v>2308</v>
      </c>
      <c r="R753" s="203">
        <v>43235</v>
      </c>
      <c r="S753" s="203">
        <v>43343</v>
      </c>
      <c r="T753" s="333" t="str">
        <f t="shared" si="38"/>
        <v>mayo</v>
      </c>
      <c r="U753" s="335">
        <f t="shared" si="39"/>
        <v>108</v>
      </c>
      <c r="V753" s="334">
        <f t="shared" si="37"/>
        <v>122</v>
      </c>
      <c r="W753" s="163"/>
      <c r="X753" s="163"/>
      <c r="Y753" s="211"/>
      <c r="Z753" s="164"/>
      <c r="AA753" s="132" t="s">
        <v>2287</v>
      </c>
      <c r="AB753" s="110" t="s">
        <v>2680</v>
      </c>
      <c r="AC753" s="162" t="s">
        <v>1950</v>
      </c>
      <c r="AD753" s="162" t="s">
        <v>1950</v>
      </c>
      <c r="AE753" s="382">
        <v>0</v>
      </c>
      <c r="AF753" s="115"/>
      <c r="AG753" s="701"/>
      <c r="AH753" s="110"/>
      <c r="AI753" s="327">
        <f>IFERROR(VLOOKUP(CONCATENATE($T753,$V753),'Matriz de Decisión'!$M$4:$Y$81,2,0),0)</f>
        <v>0</v>
      </c>
      <c r="AJ753" s="346"/>
      <c r="AK753" s="346"/>
      <c r="AL753" s="346">
        <f>IFERROR(VLOOKUP(CONCATENATE($T753,$V753),'[1]Matriz de Decisión'!$M$4:$Y$81,3,0),0)</f>
        <v>0</v>
      </c>
      <c r="AM753" s="344">
        <v>0</v>
      </c>
      <c r="AN753" s="426" t="s">
        <v>2682</v>
      </c>
      <c r="AO753" s="346">
        <v>0</v>
      </c>
      <c r="AP753" s="346">
        <v>0</v>
      </c>
      <c r="AQ753" s="426" t="s">
        <v>2682</v>
      </c>
    </row>
    <row r="754" spans="1:43" ht="82.5" customHeight="1" x14ac:dyDescent="0.25">
      <c r="A754" s="228" t="s">
        <v>192</v>
      </c>
      <c r="B754" s="105" t="s">
        <v>1972</v>
      </c>
      <c r="C754" s="105" t="s">
        <v>21</v>
      </c>
      <c r="D754" s="107" t="s">
        <v>4446</v>
      </c>
      <c r="E754" s="197"/>
      <c r="F754" s="602" t="s">
        <v>2411</v>
      </c>
      <c r="G754" s="323" t="s">
        <v>2310</v>
      </c>
      <c r="H754" s="323" t="s">
        <v>2311</v>
      </c>
      <c r="I754" s="211" t="s">
        <v>193</v>
      </c>
      <c r="J754" s="107" t="s">
        <v>2312</v>
      </c>
      <c r="K754" s="242" t="s">
        <v>2313</v>
      </c>
      <c r="L754" s="105">
        <v>0.1</v>
      </c>
      <c r="M754" s="211" t="s">
        <v>285</v>
      </c>
      <c r="N754" s="915">
        <v>1</v>
      </c>
      <c r="O754" s="201" t="s">
        <v>193</v>
      </c>
      <c r="P754" s="440">
        <v>43143</v>
      </c>
      <c r="Q754" s="290" t="s">
        <v>2314</v>
      </c>
      <c r="R754" s="130">
        <v>43101</v>
      </c>
      <c r="S754" s="130">
        <v>43220</v>
      </c>
      <c r="T754" s="333" t="str">
        <f t="shared" si="38"/>
        <v>enero</v>
      </c>
      <c r="U754" s="335">
        <f t="shared" si="39"/>
        <v>119</v>
      </c>
      <c r="V754" s="334">
        <f t="shared" si="37"/>
        <v>122</v>
      </c>
      <c r="W754" s="342">
        <v>74514000</v>
      </c>
      <c r="X754" s="131">
        <v>0</v>
      </c>
      <c r="Y754" s="211"/>
      <c r="Z754" s="164"/>
      <c r="AA754" s="290" t="s">
        <v>2315</v>
      </c>
      <c r="AB754" s="417" t="s">
        <v>2316</v>
      </c>
      <c r="AC754" s="441">
        <v>0.25</v>
      </c>
      <c r="AD754" s="417" t="s">
        <v>2317</v>
      </c>
      <c r="AE754" s="166">
        <v>0.49</v>
      </c>
      <c r="AF754" s="417" t="s">
        <v>2721</v>
      </c>
      <c r="AG754" s="344">
        <v>0.75</v>
      </c>
      <c r="AH754" s="417" t="s">
        <v>4253</v>
      </c>
      <c r="AI754" s="327">
        <f>IFERROR(VLOOKUP(CONCATENATE($T754,$V754),'Matriz de Decisión'!$M$4:$Y$81,2,0),0)</f>
        <v>0.2</v>
      </c>
      <c r="AJ754" s="419">
        <v>0.25</v>
      </c>
      <c r="AK754" s="442" t="s">
        <v>2318</v>
      </c>
      <c r="AL754" s="275">
        <f>IFERROR(VLOOKUP(CONCATENATE($T754,$V754),'[1]Matriz de Decisión'!$M$4:$Y$81,3,0),0)</f>
        <v>0.4</v>
      </c>
      <c r="AM754" s="166">
        <v>0.49</v>
      </c>
      <c r="AN754" s="442" t="s">
        <v>2732</v>
      </c>
      <c r="AO754" s="419">
        <v>0.75</v>
      </c>
      <c r="AP754" s="419">
        <v>0.75</v>
      </c>
      <c r="AQ754" s="442" t="s">
        <v>4266</v>
      </c>
    </row>
    <row r="755" spans="1:43" ht="82.5" customHeight="1" x14ac:dyDescent="0.25">
      <c r="A755" s="228" t="s">
        <v>192</v>
      </c>
      <c r="B755" s="105" t="s">
        <v>1972</v>
      </c>
      <c r="C755" s="105" t="s">
        <v>21</v>
      </c>
      <c r="D755" s="107" t="s">
        <v>4446</v>
      </c>
      <c r="E755" s="197"/>
      <c r="F755" s="602" t="s">
        <v>2411</v>
      </c>
      <c r="G755" s="323" t="s">
        <v>2310</v>
      </c>
      <c r="H755" s="323" t="s">
        <v>2311</v>
      </c>
      <c r="I755" s="211" t="s">
        <v>193</v>
      </c>
      <c r="J755" s="107" t="s">
        <v>3516</v>
      </c>
      <c r="K755" s="242" t="s">
        <v>2319</v>
      </c>
      <c r="L755" s="105">
        <v>0.15</v>
      </c>
      <c r="M755" s="211" t="s">
        <v>285</v>
      </c>
      <c r="N755" s="915">
        <v>1</v>
      </c>
      <c r="O755" s="201" t="s">
        <v>193</v>
      </c>
      <c r="P755" s="440">
        <v>43143</v>
      </c>
      <c r="Q755" s="290" t="s">
        <v>2320</v>
      </c>
      <c r="R755" s="130">
        <v>43101</v>
      </c>
      <c r="S755" s="130">
        <v>43465</v>
      </c>
      <c r="T755" s="333" t="str">
        <f t="shared" si="38"/>
        <v>enero</v>
      </c>
      <c r="U755" s="335">
        <f t="shared" si="39"/>
        <v>364</v>
      </c>
      <c r="V755" s="334">
        <f t="shared" si="37"/>
        <v>365</v>
      </c>
      <c r="W755" s="342">
        <v>678931200</v>
      </c>
      <c r="X755" s="131">
        <v>0</v>
      </c>
      <c r="Y755" s="211"/>
      <c r="Z755" s="164"/>
      <c r="AA755" s="290" t="s">
        <v>2321</v>
      </c>
      <c r="AB755" s="417" t="s">
        <v>2322</v>
      </c>
      <c r="AC755" s="443">
        <v>0.08</v>
      </c>
      <c r="AD755" s="417" t="s">
        <v>2323</v>
      </c>
      <c r="AE755" s="166">
        <v>0.16</v>
      </c>
      <c r="AF755" s="417" t="s">
        <v>2722</v>
      </c>
      <c r="AG755" s="490">
        <v>0.24</v>
      </c>
      <c r="AH755" s="417" t="s">
        <v>4254</v>
      </c>
      <c r="AI755" s="327">
        <f>IFERROR(VLOOKUP(CONCATENATE($T755,$V755),'Matriz de Decisión'!$M$4:$Y$81,2,0),0)</f>
        <v>5.333333333333333E-2</v>
      </c>
      <c r="AJ755" s="419">
        <v>0.08</v>
      </c>
      <c r="AK755" s="444" t="s">
        <v>2324</v>
      </c>
      <c r="AL755" s="275">
        <f>IFERROR(VLOOKUP(CONCATENATE($T755,$V755),'[1]Matriz de Decisión'!$M$4:$Y$81,3,0),0)</f>
        <v>0.10666666666666666</v>
      </c>
      <c r="AM755" s="166">
        <v>0.16</v>
      </c>
      <c r="AN755" s="442" t="s">
        <v>2733</v>
      </c>
      <c r="AO755" s="419">
        <v>0.24</v>
      </c>
      <c r="AP755" s="419">
        <v>0.24</v>
      </c>
      <c r="AQ755" s="442" t="s">
        <v>4267</v>
      </c>
    </row>
    <row r="756" spans="1:43" ht="82.5" customHeight="1" x14ac:dyDescent="0.25">
      <c r="A756" s="228" t="s">
        <v>192</v>
      </c>
      <c r="B756" s="105" t="s">
        <v>1972</v>
      </c>
      <c r="C756" s="105" t="s">
        <v>21</v>
      </c>
      <c r="D756" s="107" t="s">
        <v>4446</v>
      </c>
      <c r="E756" s="197"/>
      <c r="F756" s="106" t="s">
        <v>196</v>
      </c>
      <c r="G756" s="323" t="s">
        <v>2310</v>
      </c>
      <c r="H756" s="323" t="s">
        <v>2311</v>
      </c>
      <c r="I756" s="106" t="s">
        <v>199</v>
      </c>
      <c r="J756" s="107" t="s">
        <v>2325</v>
      </c>
      <c r="K756" s="242" t="s">
        <v>2326</v>
      </c>
      <c r="L756" s="105">
        <v>0.1</v>
      </c>
      <c r="M756" s="211" t="s">
        <v>285</v>
      </c>
      <c r="N756" s="915">
        <v>1</v>
      </c>
      <c r="O756" s="201" t="s">
        <v>193</v>
      </c>
      <c r="P756" s="440">
        <v>43143</v>
      </c>
      <c r="Q756" s="290" t="s">
        <v>2327</v>
      </c>
      <c r="R756" s="130">
        <v>43101</v>
      </c>
      <c r="S756" s="130">
        <v>43465</v>
      </c>
      <c r="T756" s="333" t="str">
        <f t="shared" si="38"/>
        <v>enero</v>
      </c>
      <c r="U756" s="335">
        <f t="shared" si="39"/>
        <v>364</v>
      </c>
      <c r="V756" s="334">
        <f t="shared" si="37"/>
        <v>365</v>
      </c>
      <c r="W756" s="342">
        <v>332814000</v>
      </c>
      <c r="X756" s="131">
        <v>0</v>
      </c>
      <c r="Y756" s="211"/>
      <c r="Z756" s="164"/>
      <c r="AA756" s="290" t="s">
        <v>2328</v>
      </c>
      <c r="AB756" s="140"/>
      <c r="AC756" s="140"/>
      <c r="AD756" s="140"/>
      <c r="AE756" s="166">
        <v>0.16</v>
      </c>
      <c r="AF756" s="417" t="s">
        <v>2723</v>
      </c>
      <c r="AG756" s="490">
        <v>0.24</v>
      </c>
      <c r="AH756" s="417" t="s">
        <v>4255</v>
      </c>
      <c r="AI756" s="327">
        <f>IFERROR(VLOOKUP(CONCATENATE($T756,$V756),'Matriz de Decisión'!$M$4:$Y$81,2,0),0)</f>
        <v>5.333333333333333E-2</v>
      </c>
      <c r="AJ756" s="347"/>
      <c r="AK756" s="347"/>
      <c r="AL756" s="275">
        <f>IFERROR(VLOOKUP(CONCATENATE($T756,$V756),'[1]Matriz de Decisión'!$M$4:$Y$81,3,0),0)</f>
        <v>0.10666666666666666</v>
      </c>
      <c r="AM756" s="166">
        <v>0.16</v>
      </c>
      <c r="AN756" s="412" t="s">
        <v>2734</v>
      </c>
      <c r="AO756" s="419">
        <v>0.24</v>
      </c>
      <c r="AP756" s="419">
        <v>0.24</v>
      </c>
      <c r="AQ756" s="412" t="s">
        <v>4268</v>
      </c>
    </row>
    <row r="757" spans="1:43" ht="82.5" customHeight="1" x14ac:dyDescent="0.25">
      <c r="A757" s="228" t="s">
        <v>192</v>
      </c>
      <c r="B757" s="105" t="s">
        <v>1972</v>
      </c>
      <c r="C757" s="105" t="s">
        <v>21</v>
      </c>
      <c r="D757" s="107" t="s">
        <v>4446</v>
      </c>
      <c r="E757" s="197"/>
      <c r="F757" s="106" t="s">
        <v>196</v>
      </c>
      <c r="G757" s="323" t="s">
        <v>2310</v>
      </c>
      <c r="H757" s="323" t="s">
        <v>2311</v>
      </c>
      <c r="I757" s="106" t="s">
        <v>199</v>
      </c>
      <c r="J757" s="107" t="s">
        <v>2325</v>
      </c>
      <c r="K757" s="242" t="s">
        <v>2326</v>
      </c>
      <c r="L757" s="105">
        <v>0.1</v>
      </c>
      <c r="M757" s="211" t="s">
        <v>285</v>
      </c>
      <c r="N757" s="915">
        <v>1</v>
      </c>
      <c r="O757" s="201"/>
      <c r="P757" s="440"/>
      <c r="Q757" s="290" t="s">
        <v>2329</v>
      </c>
      <c r="R757" s="130">
        <v>43101</v>
      </c>
      <c r="S757" s="130">
        <v>43465</v>
      </c>
      <c r="T757" s="333" t="str">
        <f t="shared" si="38"/>
        <v>enero</v>
      </c>
      <c r="U757" s="335">
        <f t="shared" si="39"/>
        <v>364</v>
      </c>
      <c r="V757" s="334">
        <f t="shared" si="37"/>
        <v>365</v>
      </c>
      <c r="W757" s="342"/>
      <c r="X757" s="131"/>
      <c r="Y757" s="211"/>
      <c r="Z757" s="164"/>
      <c r="AA757" s="290"/>
      <c r="AB757" s="140"/>
      <c r="AC757" s="140"/>
      <c r="AD757" s="140"/>
      <c r="AE757" s="166">
        <v>0.16</v>
      </c>
      <c r="AF757" s="417" t="s">
        <v>2723</v>
      </c>
      <c r="AG757" s="490">
        <v>0.24</v>
      </c>
      <c r="AH757" s="417" t="s">
        <v>4255</v>
      </c>
      <c r="AI757" s="327">
        <f>IFERROR(VLOOKUP(CONCATENATE($T757,$V757),'Matriz de Decisión'!$M$4:$Y$81,2,0),0)</f>
        <v>5.333333333333333E-2</v>
      </c>
      <c r="AJ757" s="347"/>
      <c r="AK757" s="347"/>
      <c r="AL757" s="275"/>
      <c r="AM757" s="166">
        <v>0.16</v>
      </c>
      <c r="AN757" s="412" t="s">
        <v>2735</v>
      </c>
      <c r="AO757" s="419">
        <v>0.24</v>
      </c>
      <c r="AP757" s="419">
        <v>0.24</v>
      </c>
      <c r="AQ757" s="412" t="s">
        <v>4269</v>
      </c>
    </row>
    <row r="758" spans="1:43" ht="82.5" customHeight="1" x14ac:dyDescent="0.25">
      <c r="A758" s="228" t="s">
        <v>192</v>
      </c>
      <c r="B758" s="105" t="s">
        <v>1972</v>
      </c>
      <c r="C758" s="105" t="s">
        <v>21</v>
      </c>
      <c r="D758" s="107" t="s">
        <v>4446</v>
      </c>
      <c r="E758" s="197"/>
      <c r="F758" s="106" t="s">
        <v>196</v>
      </c>
      <c r="G758" s="323" t="s">
        <v>2310</v>
      </c>
      <c r="H758" s="323" t="s">
        <v>2311</v>
      </c>
      <c r="I758" s="106" t="s">
        <v>199</v>
      </c>
      <c r="J758" s="107" t="s">
        <v>2330</v>
      </c>
      <c r="K758" s="269" t="s">
        <v>2331</v>
      </c>
      <c r="L758" s="105">
        <v>0.1</v>
      </c>
      <c r="M758" s="211" t="s">
        <v>285</v>
      </c>
      <c r="N758" s="915">
        <v>1</v>
      </c>
      <c r="O758" s="201" t="s">
        <v>193</v>
      </c>
      <c r="P758" s="440">
        <v>43143</v>
      </c>
      <c r="Q758" s="290" t="s">
        <v>2332</v>
      </c>
      <c r="R758" s="130">
        <v>43101</v>
      </c>
      <c r="S758" s="130">
        <v>43405</v>
      </c>
      <c r="T758" s="333" t="str">
        <f t="shared" si="38"/>
        <v>enero</v>
      </c>
      <c r="U758" s="335">
        <f t="shared" si="39"/>
        <v>304</v>
      </c>
      <c r="V758" s="334">
        <f t="shared" si="37"/>
        <v>305</v>
      </c>
      <c r="W758" s="342">
        <v>3708400000</v>
      </c>
      <c r="X758" s="131">
        <v>0</v>
      </c>
      <c r="Y758" s="211"/>
      <c r="Z758" s="164"/>
      <c r="AA758" s="290" t="s">
        <v>2333</v>
      </c>
      <c r="AB758" s="140"/>
      <c r="AC758" s="140"/>
      <c r="AD758" s="140"/>
      <c r="AE758" s="166">
        <v>0.16</v>
      </c>
      <c r="AF758" s="417" t="s">
        <v>2724</v>
      </c>
      <c r="AG758" s="490">
        <v>0.21</v>
      </c>
      <c r="AH758" s="417" t="s">
        <v>4256</v>
      </c>
      <c r="AI758" s="327">
        <f>IFERROR(VLOOKUP(CONCATENATE($T758,$V758),'Matriz de Decisión'!$M$4:$Y$81,2,0),0)</f>
        <v>7.0000000000000007E-2</v>
      </c>
      <c r="AJ758" s="347"/>
      <c r="AK758" s="347"/>
      <c r="AL758" s="275">
        <f>IFERROR(VLOOKUP(CONCATENATE($T758,$V758),'[1]Matriz de Decisión'!$M$4:$Y$81,3,0),0)</f>
        <v>0.14000000000000001</v>
      </c>
      <c r="AM758" s="166">
        <v>0.16</v>
      </c>
      <c r="AN758" s="412" t="s">
        <v>2736</v>
      </c>
      <c r="AO758" s="419">
        <v>0.21</v>
      </c>
      <c r="AP758" s="419">
        <v>0.21</v>
      </c>
      <c r="AQ758" s="169" t="s">
        <v>4270</v>
      </c>
    </row>
    <row r="759" spans="1:43" ht="82.5" customHeight="1" x14ac:dyDescent="0.25">
      <c r="A759" s="228" t="s">
        <v>192</v>
      </c>
      <c r="B759" s="105" t="s">
        <v>1972</v>
      </c>
      <c r="C759" s="105" t="s">
        <v>21</v>
      </c>
      <c r="D759" s="107" t="s">
        <v>4446</v>
      </c>
      <c r="E759" s="197"/>
      <c r="F759" s="106" t="s">
        <v>196</v>
      </c>
      <c r="G759" s="323" t="s">
        <v>2310</v>
      </c>
      <c r="H759" s="323" t="s">
        <v>2311</v>
      </c>
      <c r="I759" s="106" t="s">
        <v>199</v>
      </c>
      <c r="J759" s="107" t="s">
        <v>2330</v>
      </c>
      <c r="K759" s="269" t="s">
        <v>2331</v>
      </c>
      <c r="L759" s="105">
        <v>0.1</v>
      </c>
      <c r="M759" s="211" t="s">
        <v>285</v>
      </c>
      <c r="N759" s="915">
        <v>1</v>
      </c>
      <c r="O759" s="201" t="s">
        <v>193</v>
      </c>
      <c r="P759" s="440">
        <v>43143</v>
      </c>
      <c r="Q759" s="290" t="s">
        <v>2334</v>
      </c>
      <c r="R759" s="130">
        <v>43101</v>
      </c>
      <c r="S759" s="130">
        <v>43132</v>
      </c>
      <c r="T759" s="333" t="str">
        <f t="shared" si="38"/>
        <v>enero</v>
      </c>
      <c r="U759" s="335">
        <f t="shared" si="39"/>
        <v>31</v>
      </c>
      <c r="V759" s="334">
        <f t="shared" si="37"/>
        <v>61</v>
      </c>
      <c r="W759" s="342"/>
      <c r="X759" s="131"/>
      <c r="Y759" s="211"/>
      <c r="Z759" s="164"/>
      <c r="AA759" s="290"/>
      <c r="AB759" s="140"/>
      <c r="AC759" s="140"/>
      <c r="AD759" s="140"/>
      <c r="AE759" s="166">
        <v>0.12</v>
      </c>
      <c r="AF759" s="417" t="s">
        <v>2724</v>
      </c>
      <c r="AG759" s="490">
        <v>0.21</v>
      </c>
      <c r="AH759" s="417" t="s">
        <v>4256</v>
      </c>
      <c r="AI759" s="327">
        <f>IFERROR(VLOOKUP(CONCATENATE($T759,$V759),'Matriz de Decisión'!$M$4:$Y$81,2,0),0)</f>
        <v>0.4</v>
      </c>
      <c r="AJ759" s="347"/>
      <c r="AK759" s="347"/>
      <c r="AL759" s="275"/>
      <c r="AM759" s="166">
        <v>0.12</v>
      </c>
      <c r="AN759" s="412" t="s">
        <v>2737</v>
      </c>
      <c r="AO759" s="419">
        <v>0.21</v>
      </c>
      <c r="AP759" s="419">
        <v>0.21</v>
      </c>
      <c r="AQ759" s="169" t="s">
        <v>4271</v>
      </c>
    </row>
    <row r="760" spans="1:43" ht="82.5" customHeight="1" x14ac:dyDescent="0.25">
      <c r="A760" s="228" t="s">
        <v>192</v>
      </c>
      <c r="B760" s="105" t="s">
        <v>1972</v>
      </c>
      <c r="C760" s="105" t="s">
        <v>21</v>
      </c>
      <c r="D760" s="107" t="s">
        <v>4446</v>
      </c>
      <c r="E760" s="197"/>
      <c r="F760" s="106" t="s">
        <v>196</v>
      </c>
      <c r="G760" s="323" t="s">
        <v>2310</v>
      </c>
      <c r="H760" s="323" t="s">
        <v>2311</v>
      </c>
      <c r="I760" s="106" t="s">
        <v>199</v>
      </c>
      <c r="J760" s="107" t="s">
        <v>2335</v>
      </c>
      <c r="K760" s="140"/>
      <c r="L760" s="105">
        <v>0.1</v>
      </c>
      <c r="M760" s="211" t="s">
        <v>285</v>
      </c>
      <c r="N760" s="915">
        <v>1</v>
      </c>
      <c r="O760" s="201" t="s">
        <v>193</v>
      </c>
      <c r="P760" s="440">
        <v>43143</v>
      </c>
      <c r="Q760" s="290" t="s">
        <v>2336</v>
      </c>
      <c r="R760" s="130">
        <v>43101</v>
      </c>
      <c r="S760" s="130">
        <v>43465</v>
      </c>
      <c r="T760" s="333" t="str">
        <f t="shared" si="38"/>
        <v>enero</v>
      </c>
      <c r="U760" s="335">
        <f t="shared" si="39"/>
        <v>364</v>
      </c>
      <c r="V760" s="334">
        <f t="shared" si="37"/>
        <v>365</v>
      </c>
      <c r="W760" s="342">
        <v>452620800</v>
      </c>
      <c r="X760" s="131">
        <v>0</v>
      </c>
      <c r="Y760" s="211"/>
      <c r="Z760" s="164"/>
      <c r="AA760" s="290" t="s">
        <v>2337</v>
      </c>
      <c r="AB760" s="140"/>
      <c r="AC760" s="140"/>
      <c r="AD760" s="140"/>
      <c r="AE760" s="166">
        <v>0.16</v>
      </c>
      <c r="AF760" s="417" t="s">
        <v>2725</v>
      </c>
      <c r="AG760" s="490">
        <v>0.21</v>
      </c>
      <c r="AH760" s="417" t="s">
        <v>4257</v>
      </c>
      <c r="AI760" s="327">
        <f>IFERROR(VLOOKUP(CONCATENATE($T760,$V760),'Matriz de Decisión'!$M$4:$Y$81,2,0),0)</f>
        <v>5.333333333333333E-2</v>
      </c>
      <c r="AJ760" s="347"/>
      <c r="AK760" s="347"/>
      <c r="AL760" s="275">
        <f>IFERROR(VLOOKUP(CONCATENATE($T760,$V760),'[1]Matriz de Decisión'!$M$4:$Y$81,3,0),0)</f>
        <v>0.10666666666666666</v>
      </c>
      <c r="AM760" s="166">
        <v>0.16</v>
      </c>
      <c r="AN760" s="412" t="s">
        <v>2738</v>
      </c>
      <c r="AO760" s="419">
        <v>0.21</v>
      </c>
      <c r="AP760" s="419">
        <v>0.21</v>
      </c>
      <c r="AQ760" s="169" t="s">
        <v>4272</v>
      </c>
    </row>
    <row r="761" spans="1:43" ht="82.5" customHeight="1" x14ac:dyDescent="0.25">
      <c r="A761" s="228" t="s">
        <v>192</v>
      </c>
      <c r="B761" s="105" t="s">
        <v>1972</v>
      </c>
      <c r="C761" s="105" t="s">
        <v>21</v>
      </c>
      <c r="D761" s="107" t="s">
        <v>4446</v>
      </c>
      <c r="E761" s="197"/>
      <c r="F761" s="106" t="s">
        <v>196</v>
      </c>
      <c r="G761" s="323" t="s">
        <v>2310</v>
      </c>
      <c r="H761" s="323" t="s">
        <v>2311</v>
      </c>
      <c r="I761" s="106" t="s">
        <v>199</v>
      </c>
      <c r="J761" s="107" t="s">
        <v>2335</v>
      </c>
      <c r="K761" s="140"/>
      <c r="L761" s="105">
        <v>0.1</v>
      </c>
      <c r="M761" s="211" t="s">
        <v>285</v>
      </c>
      <c r="N761" s="915">
        <v>1</v>
      </c>
      <c r="O761" s="201" t="s">
        <v>193</v>
      </c>
      <c r="P761" s="440">
        <v>43143</v>
      </c>
      <c r="Q761" s="290" t="s">
        <v>2338</v>
      </c>
      <c r="R761" s="130">
        <v>43132</v>
      </c>
      <c r="S761" s="130">
        <v>43465</v>
      </c>
      <c r="T761" s="333" t="str">
        <f t="shared" si="38"/>
        <v>febrero</v>
      </c>
      <c r="U761" s="335">
        <f t="shared" si="39"/>
        <v>333</v>
      </c>
      <c r="V761" s="334">
        <f t="shared" si="37"/>
        <v>333</v>
      </c>
      <c r="W761" s="342"/>
      <c r="X761" s="131"/>
      <c r="Y761" s="211"/>
      <c r="Z761" s="164"/>
      <c r="AA761" s="290"/>
      <c r="AB761" s="140"/>
      <c r="AC761" s="140"/>
      <c r="AD761" s="140"/>
      <c r="AE761" s="166">
        <v>0.12</v>
      </c>
      <c r="AF761" s="417" t="s">
        <v>2726</v>
      </c>
      <c r="AG761" s="490">
        <v>0.21</v>
      </c>
      <c r="AH761" s="417" t="s">
        <v>4258</v>
      </c>
      <c r="AI761" s="327">
        <f>IFERROR(VLOOKUP(CONCATENATE($T761,$V761),'Matriz de Decisión'!$M$4:$Y$81,2,0),0)</f>
        <v>0</v>
      </c>
      <c r="AJ761" s="347"/>
      <c r="AK761" s="347"/>
      <c r="AL761" s="275"/>
      <c r="AM761" s="166">
        <v>0.12</v>
      </c>
      <c r="AN761" s="412" t="s">
        <v>2739</v>
      </c>
      <c r="AO761" s="419">
        <v>0.21</v>
      </c>
      <c r="AP761" s="419">
        <v>0.21</v>
      </c>
      <c r="AQ761" s="169" t="s">
        <v>4273</v>
      </c>
    </row>
    <row r="762" spans="1:43" ht="60" hidden="1" x14ac:dyDescent="0.25">
      <c r="A762" s="228" t="s">
        <v>192</v>
      </c>
      <c r="B762" s="105" t="s">
        <v>1972</v>
      </c>
      <c r="C762" s="105" t="s">
        <v>21</v>
      </c>
      <c r="D762" s="107" t="s">
        <v>4446</v>
      </c>
      <c r="E762" s="197"/>
      <c r="F762" s="106" t="s">
        <v>196</v>
      </c>
      <c r="G762" s="323" t="s">
        <v>2310</v>
      </c>
      <c r="H762" s="323" t="s">
        <v>2311</v>
      </c>
      <c r="I762" s="106" t="s">
        <v>199</v>
      </c>
      <c r="J762" s="107" t="s">
        <v>2335</v>
      </c>
      <c r="K762" s="140"/>
      <c r="L762" s="105">
        <v>0.1</v>
      </c>
      <c r="M762" s="211" t="s">
        <v>285</v>
      </c>
      <c r="N762" s="915">
        <v>1</v>
      </c>
      <c r="O762" s="201" t="s">
        <v>193</v>
      </c>
      <c r="P762" s="440">
        <v>43143</v>
      </c>
      <c r="Q762" s="290" t="s">
        <v>2339</v>
      </c>
      <c r="R762" s="130">
        <v>43221</v>
      </c>
      <c r="S762" s="130">
        <v>43465</v>
      </c>
      <c r="T762" s="333" t="str">
        <f t="shared" si="38"/>
        <v>mayo</v>
      </c>
      <c r="U762" s="335">
        <f t="shared" si="39"/>
        <v>244</v>
      </c>
      <c r="V762" s="334">
        <f t="shared" si="37"/>
        <v>244</v>
      </c>
      <c r="W762" s="342"/>
      <c r="X762" s="131"/>
      <c r="Y762" s="211"/>
      <c r="Z762" s="164"/>
      <c r="AA762" s="290"/>
      <c r="AB762" s="140"/>
      <c r="AC762" s="140"/>
      <c r="AD762" s="140"/>
      <c r="AE762" s="525">
        <v>0</v>
      </c>
      <c r="AF762" s="417" t="s">
        <v>2726</v>
      </c>
      <c r="AG762" s="490">
        <v>0</v>
      </c>
      <c r="AH762" s="417" t="s">
        <v>4259</v>
      </c>
      <c r="AI762" s="327">
        <f>IFERROR(VLOOKUP(CONCATENATE($T762,$V762),'Matriz de Decisión'!$M$4:$Y$81,2,0),0)</f>
        <v>0</v>
      </c>
      <c r="AJ762" s="347"/>
      <c r="AK762" s="347"/>
      <c r="AL762" s="346">
        <v>0</v>
      </c>
      <c r="AM762" s="525">
        <v>0</v>
      </c>
      <c r="AN762" s="412" t="s">
        <v>2740</v>
      </c>
      <c r="AO762" s="419">
        <v>0</v>
      </c>
      <c r="AP762" s="419">
        <v>0</v>
      </c>
      <c r="AQ762" s="169" t="s">
        <v>2740</v>
      </c>
    </row>
    <row r="763" spans="1:43" ht="82.5" customHeight="1" x14ac:dyDescent="0.25">
      <c r="A763" s="228" t="s">
        <v>192</v>
      </c>
      <c r="B763" s="105" t="s">
        <v>1972</v>
      </c>
      <c r="C763" s="105" t="s">
        <v>21</v>
      </c>
      <c r="D763" s="107" t="s">
        <v>4446</v>
      </c>
      <c r="E763" s="197"/>
      <c r="F763" s="106" t="s">
        <v>196</v>
      </c>
      <c r="G763" s="323" t="s">
        <v>2310</v>
      </c>
      <c r="H763" s="323" t="s">
        <v>2311</v>
      </c>
      <c r="I763" s="106" t="s">
        <v>199</v>
      </c>
      <c r="J763" s="107" t="s">
        <v>2340</v>
      </c>
      <c r="K763" s="269" t="s">
        <v>2319</v>
      </c>
      <c r="L763" s="105">
        <v>0.05</v>
      </c>
      <c r="M763" s="211" t="s">
        <v>285</v>
      </c>
      <c r="N763" s="915">
        <v>1</v>
      </c>
      <c r="O763" s="201" t="s">
        <v>193</v>
      </c>
      <c r="P763" s="440">
        <v>43143</v>
      </c>
      <c r="Q763" s="290" t="s">
        <v>2341</v>
      </c>
      <c r="R763" s="130">
        <v>43132</v>
      </c>
      <c r="S763" s="130">
        <v>43465</v>
      </c>
      <c r="T763" s="333" t="str">
        <f t="shared" si="38"/>
        <v>febrero</v>
      </c>
      <c r="U763" s="335">
        <f t="shared" si="39"/>
        <v>333</v>
      </c>
      <c r="V763" s="334">
        <f t="shared" si="37"/>
        <v>333</v>
      </c>
      <c r="W763" s="342">
        <v>146400000</v>
      </c>
      <c r="X763" s="131">
        <v>0</v>
      </c>
      <c r="Y763" s="211"/>
      <c r="Z763" s="164"/>
      <c r="AA763" s="290" t="s">
        <v>2342</v>
      </c>
      <c r="AB763" s="140"/>
      <c r="AC763" s="140"/>
      <c r="AD763" s="140"/>
      <c r="AE763" s="166">
        <v>0.16</v>
      </c>
      <c r="AF763" s="417" t="s">
        <v>2727</v>
      </c>
      <c r="AG763" s="490">
        <v>0.24</v>
      </c>
      <c r="AH763" s="417" t="s">
        <v>4260</v>
      </c>
      <c r="AI763" s="327">
        <f>IFERROR(VLOOKUP(CONCATENATE($T763,$V763),'Matriz de Decisión'!$M$4:$Y$81,2,0),0)</f>
        <v>0</v>
      </c>
      <c r="AJ763" s="347"/>
      <c r="AK763" s="347"/>
      <c r="AL763" s="275">
        <f>IFERROR(VLOOKUP(CONCATENATE($T763,$V763),'[1]Matriz de Decisión'!$M$4:$Y$81,3,0),0)</f>
        <v>6.0909090909090913E-2</v>
      </c>
      <c r="AM763" s="166">
        <v>0.16</v>
      </c>
      <c r="AN763" s="412" t="s">
        <v>2741</v>
      </c>
      <c r="AO763" s="419">
        <v>0.24</v>
      </c>
      <c r="AP763" s="419">
        <v>0.24</v>
      </c>
      <c r="AQ763" s="169" t="s">
        <v>4274</v>
      </c>
    </row>
    <row r="764" spans="1:43" ht="82.5" customHeight="1" x14ac:dyDescent="0.25">
      <c r="A764" s="228" t="s">
        <v>192</v>
      </c>
      <c r="B764" s="105" t="s">
        <v>1972</v>
      </c>
      <c r="C764" s="105" t="s">
        <v>21</v>
      </c>
      <c r="D764" s="107" t="s">
        <v>4446</v>
      </c>
      <c r="E764" s="197"/>
      <c r="F764" s="106" t="s">
        <v>196</v>
      </c>
      <c r="G764" s="323" t="s">
        <v>2310</v>
      </c>
      <c r="H764" s="323" t="s">
        <v>2311</v>
      </c>
      <c r="I764" s="106" t="s">
        <v>199</v>
      </c>
      <c r="J764" s="107" t="s">
        <v>2340</v>
      </c>
      <c r="K764" s="269" t="s">
        <v>2319</v>
      </c>
      <c r="L764" s="105">
        <v>0.05</v>
      </c>
      <c r="M764" s="211" t="s">
        <v>285</v>
      </c>
      <c r="N764" s="915">
        <v>1</v>
      </c>
      <c r="O764" s="201" t="s">
        <v>193</v>
      </c>
      <c r="P764" s="440">
        <v>43143</v>
      </c>
      <c r="Q764" s="290" t="s">
        <v>2343</v>
      </c>
      <c r="R764" s="130">
        <v>43132</v>
      </c>
      <c r="S764" s="130">
        <v>43465</v>
      </c>
      <c r="T764" s="333" t="str">
        <f t="shared" si="38"/>
        <v>febrero</v>
      </c>
      <c r="U764" s="335">
        <f t="shared" si="39"/>
        <v>333</v>
      </c>
      <c r="V764" s="334">
        <f t="shared" si="37"/>
        <v>333</v>
      </c>
      <c r="W764" s="342"/>
      <c r="X764" s="131"/>
      <c r="Y764" s="211"/>
      <c r="Z764" s="164"/>
      <c r="AA764" s="290"/>
      <c r="AB764" s="140"/>
      <c r="AC764" s="140"/>
      <c r="AD764" s="140"/>
      <c r="AE764" s="166">
        <v>0.12</v>
      </c>
      <c r="AF764" s="417" t="s">
        <v>2727</v>
      </c>
      <c r="AG764" s="490">
        <v>0.21</v>
      </c>
      <c r="AH764" s="417" t="s">
        <v>4260</v>
      </c>
      <c r="AI764" s="327">
        <f>IFERROR(VLOOKUP(CONCATENATE($T764,$V764),'Matriz de Decisión'!$M$4:$Y$81,2,0),0)</f>
        <v>0</v>
      </c>
      <c r="AJ764" s="347"/>
      <c r="AK764" s="347"/>
      <c r="AL764" s="275"/>
      <c r="AM764" s="166">
        <v>0.12</v>
      </c>
      <c r="AN764" s="412" t="s">
        <v>2742</v>
      </c>
      <c r="AO764" s="419">
        <v>0.21</v>
      </c>
      <c r="AP764" s="419">
        <v>0.21</v>
      </c>
      <c r="AQ764" s="169" t="s">
        <v>4275</v>
      </c>
    </row>
    <row r="765" spans="1:43" ht="82.5" customHeight="1" x14ac:dyDescent="0.25">
      <c r="A765" s="228" t="s">
        <v>192</v>
      </c>
      <c r="B765" s="105" t="s">
        <v>1972</v>
      </c>
      <c r="C765" s="105" t="s">
        <v>21</v>
      </c>
      <c r="D765" s="107" t="s">
        <v>4446</v>
      </c>
      <c r="E765" s="197"/>
      <c r="F765" s="106" t="s">
        <v>196</v>
      </c>
      <c r="G765" s="323" t="s">
        <v>2310</v>
      </c>
      <c r="H765" s="323" t="s">
        <v>2311</v>
      </c>
      <c r="I765" s="106" t="s">
        <v>199</v>
      </c>
      <c r="J765" s="107" t="s">
        <v>2340</v>
      </c>
      <c r="K765" s="269" t="s">
        <v>2319</v>
      </c>
      <c r="L765" s="105">
        <v>0.05</v>
      </c>
      <c r="M765" s="211" t="s">
        <v>285</v>
      </c>
      <c r="N765" s="915">
        <v>1</v>
      </c>
      <c r="O765" s="201" t="s">
        <v>193</v>
      </c>
      <c r="P765" s="440">
        <v>43143</v>
      </c>
      <c r="Q765" s="290" t="s">
        <v>2344</v>
      </c>
      <c r="R765" s="130">
        <v>43101</v>
      </c>
      <c r="S765" s="130">
        <v>43465</v>
      </c>
      <c r="T765" s="333" t="str">
        <f t="shared" si="38"/>
        <v>enero</v>
      </c>
      <c r="U765" s="335">
        <f t="shared" si="39"/>
        <v>364</v>
      </c>
      <c r="V765" s="334">
        <f t="shared" si="37"/>
        <v>365</v>
      </c>
      <c r="W765" s="342"/>
      <c r="X765" s="131"/>
      <c r="Y765" s="211"/>
      <c r="Z765" s="164"/>
      <c r="AA765" s="290"/>
      <c r="AB765" s="140"/>
      <c r="AC765" s="140"/>
      <c r="AD765" s="140"/>
      <c r="AE765" s="166">
        <v>0.16</v>
      </c>
      <c r="AF765" s="417" t="s">
        <v>2727</v>
      </c>
      <c r="AG765" s="490">
        <v>0.24</v>
      </c>
      <c r="AH765" s="417" t="s">
        <v>4260</v>
      </c>
      <c r="AI765" s="327">
        <f>IFERROR(VLOOKUP(CONCATENATE($T765,$V765),'Matriz de Decisión'!$M$4:$Y$81,2,0),0)</f>
        <v>5.333333333333333E-2</v>
      </c>
      <c r="AJ765" s="347"/>
      <c r="AK765" s="347"/>
      <c r="AL765" s="275"/>
      <c r="AM765" s="166">
        <v>0.16</v>
      </c>
      <c r="AN765" s="412" t="s">
        <v>2743</v>
      </c>
      <c r="AO765" s="419">
        <v>0.24</v>
      </c>
      <c r="AP765" s="419">
        <v>0.24</v>
      </c>
      <c r="AQ765" s="169" t="s">
        <v>4276</v>
      </c>
    </row>
    <row r="766" spans="1:43" ht="82.5" customHeight="1" x14ac:dyDescent="0.25">
      <c r="A766" s="228" t="s">
        <v>192</v>
      </c>
      <c r="B766" s="105" t="s">
        <v>1972</v>
      </c>
      <c r="C766" s="105" t="s">
        <v>21</v>
      </c>
      <c r="D766" s="107" t="s">
        <v>4446</v>
      </c>
      <c r="E766" s="197"/>
      <c r="F766" s="106" t="s">
        <v>196</v>
      </c>
      <c r="G766" s="323" t="s">
        <v>2310</v>
      </c>
      <c r="H766" s="323" t="s">
        <v>2311</v>
      </c>
      <c r="I766" s="106" t="s">
        <v>199</v>
      </c>
      <c r="J766" s="107" t="s">
        <v>2345</v>
      </c>
      <c r="K766" s="269" t="s">
        <v>2346</v>
      </c>
      <c r="L766" s="105">
        <v>0.1</v>
      </c>
      <c r="M766" s="211" t="s">
        <v>147</v>
      </c>
      <c r="N766" s="302">
        <v>30</v>
      </c>
      <c r="O766" s="201" t="s">
        <v>193</v>
      </c>
      <c r="P766" s="440">
        <v>43143</v>
      </c>
      <c r="Q766" s="290" t="s">
        <v>2347</v>
      </c>
      <c r="R766" s="130">
        <v>43101</v>
      </c>
      <c r="S766" s="130">
        <v>43465</v>
      </c>
      <c r="T766" s="333" t="str">
        <f t="shared" si="38"/>
        <v>enero</v>
      </c>
      <c r="U766" s="335">
        <f t="shared" si="39"/>
        <v>364</v>
      </c>
      <c r="V766" s="334">
        <f t="shared" si="37"/>
        <v>365</v>
      </c>
      <c r="W766" s="342">
        <v>403812000</v>
      </c>
      <c r="X766" s="131">
        <v>0</v>
      </c>
      <c r="Y766" s="211"/>
      <c r="Z766" s="164"/>
      <c r="AA766" s="290" t="s">
        <v>2348</v>
      </c>
      <c r="AB766" s="140"/>
      <c r="AC766" s="140"/>
      <c r="AD766" s="140"/>
      <c r="AE766" s="166">
        <v>0.16</v>
      </c>
      <c r="AF766" s="417" t="s">
        <v>2728</v>
      </c>
      <c r="AG766" s="749">
        <v>0.23880000000000001</v>
      </c>
      <c r="AH766" s="417" t="s">
        <v>4261</v>
      </c>
      <c r="AI766" s="327">
        <f>IFERROR(VLOOKUP(CONCATENATE($T766,$V766),'Matriz de Decisión'!$M$4:$Y$81,2,0),0)</f>
        <v>5.333333333333333E-2</v>
      </c>
      <c r="AJ766" s="347"/>
      <c r="AK766" s="347"/>
      <c r="AL766" s="275">
        <f>IFERROR(VLOOKUP(CONCATENATE($T766,$V766),'[1]Matriz de Decisión'!$M$4:$Y$81,3,0),0)</f>
        <v>0.10666666666666666</v>
      </c>
      <c r="AM766" s="166">
        <v>0.16</v>
      </c>
      <c r="AN766" s="412" t="s">
        <v>2744</v>
      </c>
      <c r="AO766" s="419">
        <v>0.24</v>
      </c>
      <c r="AP766" s="750">
        <v>0.23880000000000001</v>
      </c>
      <c r="AQ766" s="412" t="s">
        <v>4277</v>
      </c>
    </row>
    <row r="767" spans="1:43" ht="82.5" customHeight="1" x14ac:dyDescent="0.25">
      <c r="A767" s="228" t="s">
        <v>192</v>
      </c>
      <c r="B767" s="105" t="s">
        <v>1972</v>
      </c>
      <c r="C767" s="105" t="s">
        <v>21</v>
      </c>
      <c r="D767" s="107" t="s">
        <v>4446</v>
      </c>
      <c r="E767" s="197"/>
      <c r="F767" s="106" t="s">
        <v>196</v>
      </c>
      <c r="G767" s="323" t="s">
        <v>2310</v>
      </c>
      <c r="H767" s="323" t="s">
        <v>2311</v>
      </c>
      <c r="I767" s="106" t="s">
        <v>199</v>
      </c>
      <c r="J767" s="107" t="s">
        <v>2345</v>
      </c>
      <c r="K767" s="269" t="s">
        <v>2346</v>
      </c>
      <c r="L767" s="105">
        <v>0.1</v>
      </c>
      <c r="M767" s="211" t="s">
        <v>147</v>
      </c>
      <c r="N767" s="302">
        <v>30</v>
      </c>
      <c r="O767" s="201" t="s">
        <v>193</v>
      </c>
      <c r="P767" s="440">
        <v>43143</v>
      </c>
      <c r="Q767" s="290" t="s">
        <v>2349</v>
      </c>
      <c r="R767" s="130">
        <v>43101</v>
      </c>
      <c r="S767" s="130">
        <v>43465</v>
      </c>
      <c r="T767" s="333" t="str">
        <f t="shared" si="38"/>
        <v>enero</v>
      </c>
      <c r="U767" s="335">
        <f t="shared" si="39"/>
        <v>364</v>
      </c>
      <c r="V767" s="334">
        <f t="shared" si="37"/>
        <v>365</v>
      </c>
      <c r="W767" s="342"/>
      <c r="X767" s="131"/>
      <c r="Y767" s="211"/>
      <c r="Z767" s="164"/>
      <c r="AA767" s="290"/>
      <c r="AB767" s="140"/>
      <c r="AC767" s="140"/>
      <c r="AD767" s="140"/>
      <c r="AE767" s="166">
        <v>0.16</v>
      </c>
      <c r="AF767" s="417" t="s">
        <v>2728</v>
      </c>
      <c r="AG767" s="490">
        <v>0.24</v>
      </c>
      <c r="AH767" s="417" t="s">
        <v>4262</v>
      </c>
      <c r="AI767" s="327">
        <f>IFERROR(VLOOKUP(CONCATENATE($T767,$V767),'Matriz de Decisión'!$M$4:$Y$81,2,0),0)</f>
        <v>5.333333333333333E-2</v>
      </c>
      <c r="AJ767" s="347"/>
      <c r="AK767" s="347"/>
      <c r="AL767" s="275"/>
      <c r="AM767" s="166">
        <v>0.16</v>
      </c>
      <c r="AN767" s="412" t="s">
        <v>2745</v>
      </c>
      <c r="AO767" s="419">
        <v>0.24</v>
      </c>
      <c r="AP767" s="419">
        <v>0.24</v>
      </c>
      <c r="AQ767" s="444" t="s">
        <v>4278</v>
      </c>
    </row>
    <row r="768" spans="1:43" ht="82.5" customHeight="1" x14ac:dyDescent="0.25">
      <c r="A768" s="228" t="s">
        <v>192</v>
      </c>
      <c r="B768" s="105" t="s">
        <v>1972</v>
      </c>
      <c r="C768" s="105" t="s">
        <v>21</v>
      </c>
      <c r="D768" s="107" t="s">
        <v>4446</v>
      </c>
      <c r="E768" s="197"/>
      <c r="F768" s="106" t="s">
        <v>196</v>
      </c>
      <c r="G768" s="323" t="s">
        <v>2310</v>
      </c>
      <c r="H768" s="323" t="s">
        <v>2311</v>
      </c>
      <c r="I768" s="106" t="s">
        <v>199</v>
      </c>
      <c r="J768" s="107" t="s">
        <v>2345</v>
      </c>
      <c r="K768" s="269" t="s">
        <v>2346</v>
      </c>
      <c r="L768" s="105">
        <v>0.1</v>
      </c>
      <c r="M768" s="211" t="s">
        <v>147</v>
      </c>
      <c r="N768" s="302">
        <v>30</v>
      </c>
      <c r="O768" s="201" t="s">
        <v>193</v>
      </c>
      <c r="P768" s="440">
        <v>43143</v>
      </c>
      <c r="Q768" s="290" t="s">
        <v>2350</v>
      </c>
      <c r="R768" s="130">
        <v>43101</v>
      </c>
      <c r="S768" s="130">
        <v>43465</v>
      </c>
      <c r="T768" s="333" t="str">
        <f t="shared" si="38"/>
        <v>enero</v>
      </c>
      <c r="U768" s="335">
        <f t="shared" si="39"/>
        <v>364</v>
      </c>
      <c r="V768" s="334">
        <f t="shared" si="37"/>
        <v>365</v>
      </c>
      <c r="W768" s="342"/>
      <c r="X768" s="131"/>
      <c r="Y768" s="211"/>
      <c r="Z768" s="164"/>
      <c r="AA768" s="290"/>
      <c r="AB768" s="140"/>
      <c r="AC768" s="140"/>
      <c r="AD768" s="140"/>
      <c r="AE768" s="166">
        <v>0.16</v>
      </c>
      <c r="AF768" s="417" t="s">
        <v>2728</v>
      </c>
      <c r="AG768" s="490">
        <v>0.24</v>
      </c>
      <c r="AH768" s="417" t="s">
        <v>4262</v>
      </c>
      <c r="AI768" s="327">
        <f>IFERROR(VLOOKUP(CONCATENATE($T768,$V768),'Matriz de Decisión'!$M$4:$Y$81,2,0),0)</f>
        <v>5.333333333333333E-2</v>
      </c>
      <c r="AJ768" s="347"/>
      <c r="AK768" s="347"/>
      <c r="AL768" s="275"/>
      <c r="AM768" s="166">
        <v>0.16</v>
      </c>
      <c r="AN768" s="412" t="s">
        <v>2746</v>
      </c>
      <c r="AO768" s="419">
        <v>0.24</v>
      </c>
      <c r="AP768" s="419">
        <v>0.24</v>
      </c>
      <c r="AQ768" s="444" t="s">
        <v>4279</v>
      </c>
    </row>
    <row r="769" spans="1:43" ht="82.5" customHeight="1" x14ac:dyDescent="0.25">
      <c r="A769" s="228" t="s">
        <v>192</v>
      </c>
      <c r="B769" s="105" t="s">
        <v>1972</v>
      </c>
      <c r="C769" s="105" t="s">
        <v>21</v>
      </c>
      <c r="D769" s="107" t="s">
        <v>4446</v>
      </c>
      <c r="E769" s="197"/>
      <c r="F769" s="106" t="s">
        <v>196</v>
      </c>
      <c r="G769" s="323" t="s">
        <v>2310</v>
      </c>
      <c r="H769" s="323" t="s">
        <v>2311</v>
      </c>
      <c r="I769" s="106" t="s">
        <v>199</v>
      </c>
      <c r="J769" s="107" t="s">
        <v>2351</v>
      </c>
      <c r="K769" s="269" t="s">
        <v>2352</v>
      </c>
      <c r="L769" s="105">
        <v>0.1</v>
      </c>
      <c r="M769" s="211" t="s">
        <v>285</v>
      </c>
      <c r="N769" s="915">
        <v>1</v>
      </c>
      <c r="O769" s="201" t="s">
        <v>193</v>
      </c>
      <c r="P769" s="440">
        <v>43143</v>
      </c>
      <c r="Q769" s="290" t="s">
        <v>2353</v>
      </c>
      <c r="R769" s="130">
        <v>43101</v>
      </c>
      <c r="S769" s="130">
        <v>43465</v>
      </c>
      <c r="T769" s="333" t="str">
        <f t="shared" si="38"/>
        <v>enero</v>
      </c>
      <c r="U769" s="335">
        <f t="shared" si="39"/>
        <v>364</v>
      </c>
      <c r="V769" s="334">
        <f t="shared" si="37"/>
        <v>365</v>
      </c>
      <c r="W769" s="342">
        <v>325080000</v>
      </c>
      <c r="X769" s="131">
        <v>0</v>
      </c>
      <c r="Y769" s="211"/>
      <c r="Z769" s="164"/>
      <c r="AA769" s="290" t="s">
        <v>2354</v>
      </c>
      <c r="AB769" s="140"/>
      <c r="AC769" s="140"/>
      <c r="AD769" s="140"/>
      <c r="AE769" s="166">
        <v>0.16</v>
      </c>
      <c r="AF769" s="417" t="s">
        <v>2729</v>
      </c>
      <c r="AG769" s="490">
        <v>0.24</v>
      </c>
      <c r="AH769" s="417" t="s">
        <v>4263</v>
      </c>
      <c r="AI769" s="327">
        <f>IFERROR(VLOOKUP(CONCATENATE($T769,$V769),'Matriz de Decisión'!$M$4:$Y$81,2,0),0)</f>
        <v>5.333333333333333E-2</v>
      </c>
      <c r="AJ769" s="347"/>
      <c r="AK769" s="347"/>
      <c r="AL769" s="275">
        <f>IFERROR(VLOOKUP(CONCATENATE($T769,$V769),'[1]Matriz de Decisión'!$M$4:$Y$81,3,0),0)</f>
        <v>0.10666666666666666</v>
      </c>
      <c r="AM769" s="166">
        <v>0.16</v>
      </c>
      <c r="AN769" s="412" t="s">
        <v>2747</v>
      </c>
      <c r="AO769" s="419">
        <v>0.24</v>
      </c>
      <c r="AP769" s="419">
        <v>0.24</v>
      </c>
      <c r="AQ769" s="412" t="s">
        <v>4280</v>
      </c>
    </row>
    <row r="770" spans="1:43" ht="82.5" customHeight="1" x14ac:dyDescent="0.25">
      <c r="A770" s="228" t="s">
        <v>192</v>
      </c>
      <c r="B770" s="105" t="s">
        <v>1972</v>
      </c>
      <c r="C770" s="105" t="s">
        <v>21</v>
      </c>
      <c r="D770" s="107" t="s">
        <v>4446</v>
      </c>
      <c r="E770" s="197"/>
      <c r="F770" s="106" t="s">
        <v>196</v>
      </c>
      <c r="G770" s="323" t="s">
        <v>2310</v>
      </c>
      <c r="H770" s="323" t="s">
        <v>2311</v>
      </c>
      <c r="I770" s="106" t="s">
        <v>199</v>
      </c>
      <c r="J770" s="107" t="s">
        <v>2351</v>
      </c>
      <c r="K770" s="269" t="s">
        <v>2352</v>
      </c>
      <c r="L770" s="105">
        <v>0.1</v>
      </c>
      <c r="M770" s="211" t="s">
        <v>285</v>
      </c>
      <c r="N770" s="915">
        <v>1</v>
      </c>
      <c r="O770" s="201" t="s">
        <v>193</v>
      </c>
      <c r="P770" s="440">
        <v>43143</v>
      </c>
      <c r="Q770" s="290" t="s">
        <v>2355</v>
      </c>
      <c r="R770" s="130">
        <v>43101</v>
      </c>
      <c r="S770" s="130">
        <v>43465</v>
      </c>
      <c r="T770" s="333" t="str">
        <f t="shared" si="38"/>
        <v>enero</v>
      </c>
      <c r="U770" s="335">
        <f t="shared" si="39"/>
        <v>364</v>
      </c>
      <c r="V770" s="334">
        <f t="shared" si="37"/>
        <v>365</v>
      </c>
      <c r="W770" s="342"/>
      <c r="X770" s="131"/>
      <c r="Y770" s="211"/>
      <c r="Z770" s="164"/>
      <c r="AA770" s="290"/>
      <c r="AB770" s="140"/>
      <c r="AC770" s="140"/>
      <c r="AD770" s="140"/>
      <c r="AE770" s="166">
        <v>0.16</v>
      </c>
      <c r="AF770" s="417" t="s">
        <v>2729</v>
      </c>
      <c r="AG770" s="490">
        <v>0.24</v>
      </c>
      <c r="AH770" s="417" t="s">
        <v>4263</v>
      </c>
      <c r="AI770" s="327">
        <f>IFERROR(VLOOKUP(CONCATENATE($T770,$V770),'Matriz de Decisión'!$M$4:$Y$81,2,0),0)</f>
        <v>5.333333333333333E-2</v>
      </c>
      <c r="AJ770" s="347"/>
      <c r="AK770" s="347"/>
      <c r="AL770" s="275"/>
      <c r="AM770" s="166">
        <v>0.16</v>
      </c>
      <c r="AN770" s="412" t="s">
        <v>2748</v>
      </c>
      <c r="AO770" s="419">
        <v>0.24</v>
      </c>
      <c r="AP770" s="419">
        <v>0.24</v>
      </c>
      <c r="AQ770" s="412" t="s">
        <v>4281</v>
      </c>
    </row>
    <row r="771" spans="1:43" ht="82.5" customHeight="1" x14ac:dyDescent="0.25">
      <c r="A771" s="228" t="s">
        <v>192</v>
      </c>
      <c r="B771" s="105" t="s">
        <v>1972</v>
      </c>
      <c r="C771" s="105" t="s">
        <v>21</v>
      </c>
      <c r="D771" s="107" t="s">
        <v>4446</v>
      </c>
      <c r="E771" s="197"/>
      <c r="F771" s="106" t="s">
        <v>196</v>
      </c>
      <c r="G771" s="323" t="s">
        <v>2310</v>
      </c>
      <c r="H771" s="323" t="s">
        <v>2311</v>
      </c>
      <c r="I771" s="106" t="s">
        <v>199</v>
      </c>
      <c r="J771" s="107" t="s">
        <v>2351</v>
      </c>
      <c r="K771" s="269" t="s">
        <v>2352</v>
      </c>
      <c r="L771" s="105">
        <v>0.1</v>
      </c>
      <c r="M771" s="211" t="s">
        <v>285</v>
      </c>
      <c r="N771" s="915">
        <v>1</v>
      </c>
      <c r="O771" s="201" t="s">
        <v>193</v>
      </c>
      <c r="P771" s="440">
        <v>43143</v>
      </c>
      <c r="Q771" s="290" t="s">
        <v>2356</v>
      </c>
      <c r="R771" s="130">
        <v>43101</v>
      </c>
      <c r="S771" s="130">
        <v>43465</v>
      </c>
      <c r="T771" s="333" t="str">
        <f t="shared" si="38"/>
        <v>enero</v>
      </c>
      <c r="U771" s="335">
        <f t="shared" si="39"/>
        <v>364</v>
      </c>
      <c r="V771" s="334">
        <f t="shared" si="37"/>
        <v>365</v>
      </c>
      <c r="W771" s="342"/>
      <c r="X771" s="131"/>
      <c r="Y771" s="211"/>
      <c r="Z771" s="164"/>
      <c r="AA771" s="290"/>
      <c r="AB771" s="140"/>
      <c r="AC771" s="140"/>
      <c r="AD771" s="140"/>
      <c r="AE771" s="166">
        <v>0.16</v>
      </c>
      <c r="AF771" s="417" t="s">
        <v>2729</v>
      </c>
      <c r="AG771" s="490">
        <v>0.24</v>
      </c>
      <c r="AH771" s="417" t="s">
        <v>4263</v>
      </c>
      <c r="AI771" s="327">
        <f>IFERROR(VLOOKUP(CONCATENATE($T771,$V771),'Matriz de Decisión'!$M$4:$Y$81,2,0),0)</f>
        <v>5.333333333333333E-2</v>
      </c>
      <c r="AJ771" s="347"/>
      <c r="AK771" s="347"/>
      <c r="AL771" s="275"/>
      <c r="AM771" s="166">
        <v>0.16</v>
      </c>
      <c r="AN771" s="412" t="s">
        <v>2749</v>
      </c>
      <c r="AO771" s="419">
        <v>0.24</v>
      </c>
      <c r="AP771" s="419">
        <v>0.24</v>
      </c>
      <c r="AQ771" s="412" t="s">
        <v>4282</v>
      </c>
    </row>
    <row r="772" spans="1:43" ht="82.5" customHeight="1" x14ac:dyDescent="0.25">
      <c r="A772" s="228" t="s">
        <v>192</v>
      </c>
      <c r="B772" s="105" t="s">
        <v>1972</v>
      </c>
      <c r="C772" s="105" t="s">
        <v>21</v>
      </c>
      <c r="D772" s="107" t="s">
        <v>4446</v>
      </c>
      <c r="E772" s="197"/>
      <c r="F772" s="106" t="s">
        <v>196</v>
      </c>
      <c r="G772" s="323" t="s">
        <v>2310</v>
      </c>
      <c r="H772" s="323" t="s">
        <v>2311</v>
      </c>
      <c r="I772" s="106" t="s">
        <v>199</v>
      </c>
      <c r="J772" s="107" t="s">
        <v>2357</v>
      </c>
      <c r="K772" s="269" t="s">
        <v>2358</v>
      </c>
      <c r="L772" s="105">
        <v>0.1</v>
      </c>
      <c r="M772" s="211" t="s">
        <v>285</v>
      </c>
      <c r="N772" s="915">
        <v>1</v>
      </c>
      <c r="O772" s="201" t="s">
        <v>193</v>
      </c>
      <c r="P772" s="440">
        <v>43143</v>
      </c>
      <c r="Q772" s="290" t="s">
        <v>2359</v>
      </c>
      <c r="R772" s="130">
        <v>43101</v>
      </c>
      <c r="S772" s="130">
        <v>43465</v>
      </c>
      <c r="T772" s="333" t="str">
        <f t="shared" si="38"/>
        <v>enero</v>
      </c>
      <c r="U772" s="335">
        <f t="shared" si="39"/>
        <v>364</v>
      </c>
      <c r="V772" s="334">
        <f t="shared" si="37"/>
        <v>365</v>
      </c>
      <c r="W772" s="342">
        <v>151320000</v>
      </c>
      <c r="X772" s="131">
        <v>0</v>
      </c>
      <c r="Y772" s="211"/>
      <c r="Z772" s="164"/>
      <c r="AA772" s="290" t="s">
        <v>2360</v>
      </c>
      <c r="AB772" s="140"/>
      <c r="AC772" s="140"/>
      <c r="AD772" s="140"/>
      <c r="AE772" s="166">
        <v>0.16</v>
      </c>
      <c r="AF772" s="417" t="s">
        <v>2730</v>
      </c>
      <c r="AG772" s="490">
        <v>0.24</v>
      </c>
      <c r="AH772" s="417" t="s">
        <v>4264</v>
      </c>
      <c r="AI772" s="327">
        <f>IFERROR(VLOOKUP(CONCATENATE($T772,$V772),'Matriz de Decisión'!$M$4:$Y$81,2,0),0)</f>
        <v>5.333333333333333E-2</v>
      </c>
      <c r="AJ772" s="347"/>
      <c r="AK772" s="347"/>
      <c r="AL772" s="275">
        <f>IFERROR(VLOOKUP(CONCATENATE($T772,$V772),'[1]Matriz de Decisión'!$M$4:$Y$81,3,0),0)</f>
        <v>0.10666666666666666</v>
      </c>
      <c r="AM772" s="166">
        <v>0.16</v>
      </c>
      <c r="AN772" s="526" t="s">
        <v>2750</v>
      </c>
      <c r="AO772" s="419">
        <v>0.24</v>
      </c>
      <c r="AP772" s="419">
        <v>0.24</v>
      </c>
      <c r="AQ772" s="751" t="s">
        <v>4283</v>
      </c>
    </row>
    <row r="773" spans="1:43" ht="82.5" customHeight="1" x14ac:dyDescent="0.25">
      <c r="A773" s="228" t="s">
        <v>192</v>
      </c>
      <c r="B773" s="105" t="s">
        <v>1972</v>
      </c>
      <c r="C773" s="105" t="s">
        <v>21</v>
      </c>
      <c r="D773" s="107" t="s">
        <v>4446</v>
      </c>
      <c r="E773" s="197"/>
      <c r="F773" s="106" t="s">
        <v>196</v>
      </c>
      <c r="G773" s="323" t="s">
        <v>2310</v>
      </c>
      <c r="H773" s="323" t="s">
        <v>2311</v>
      </c>
      <c r="I773" s="106" t="s">
        <v>199</v>
      </c>
      <c r="J773" s="107" t="s">
        <v>2357</v>
      </c>
      <c r="K773" s="269" t="s">
        <v>2358</v>
      </c>
      <c r="L773" s="105">
        <v>0.1</v>
      </c>
      <c r="M773" s="211" t="s">
        <v>285</v>
      </c>
      <c r="N773" s="915">
        <v>1</v>
      </c>
      <c r="O773" s="201" t="s">
        <v>193</v>
      </c>
      <c r="P773" s="440">
        <v>43143</v>
      </c>
      <c r="Q773" s="290" t="s">
        <v>2361</v>
      </c>
      <c r="R773" s="130">
        <v>43101</v>
      </c>
      <c r="S773" s="130">
        <v>43465</v>
      </c>
      <c r="T773" s="333" t="str">
        <f t="shared" si="38"/>
        <v>enero</v>
      </c>
      <c r="U773" s="335">
        <f t="shared" si="39"/>
        <v>364</v>
      </c>
      <c r="V773" s="334">
        <f t="shared" si="37"/>
        <v>365</v>
      </c>
      <c r="W773" s="342"/>
      <c r="X773" s="131"/>
      <c r="Y773" s="211"/>
      <c r="Z773" s="164"/>
      <c r="AA773" s="290"/>
      <c r="AB773" s="140"/>
      <c r="AC773" s="140"/>
      <c r="AD773" s="140"/>
      <c r="AE773" s="166">
        <v>0.16</v>
      </c>
      <c r="AF773" s="417" t="s">
        <v>2730</v>
      </c>
      <c r="AG773" s="490">
        <v>0.24</v>
      </c>
      <c r="AH773" s="417" t="s">
        <v>4264</v>
      </c>
      <c r="AI773" s="327">
        <f>IFERROR(VLOOKUP(CONCATENATE($T773,$V773),'Matriz de Decisión'!$M$4:$Y$81,2,0),0)</f>
        <v>5.333333333333333E-2</v>
      </c>
      <c r="AJ773" s="347"/>
      <c r="AK773" s="347"/>
      <c r="AL773" s="275"/>
      <c r="AM773" s="166">
        <v>0.16</v>
      </c>
      <c r="AN773" s="526" t="s">
        <v>2751</v>
      </c>
      <c r="AO773" s="419">
        <v>0.24</v>
      </c>
      <c r="AP773" s="419">
        <v>0.24</v>
      </c>
      <c r="AQ773" s="751" t="s">
        <v>4284</v>
      </c>
    </row>
    <row r="774" spans="1:43" ht="82.5" customHeight="1" x14ac:dyDescent="0.25">
      <c r="A774" s="228" t="s">
        <v>192</v>
      </c>
      <c r="B774" s="105" t="s">
        <v>1972</v>
      </c>
      <c r="C774" s="105" t="s">
        <v>21</v>
      </c>
      <c r="D774" s="107" t="s">
        <v>4446</v>
      </c>
      <c r="E774" s="197"/>
      <c r="F774" s="106" t="s">
        <v>196</v>
      </c>
      <c r="G774" s="323" t="s">
        <v>2310</v>
      </c>
      <c r="H774" s="323" t="s">
        <v>2311</v>
      </c>
      <c r="I774" s="106" t="s">
        <v>199</v>
      </c>
      <c r="J774" s="107" t="s">
        <v>2357</v>
      </c>
      <c r="K774" s="269" t="s">
        <v>2358</v>
      </c>
      <c r="L774" s="105">
        <v>0.1</v>
      </c>
      <c r="M774" s="211" t="s">
        <v>285</v>
      </c>
      <c r="N774" s="915">
        <v>1</v>
      </c>
      <c r="O774" s="201" t="s">
        <v>193</v>
      </c>
      <c r="P774" s="440">
        <v>43143</v>
      </c>
      <c r="Q774" s="290" t="s">
        <v>2362</v>
      </c>
      <c r="R774" s="130">
        <v>43101</v>
      </c>
      <c r="S774" s="130">
        <v>43465</v>
      </c>
      <c r="T774" s="333" t="str">
        <f t="shared" si="38"/>
        <v>enero</v>
      </c>
      <c r="U774" s="335">
        <f t="shared" si="39"/>
        <v>364</v>
      </c>
      <c r="V774" s="334">
        <f t="shared" si="37"/>
        <v>365</v>
      </c>
      <c r="W774" s="342"/>
      <c r="X774" s="131"/>
      <c r="Y774" s="211"/>
      <c r="Z774" s="164"/>
      <c r="AA774" s="290"/>
      <c r="AB774" s="140"/>
      <c r="AC774" s="140"/>
      <c r="AD774" s="140"/>
      <c r="AE774" s="166">
        <v>0.16</v>
      </c>
      <c r="AF774" s="417" t="s">
        <v>2730</v>
      </c>
      <c r="AG774" s="490">
        <v>0.24</v>
      </c>
      <c r="AH774" s="417" t="s">
        <v>4264</v>
      </c>
      <c r="AI774" s="327">
        <f>IFERROR(VLOOKUP(CONCATENATE($T774,$V774),'Matriz de Decisión'!$M$4:$Y$81,2,0),0)</f>
        <v>5.333333333333333E-2</v>
      </c>
      <c r="AJ774" s="347"/>
      <c r="AK774" s="347"/>
      <c r="AL774" s="275"/>
      <c r="AM774" s="166">
        <v>0.16</v>
      </c>
      <c r="AN774" s="526" t="s">
        <v>2752</v>
      </c>
      <c r="AO774" s="419">
        <v>0.24</v>
      </c>
      <c r="AP774" s="419">
        <v>0.24</v>
      </c>
      <c r="AQ774" s="751" t="s">
        <v>4285</v>
      </c>
    </row>
    <row r="775" spans="1:43" ht="82.5" customHeight="1" x14ac:dyDescent="0.25">
      <c r="A775" s="228" t="s">
        <v>192</v>
      </c>
      <c r="B775" s="105" t="s">
        <v>1972</v>
      </c>
      <c r="C775" s="105" t="s">
        <v>21</v>
      </c>
      <c r="D775" s="107" t="s">
        <v>4446</v>
      </c>
      <c r="E775" s="197"/>
      <c r="F775" s="106" t="s">
        <v>196</v>
      </c>
      <c r="G775" s="323" t="s">
        <v>2310</v>
      </c>
      <c r="H775" s="323" t="s">
        <v>2311</v>
      </c>
      <c r="I775" s="106" t="s">
        <v>199</v>
      </c>
      <c r="J775" s="107" t="s">
        <v>2357</v>
      </c>
      <c r="K775" s="269" t="s">
        <v>2358</v>
      </c>
      <c r="L775" s="105">
        <v>0.1</v>
      </c>
      <c r="M775" s="211" t="s">
        <v>285</v>
      </c>
      <c r="N775" s="915">
        <v>1</v>
      </c>
      <c r="O775" s="201" t="s">
        <v>193</v>
      </c>
      <c r="P775" s="440">
        <v>43143</v>
      </c>
      <c r="Q775" s="290" t="s">
        <v>2363</v>
      </c>
      <c r="R775" s="130">
        <v>43101</v>
      </c>
      <c r="S775" s="130">
        <v>43465</v>
      </c>
      <c r="T775" s="333" t="str">
        <f t="shared" si="38"/>
        <v>enero</v>
      </c>
      <c r="U775" s="335">
        <f t="shared" si="39"/>
        <v>364</v>
      </c>
      <c r="V775" s="334">
        <f t="shared" si="37"/>
        <v>365</v>
      </c>
      <c r="W775" s="342"/>
      <c r="X775" s="131"/>
      <c r="Y775" s="211"/>
      <c r="Z775" s="164"/>
      <c r="AA775" s="290"/>
      <c r="AB775" s="140"/>
      <c r="AC775" s="140"/>
      <c r="AD775" s="140"/>
      <c r="AE775" s="166">
        <v>0.16</v>
      </c>
      <c r="AF775" s="417" t="s">
        <v>2730</v>
      </c>
      <c r="AG775" s="490">
        <v>0.24</v>
      </c>
      <c r="AH775" s="417" t="s">
        <v>4264</v>
      </c>
      <c r="AI775" s="327">
        <f>IFERROR(VLOOKUP(CONCATENATE($T775,$V775),'Matriz de Decisión'!$M$4:$Y$81,2,0),0)</f>
        <v>5.333333333333333E-2</v>
      </c>
      <c r="AJ775" s="347"/>
      <c r="AK775" s="347"/>
      <c r="AL775" s="275"/>
      <c r="AM775" s="166">
        <v>0.16</v>
      </c>
      <c r="AN775" s="412" t="s">
        <v>2753</v>
      </c>
      <c r="AO775" s="419">
        <v>0.24</v>
      </c>
      <c r="AP775" s="419">
        <v>0.24</v>
      </c>
      <c r="AQ775" s="751" t="s">
        <v>4286</v>
      </c>
    </row>
    <row r="776" spans="1:43" ht="82.5" customHeight="1" x14ac:dyDescent="0.25">
      <c r="A776" s="228" t="s">
        <v>192</v>
      </c>
      <c r="B776" s="105" t="s">
        <v>1972</v>
      </c>
      <c r="C776" s="105" t="s">
        <v>21</v>
      </c>
      <c r="D776" s="107" t="s">
        <v>4446</v>
      </c>
      <c r="E776" s="197"/>
      <c r="F776" s="106" t="s">
        <v>196</v>
      </c>
      <c r="G776" s="323" t="s">
        <v>2310</v>
      </c>
      <c r="H776" s="323" t="s">
        <v>2311</v>
      </c>
      <c r="I776" s="106" t="s">
        <v>199</v>
      </c>
      <c r="J776" s="107" t="s">
        <v>2364</v>
      </c>
      <c r="K776" s="269" t="s">
        <v>2365</v>
      </c>
      <c r="L776" s="105">
        <v>0.1</v>
      </c>
      <c r="M776" s="211" t="s">
        <v>285</v>
      </c>
      <c r="N776" s="915">
        <v>1</v>
      </c>
      <c r="O776" s="201" t="s">
        <v>193</v>
      </c>
      <c r="P776" s="440">
        <v>43143</v>
      </c>
      <c r="Q776" s="290" t="s">
        <v>2366</v>
      </c>
      <c r="R776" s="130">
        <v>43101</v>
      </c>
      <c r="S776" s="130">
        <v>43465</v>
      </c>
      <c r="T776" s="333" t="str">
        <f t="shared" si="38"/>
        <v>enero</v>
      </c>
      <c r="U776" s="335">
        <f t="shared" si="39"/>
        <v>364</v>
      </c>
      <c r="V776" s="334">
        <f t="shared" ref="V776:V783" si="40">IF($U776&lt;=30,30,IF(AND($U776&gt;30,$U776&lt;=61),61,IF(AND($U776&gt;61,$U776&lt;=91),91,IF(AND($U776&gt;91,$U776&lt;=122),122,IF(AND($U776&gt;122,$U776&lt;=152),152,IF(AND($U776&gt;152,$U776&lt;=183),183,IF(AND($U776&gt;183,$U776&lt;=213),213,IF(AND($U776&gt;213,$U776&lt;=244),244,IF(AND($U776&gt;244,$U776&lt;=274),274,IF(AND($U776&gt;274,$U776&lt;=305),305,IF(AND($U776&gt;305,$U776&lt;=333),333,IF(AND($U776&gt;333,$U776&lt;=365),365,"Verificar Fechas"))))))))))))</f>
        <v>365</v>
      </c>
      <c r="W776" s="342">
        <v>148800000</v>
      </c>
      <c r="X776" s="131">
        <v>0</v>
      </c>
      <c r="Y776" s="211"/>
      <c r="Z776" s="164"/>
      <c r="AA776" s="290" t="s">
        <v>2367</v>
      </c>
      <c r="AB776" s="140"/>
      <c r="AC776" s="140"/>
      <c r="AD776" s="140"/>
      <c r="AE776" s="166">
        <v>0.16</v>
      </c>
      <c r="AF776" s="417" t="s">
        <v>2731</v>
      </c>
      <c r="AG776" s="490">
        <v>0.24</v>
      </c>
      <c r="AH776" s="417" t="s">
        <v>2731</v>
      </c>
      <c r="AI776" s="327">
        <f>IFERROR(VLOOKUP(CONCATENATE($T776,$V776),'Matriz de Decisión'!$M$4:$Y$81,2,0),0)</f>
        <v>5.333333333333333E-2</v>
      </c>
      <c r="AJ776" s="347"/>
      <c r="AK776" s="347"/>
      <c r="AL776" s="275">
        <f>IFERROR(VLOOKUP(CONCATENATE($T776,$V776),'[1]Matriz de Decisión'!$M$4:$Y$81,3,0),0)</f>
        <v>0.10666666666666666</v>
      </c>
      <c r="AM776" s="166">
        <v>0.16</v>
      </c>
      <c r="AN776" s="412" t="s">
        <v>2754</v>
      </c>
      <c r="AO776" s="419">
        <v>0.24</v>
      </c>
      <c r="AP776" s="419">
        <v>0.24</v>
      </c>
      <c r="AQ776" s="412" t="s">
        <v>4287</v>
      </c>
    </row>
    <row r="777" spans="1:43" ht="82.5" customHeight="1" x14ac:dyDescent="0.25">
      <c r="A777" s="228" t="s">
        <v>192</v>
      </c>
      <c r="B777" s="105" t="s">
        <v>1972</v>
      </c>
      <c r="C777" s="105" t="s">
        <v>21</v>
      </c>
      <c r="D777" s="107" t="s">
        <v>4446</v>
      </c>
      <c r="E777" s="197"/>
      <c r="F777" s="106" t="s">
        <v>196</v>
      </c>
      <c r="G777" s="323" t="s">
        <v>2310</v>
      </c>
      <c r="H777" s="323" t="s">
        <v>2311</v>
      </c>
      <c r="I777" s="106" t="s">
        <v>199</v>
      </c>
      <c r="J777" s="107" t="s">
        <v>2364</v>
      </c>
      <c r="K777" s="269" t="s">
        <v>2365</v>
      </c>
      <c r="L777" s="105">
        <v>0.1</v>
      </c>
      <c r="M777" s="211" t="s">
        <v>285</v>
      </c>
      <c r="N777" s="915">
        <v>1</v>
      </c>
      <c r="O777" s="201" t="s">
        <v>193</v>
      </c>
      <c r="P777" s="440">
        <v>43143</v>
      </c>
      <c r="Q777" s="290" t="s">
        <v>2368</v>
      </c>
      <c r="R777" s="130">
        <v>43101</v>
      </c>
      <c r="S777" s="130">
        <v>43465</v>
      </c>
      <c r="T777" s="333" t="str">
        <f t="shared" ref="T777:T783" si="41">TEXT(R777,"mmmm")</f>
        <v>enero</v>
      </c>
      <c r="U777" s="335">
        <f t="shared" ref="U777:U783" si="42">+S777-R777</f>
        <v>364</v>
      </c>
      <c r="V777" s="334">
        <f t="shared" si="40"/>
        <v>365</v>
      </c>
      <c r="W777" s="342"/>
      <c r="X777" s="131"/>
      <c r="Y777" s="211"/>
      <c r="Z777" s="164"/>
      <c r="AA777" s="290"/>
      <c r="AB777" s="140"/>
      <c r="AC777" s="140"/>
      <c r="AD777" s="140"/>
      <c r="AE777" s="166">
        <v>0.16</v>
      </c>
      <c r="AF777" s="417" t="s">
        <v>2731</v>
      </c>
      <c r="AG777" s="490">
        <v>0.24</v>
      </c>
      <c r="AH777" s="417" t="s">
        <v>4265</v>
      </c>
      <c r="AI777" s="327">
        <f>IFERROR(VLOOKUP(CONCATENATE($T777,$V777),'Matriz de Decisión'!$M$4:$Y$81,2,0),0)</f>
        <v>5.333333333333333E-2</v>
      </c>
      <c r="AJ777" s="347"/>
      <c r="AK777" s="347"/>
      <c r="AL777" s="275"/>
      <c r="AM777" s="166">
        <v>0.16</v>
      </c>
      <c r="AN777" s="526" t="s">
        <v>2755</v>
      </c>
      <c r="AO777" s="419">
        <v>0.24</v>
      </c>
      <c r="AP777" s="419">
        <v>0.24</v>
      </c>
      <c r="AQ777" s="526" t="s">
        <v>4288</v>
      </c>
    </row>
    <row r="778" spans="1:43" ht="82.5" customHeight="1" x14ac:dyDescent="0.25">
      <c r="A778" s="228" t="s">
        <v>192</v>
      </c>
      <c r="B778" s="105" t="s">
        <v>1972</v>
      </c>
      <c r="C778" s="105" t="s">
        <v>21</v>
      </c>
      <c r="D778" s="107" t="s">
        <v>4446</v>
      </c>
      <c r="E778" s="197"/>
      <c r="F778" s="106" t="s">
        <v>196</v>
      </c>
      <c r="G778" s="323" t="s">
        <v>2310</v>
      </c>
      <c r="H778" s="323" t="s">
        <v>2311</v>
      </c>
      <c r="I778" s="106" t="s">
        <v>199</v>
      </c>
      <c r="J778" s="107" t="s">
        <v>2364</v>
      </c>
      <c r="K778" s="269" t="s">
        <v>2365</v>
      </c>
      <c r="L778" s="105">
        <v>0.1</v>
      </c>
      <c r="M778" s="211" t="s">
        <v>285</v>
      </c>
      <c r="N778" s="915">
        <v>1</v>
      </c>
      <c r="O778" s="201" t="s">
        <v>193</v>
      </c>
      <c r="P778" s="440">
        <v>43143</v>
      </c>
      <c r="Q778" s="290" t="s">
        <v>2369</v>
      </c>
      <c r="R778" s="130">
        <v>43101</v>
      </c>
      <c r="S778" s="130">
        <v>43465</v>
      </c>
      <c r="T778" s="333" t="str">
        <f t="shared" si="41"/>
        <v>enero</v>
      </c>
      <c r="U778" s="335">
        <f t="shared" si="42"/>
        <v>364</v>
      </c>
      <c r="V778" s="334">
        <f t="shared" si="40"/>
        <v>365</v>
      </c>
      <c r="W778" s="342"/>
      <c r="X778" s="131"/>
      <c r="Y778" s="211"/>
      <c r="Z778" s="164"/>
      <c r="AA778" s="290"/>
      <c r="AB778" s="140"/>
      <c r="AC778" s="140"/>
      <c r="AD778" s="140"/>
      <c r="AE778" s="166">
        <v>0.16</v>
      </c>
      <c r="AF778" s="417" t="s">
        <v>2731</v>
      </c>
      <c r="AG778" s="490">
        <v>0.24</v>
      </c>
      <c r="AH778" s="417" t="s">
        <v>4265</v>
      </c>
      <c r="AI778" s="327">
        <f>IFERROR(VLOOKUP(CONCATENATE($T778,$V778),'Matriz de Decisión'!$M$4:$Y$81,2,0),0)</f>
        <v>5.333333333333333E-2</v>
      </c>
      <c r="AJ778" s="347"/>
      <c r="AK778" s="347"/>
      <c r="AL778" s="275"/>
      <c r="AM778" s="166">
        <v>0.16</v>
      </c>
      <c r="AN778" s="412" t="s">
        <v>2756</v>
      </c>
      <c r="AO778" s="419">
        <v>0.24</v>
      </c>
      <c r="AP778" s="419">
        <v>0.24</v>
      </c>
      <c r="AQ778" s="412" t="s">
        <v>4289</v>
      </c>
    </row>
    <row r="779" spans="1:43" ht="82.5" customHeight="1" x14ac:dyDescent="0.25">
      <c r="A779" s="228" t="s">
        <v>192</v>
      </c>
      <c r="B779" s="105" t="s">
        <v>2370</v>
      </c>
      <c r="C779" s="105" t="s">
        <v>21</v>
      </c>
      <c r="D779" s="107" t="s">
        <v>4446</v>
      </c>
      <c r="E779" s="201"/>
      <c r="F779" s="106" t="s">
        <v>196</v>
      </c>
      <c r="G779" s="323" t="s">
        <v>2371</v>
      </c>
      <c r="H779" s="323" t="s">
        <v>2372</v>
      </c>
      <c r="I779" s="106" t="s">
        <v>199</v>
      </c>
      <c r="J779" s="107" t="s">
        <v>2373</v>
      </c>
      <c r="K779" s="241" t="s">
        <v>2374</v>
      </c>
      <c r="L779" s="105">
        <v>0.05</v>
      </c>
      <c r="M779" s="211" t="s">
        <v>194</v>
      </c>
      <c r="N779" s="302">
        <v>2</v>
      </c>
      <c r="O779" s="140"/>
      <c r="P779" s="140"/>
      <c r="Q779" s="290" t="s">
        <v>2375</v>
      </c>
      <c r="R779" s="130">
        <v>43101</v>
      </c>
      <c r="S779" s="130">
        <v>43465</v>
      </c>
      <c r="T779" s="333" t="str">
        <f t="shared" si="41"/>
        <v>enero</v>
      </c>
      <c r="U779" s="335">
        <f t="shared" si="42"/>
        <v>364</v>
      </c>
      <c r="V779" s="334">
        <f t="shared" si="40"/>
        <v>365</v>
      </c>
      <c r="W779" s="342">
        <v>74514000</v>
      </c>
      <c r="X779" s="131">
        <v>0</v>
      </c>
      <c r="Y779" s="211"/>
      <c r="Z779" s="164"/>
      <c r="AA779" s="290" t="s">
        <v>2376</v>
      </c>
      <c r="AB779" s="140"/>
      <c r="AC779" s="445">
        <v>0</v>
      </c>
      <c r="AD779" s="446" t="s">
        <v>2377</v>
      </c>
      <c r="AE779" s="432">
        <v>0</v>
      </c>
      <c r="AF779" s="446" t="s">
        <v>2768</v>
      </c>
      <c r="AG779" s="781">
        <v>0</v>
      </c>
      <c r="AH779" s="780" t="s">
        <v>4346</v>
      </c>
      <c r="AI779" s="327">
        <f>IFERROR(VLOOKUP(CONCATENATE($T779,$V779),'Matriz de Decisión'!$M$4:$Y$81,2,0),0)</f>
        <v>5.333333333333333E-2</v>
      </c>
      <c r="AJ779" s="346">
        <v>0</v>
      </c>
      <c r="AK779" s="446" t="s">
        <v>2377</v>
      </c>
      <c r="AL779" s="344">
        <v>0</v>
      </c>
      <c r="AM779" s="344">
        <v>0</v>
      </c>
      <c r="AN779" s="446" t="s">
        <v>2768</v>
      </c>
      <c r="AO779" s="785">
        <v>0</v>
      </c>
      <c r="AP779" s="789">
        <v>0</v>
      </c>
      <c r="AQ779" s="787" t="s">
        <v>4346</v>
      </c>
    </row>
    <row r="780" spans="1:43" ht="82.5" customHeight="1" x14ac:dyDescent="0.25">
      <c r="A780" s="228" t="s">
        <v>192</v>
      </c>
      <c r="B780" s="105" t="s">
        <v>2370</v>
      </c>
      <c r="C780" s="105" t="s">
        <v>21</v>
      </c>
      <c r="D780" s="107" t="s">
        <v>4453</v>
      </c>
      <c r="E780" s="201"/>
      <c r="F780" s="106" t="s">
        <v>196</v>
      </c>
      <c r="G780" s="323" t="s">
        <v>2371</v>
      </c>
      <c r="H780" s="323" t="s">
        <v>2372</v>
      </c>
      <c r="I780" s="106" t="s">
        <v>199</v>
      </c>
      <c r="J780" s="107" t="s">
        <v>2378</v>
      </c>
      <c r="K780" s="241" t="s">
        <v>2379</v>
      </c>
      <c r="L780" s="105">
        <v>0.45</v>
      </c>
      <c r="M780" s="211" t="s">
        <v>285</v>
      </c>
      <c r="N780" s="915">
        <v>1</v>
      </c>
      <c r="O780" s="140"/>
      <c r="P780" s="140"/>
      <c r="Q780" s="290" t="s">
        <v>2380</v>
      </c>
      <c r="R780" s="130">
        <v>43101</v>
      </c>
      <c r="S780" s="130">
        <v>43465</v>
      </c>
      <c r="T780" s="333" t="str">
        <f t="shared" si="41"/>
        <v>enero</v>
      </c>
      <c r="U780" s="335">
        <f t="shared" si="42"/>
        <v>364</v>
      </c>
      <c r="V780" s="334">
        <f t="shared" si="40"/>
        <v>365</v>
      </c>
      <c r="W780" s="342">
        <v>678931200</v>
      </c>
      <c r="X780" s="131">
        <v>0</v>
      </c>
      <c r="Y780" s="211"/>
      <c r="Z780" s="164"/>
      <c r="AA780" s="290" t="s">
        <v>2376</v>
      </c>
      <c r="AB780" s="140"/>
      <c r="AC780" s="445">
        <v>0</v>
      </c>
      <c r="AD780" s="446" t="s">
        <v>2381</v>
      </c>
      <c r="AE780" s="432">
        <v>0</v>
      </c>
      <c r="AF780" s="446" t="s">
        <v>2769</v>
      </c>
      <c r="AG780" s="781">
        <v>0</v>
      </c>
      <c r="AH780" s="778" t="s">
        <v>4347</v>
      </c>
      <c r="AI780" s="327">
        <f>IFERROR(VLOOKUP(CONCATENATE($T780,$V780),'Matriz de Decisión'!$M$4:$Y$81,2,0),0)</f>
        <v>5.333333333333333E-2</v>
      </c>
      <c r="AJ780" s="346">
        <v>0</v>
      </c>
      <c r="AK780" s="446" t="s">
        <v>2381</v>
      </c>
      <c r="AL780" s="344">
        <v>0</v>
      </c>
      <c r="AM780" s="344">
        <v>0</v>
      </c>
      <c r="AN780" s="446" t="s">
        <v>2769</v>
      </c>
      <c r="AO780" s="785">
        <v>0</v>
      </c>
      <c r="AP780" s="789">
        <v>0</v>
      </c>
      <c r="AQ780" s="784" t="s">
        <v>4351</v>
      </c>
    </row>
    <row r="781" spans="1:43" ht="82.5" customHeight="1" x14ac:dyDescent="0.25">
      <c r="A781" s="228" t="s">
        <v>192</v>
      </c>
      <c r="B781" s="105" t="s">
        <v>2370</v>
      </c>
      <c r="C781" s="105" t="s">
        <v>21</v>
      </c>
      <c r="D781" s="107" t="s">
        <v>4453</v>
      </c>
      <c r="E781" s="201"/>
      <c r="F781" s="106" t="s">
        <v>196</v>
      </c>
      <c r="G781" s="323" t="s">
        <v>2371</v>
      </c>
      <c r="H781" s="323" t="s">
        <v>2372</v>
      </c>
      <c r="I781" s="106" t="s">
        <v>199</v>
      </c>
      <c r="J781" s="107" t="s">
        <v>2382</v>
      </c>
      <c r="K781" s="241" t="s">
        <v>2383</v>
      </c>
      <c r="L781" s="105">
        <v>0.25</v>
      </c>
      <c r="M781" s="211" t="s">
        <v>285</v>
      </c>
      <c r="N781" s="915">
        <v>1</v>
      </c>
      <c r="O781" s="140"/>
      <c r="P781" s="140"/>
      <c r="Q781" s="290" t="s">
        <v>2384</v>
      </c>
      <c r="R781" s="130">
        <v>43115</v>
      </c>
      <c r="S781" s="130">
        <v>43465</v>
      </c>
      <c r="T781" s="333" t="str">
        <f t="shared" si="41"/>
        <v>enero</v>
      </c>
      <c r="U781" s="335">
        <f t="shared" si="42"/>
        <v>350</v>
      </c>
      <c r="V781" s="334">
        <f t="shared" si="40"/>
        <v>365</v>
      </c>
      <c r="W781" s="342">
        <v>332814000</v>
      </c>
      <c r="X781" s="131">
        <v>0</v>
      </c>
      <c r="Y781" s="211"/>
      <c r="Z781" s="164"/>
      <c r="AA781" s="290" t="s">
        <v>2376</v>
      </c>
      <c r="AB781" s="140"/>
      <c r="AC781" s="445">
        <v>0.25</v>
      </c>
      <c r="AD781" s="446" t="s">
        <v>2385</v>
      </c>
      <c r="AE781" s="534">
        <v>0.25</v>
      </c>
      <c r="AF781" s="535" t="s">
        <v>2770</v>
      </c>
      <c r="AG781" s="781">
        <v>0.25</v>
      </c>
      <c r="AH781" s="778" t="s">
        <v>4348</v>
      </c>
      <c r="AI781" s="327">
        <f>IFERROR(VLOOKUP(CONCATENATE($T781,$V781),'Matriz de Decisión'!$M$4:$Y$81,2,0),0)</f>
        <v>5.333333333333333E-2</v>
      </c>
      <c r="AJ781" s="445">
        <v>0.25</v>
      </c>
      <c r="AK781" s="446" t="s">
        <v>2385</v>
      </c>
      <c r="AL781" s="432">
        <v>0.25</v>
      </c>
      <c r="AM781" s="432">
        <v>0.25</v>
      </c>
      <c r="AN781" s="535" t="s">
        <v>2770</v>
      </c>
      <c r="AO781" s="786">
        <v>0.25</v>
      </c>
      <c r="AP781" s="789">
        <v>0.25</v>
      </c>
      <c r="AQ781" s="788" t="s">
        <v>4348</v>
      </c>
    </row>
    <row r="782" spans="1:43" ht="82.5" customHeight="1" x14ac:dyDescent="0.25">
      <c r="A782" s="228" t="s">
        <v>192</v>
      </c>
      <c r="B782" s="105" t="s">
        <v>2370</v>
      </c>
      <c r="C782" s="105" t="s">
        <v>21</v>
      </c>
      <c r="D782" s="107" t="s">
        <v>4453</v>
      </c>
      <c r="E782" s="201"/>
      <c r="F782" s="106" t="s">
        <v>196</v>
      </c>
      <c r="G782" s="323" t="s">
        <v>2371</v>
      </c>
      <c r="H782" s="323" t="s">
        <v>2372</v>
      </c>
      <c r="I782" s="106" t="s">
        <v>199</v>
      </c>
      <c r="J782" s="107" t="s">
        <v>2386</v>
      </c>
      <c r="K782" s="241" t="s">
        <v>2387</v>
      </c>
      <c r="L782" s="105">
        <v>0.1</v>
      </c>
      <c r="M782" s="211" t="s">
        <v>1085</v>
      </c>
      <c r="N782" s="302">
        <v>2</v>
      </c>
      <c r="O782" s="140"/>
      <c r="P782" s="140"/>
      <c r="Q782" s="290" t="s">
        <v>2388</v>
      </c>
      <c r="R782" s="130">
        <v>43101</v>
      </c>
      <c r="S782" s="130">
        <v>43465</v>
      </c>
      <c r="T782" s="333" t="str">
        <f t="shared" si="41"/>
        <v>enero</v>
      </c>
      <c r="U782" s="335">
        <f t="shared" si="42"/>
        <v>364</v>
      </c>
      <c r="V782" s="334">
        <f t="shared" si="40"/>
        <v>365</v>
      </c>
      <c r="W782" s="342">
        <v>3708400000</v>
      </c>
      <c r="X782" s="131">
        <v>0</v>
      </c>
      <c r="Y782" s="211"/>
      <c r="Z782" s="164"/>
      <c r="AA782" s="290" t="s">
        <v>2376</v>
      </c>
      <c r="AB782" s="140"/>
      <c r="AC782" s="445">
        <v>0</v>
      </c>
      <c r="AD782" s="446" t="s">
        <v>2389</v>
      </c>
      <c r="AE782" s="432">
        <v>0</v>
      </c>
      <c r="AF782" s="446" t="s">
        <v>2771</v>
      </c>
      <c r="AG782" s="779">
        <v>0</v>
      </c>
      <c r="AH782" s="780" t="s">
        <v>4349</v>
      </c>
      <c r="AI782" s="327">
        <f>IFERROR(VLOOKUP(CONCATENATE($T782,$V782),'Matriz de Decisión'!$M$4:$Y$81,2,0),0)</f>
        <v>5.333333333333333E-2</v>
      </c>
      <c r="AJ782" s="346">
        <v>0</v>
      </c>
      <c r="AK782" s="446" t="s">
        <v>2389</v>
      </c>
      <c r="AL782" s="344">
        <v>0</v>
      </c>
      <c r="AM782" s="344">
        <v>0</v>
      </c>
      <c r="AN782" s="446" t="s">
        <v>2771</v>
      </c>
      <c r="AO782" s="785">
        <v>0</v>
      </c>
      <c r="AP782" s="786">
        <v>0</v>
      </c>
      <c r="AQ782" s="787" t="s">
        <v>4349</v>
      </c>
    </row>
    <row r="783" spans="1:43" ht="82.5" customHeight="1" x14ac:dyDescent="0.25">
      <c r="A783" s="228" t="s">
        <v>192</v>
      </c>
      <c r="B783" s="105" t="s">
        <v>2370</v>
      </c>
      <c r="C783" s="105" t="s">
        <v>21</v>
      </c>
      <c r="D783" s="107" t="s">
        <v>4453</v>
      </c>
      <c r="E783" s="201"/>
      <c r="F783" s="106" t="s">
        <v>196</v>
      </c>
      <c r="G783" s="323" t="s">
        <v>2371</v>
      </c>
      <c r="H783" s="323" t="s">
        <v>2372</v>
      </c>
      <c r="I783" s="106" t="s">
        <v>199</v>
      </c>
      <c r="J783" s="107" t="s">
        <v>2390</v>
      </c>
      <c r="K783" s="241" t="s">
        <v>2391</v>
      </c>
      <c r="L783" s="165">
        <v>0.15</v>
      </c>
      <c r="M783" s="211" t="s">
        <v>285</v>
      </c>
      <c r="N783" s="590">
        <v>1</v>
      </c>
      <c r="O783" s="140"/>
      <c r="P783" s="140"/>
      <c r="Q783" s="290" t="s">
        <v>2392</v>
      </c>
      <c r="R783" s="130">
        <v>43101</v>
      </c>
      <c r="S783" s="130">
        <v>43465</v>
      </c>
      <c r="T783" s="333" t="str">
        <f t="shared" si="41"/>
        <v>enero</v>
      </c>
      <c r="U783" s="335">
        <f t="shared" si="42"/>
        <v>364</v>
      </c>
      <c r="V783" s="334">
        <f t="shared" si="40"/>
        <v>365</v>
      </c>
      <c r="W783" s="342">
        <v>452620800</v>
      </c>
      <c r="X783" s="131">
        <v>0</v>
      </c>
      <c r="Y783" s="211"/>
      <c r="Z783" s="164"/>
      <c r="AA783" s="290" t="s">
        <v>2376</v>
      </c>
      <c r="AB783" s="140"/>
      <c r="AC783" s="447"/>
      <c r="AD783" s="446" t="s">
        <v>2393</v>
      </c>
      <c r="AE783" s="536">
        <v>0.1953</v>
      </c>
      <c r="AF783" s="535" t="s">
        <v>2772</v>
      </c>
      <c r="AG783" s="782">
        <v>0.31950000000000001</v>
      </c>
      <c r="AH783" s="783" t="s">
        <v>4350</v>
      </c>
      <c r="AI783" s="327">
        <f>IFERROR(VLOOKUP(CONCATENATE($T783,$V783),'Matriz de Decisión'!$M$4:$Y$81,2,0),0)</f>
        <v>5.333333333333333E-2</v>
      </c>
      <c r="AJ783" s="346">
        <v>0.13</v>
      </c>
      <c r="AK783" s="446" t="s">
        <v>2393</v>
      </c>
      <c r="AL783" s="537">
        <v>0.1953</v>
      </c>
      <c r="AM783" s="537">
        <v>0.1953</v>
      </c>
      <c r="AN783" s="535" t="s">
        <v>2772</v>
      </c>
      <c r="AO783" s="790">
        <v>0.36209999999999998</v>
      </c>
      <c r="AP783" s="791">
        <v>0.31950000000000001</v>
      </c>
      <c r="AQ783" s="792" t="s">
        <v>4352</v>
      </c>
    </row>
    <row r="784" spans="1:43" ht="82.5" customHeight="1" x14ac:dyDescent="0.25">
      <c r="T784" s="291"/>
      <c r="U784" s="292"/>
      <c r="V784" s="292"/>
    </row>
    <row r="785" spans="20:22" ht="82.5" customHeight="1" x14ac:dyDescent="0.25">
      <c r="T785" s="291"/>
      <c r="U785" s="292"/>
      <c r="V785" s="292"/>
    </row>
    <row r="786" spans="20:22" ht="82.5" customHeight="1" x14ac:dyDescent="0.25">
      <c r="T786" s="291"/>
      <c r="U786" s="292"/>
      <c r="V786" s="292"/>
    </row>
    <row r="787" spans="20:22" ht="82.5" customHeight="1" x14ac:dyDescent="0.25">
      <c r="T787" s="291"/>
      <c r="U787" s="292"/>
      <c r="V787" s="292"/>
    </row>
    <row r="788" spans="20:22" ht="82.5" customHeight="1" x14ac:dyDescent="0.25">
      <c r="T788" s="291"/>
      <c r="U788" s="292"/>
      <c r="V788" s="292"/>
    </row>
    <row r="789" spans="20:22" ht="82.5" customHeight="1" x14ac:dyDescent="0.25">
      <c r="T789" s="291"/>
      <c r="U789" s="292"/>
      <c r="V789" s="292"/>
    </row>
    <row r="790" spans="20:22" ht="82.5" customHeight="1" x14ac:dyDescent="0.25">
      <c r="T790" s="291"/>
      <c r="U790" s="292"/>
      <c r="V790" s="292"/>
    </row>
    <row r="791" spans="20:22" ht="82.5" customHeight="1" x14ac:dyDescent="0.25">
      <c r="T791" s="291"/>
      <c r="U791" s="292"/>
      <c r="V791" s="292"/>
    </row>
    <row r="792" spans="20:22" ht="82.5" customHeight="1" x14ac:dyDescent="0.25">
      <c r="T792" s="291"/>
      <c r="U792" s="292"/>
      <c r="V792" s="292"/>
    </row>
    <row r="793" spans="20:22" ht="82.5" customHeight="1" x14ac:dyDescent="0.25">
      <c r="T793" s="291"/>
      <c r="U793" s="292"/>
      <c r="V793" s="292"/>
    </row>
    <row r="794" spans="20:22" ht="82.5" customHeight="1" x14ac:dyDescent="0.25">
      <c r="T794" s="291"/>
      <c r="U794" s="292"/>
      <c r="V794" s="292"/>
    </row>
    <row r="795" spans="20:22" ht="82.5" customHeight="1" x14ac:dyDescent="0.25">
      <c r="T795" s="291"/>
      <c r="U795" s="292"/>
      <c r="V795" s="292"/>
    </row>
    <row r="796" spans="20:22" ht="82.5" customHeight="1" x14ac:dyDescent="0.25">
      <c r="T796" s="291"/>
      <c r="U796" s="292"/>
      <c r="V796" s="292"/>
    </row>
    <row r="797" spans="20:22" ht="82.5" customHeight="1" x14ac:dyDescent="0.25">
      <c r="T797" s="291"/>
      <c r="U797" s="292"/>
      <c r="V797" s="292"/>
    </row>
    <row r="798" spans="20:22" ht="82.5" customHeight="1" x14ac:dyDescent="0.25">
      <c r="T798" s="291"/>
      <c r="U798" s="292"/>
      <c r="V798" s="292"/>
    </row>
    <row r="799" spans="20:22" ht="82.5" customHeight="1" x14ac:dyDescent="0.25">
      <c r="T799" s="291"/>
      <c r="U799" s="292"/>
      <c r="V799" s="292"/>
    </row>
    <row r="800" spans="20:22" ht="82.5" customHeight="1" x14ac:dyDescent="0.25">
      <c r="T800" s="291"/>
      <c r="U800" s="292"/>
      <c r="V800" s="292"/>
    </row>
    <row r="801" spans="20:22" ht="82.5" customHeight="1" x14ac:dyDescent="0.25">
      <c r="T801" s="291"/>
      <c r="U801" s="292"/>
      <c r="V801" s="292"/>
    </row>
    <row r="802" spans="20:22" ht="82.5" customHeight="1" x14ac:dyDescent="0.25">
      <c r="T802" s="291"/>
      <c r="U802" s="292"/>
      <c r="V802" s="292"/>
    </row>
    <row r="803" spans="20:22" ht="82.5" customHeight="1" x14ac:dyDescent="0.25">
      <c r="T803" s="291"/>
      <c r="U803" s="292"/>
      <c r="V803" s="292"/>
    </row>
    <row r="804" spans="20:22" ht="82.5" customHeight="1" x14ac:dyDescent="0.25">
      <c r="T804" s="291"/>
      <c r="U804" s="292"/>
      <c r="V804" s="292"/>
    </row>
    <row r="805" spans="20:22" ht="82.5" customHeight="1" x14ac:dyDescent="0.25">
      <c r="T805" s="291"/>
      <c r="U805" s="292"/>
      <c r="V805" s="292"/>
    </row>
    <row r="806" spans="20:22" ht="82.5" customHeight="1" x14ac:dyDescent="0.25">
      <c r="T806" s="291"/>
      <c r="U806" s="292"/>
      <c r="V806" s="292"/>
    </row>
    <row r="807" spans="20:22" ht="82.5" customHeight="1" x14ac:dyDescent="0.25">
      <c r="T807" s="291"/>
      <c r="U807" s="292"/>
      <c r="V807" s="292"/>
    </row>
    <row r="808" spans="20:22" ht="82.5" customHeight="1" x14ac:dyDescent="0.25">
      <c r="T808" s="291"/>
      <c r="U808" s="292"/>
      <c r="V808" s="292"/>
    </row>
    <row r="809" spans="20:22" ht="82.5" customHeight="1" x14ac:dyDescent="0.25">
      <c r="T809" s="291"/>
      <c r="U809" s="292"/>
      <c r="V809" s="292"/>
    </row>
    <row r="810" spans="20:22" ht="82.5" customHeight="1" x14ac:dyDescent="0.25">
      <c r="T810" s="291"/>
      <c r="U810" s="292"/>
      <c r="V810" s="292"/>
    </row>
    <row r="811" spans="20:22" ht="82.5" customHeight="1" x14ac:dyDescent="0.25">
      <c r="T811" s="291"/>
      <c r="U811" s="292"/>
      <c r="V811" s="292"/>
    </row>
    <row r="812" spans="20:22" ht="82.5" customHeight="1" x14ac:dyDescent="0.25">
      <c r="T812" s="291"/>
      <c r="U812" s="292"/>
      <c r="V812" s="292"/>
    </row>
    <row r="813" spans="20:22" ht="82.5" customHeight="1" x14ac:dyDescent="0.25">
      <c r="T813" s="291"/>
      <c r="U813" s="292"/>
      <c r="V813" s="292"/>
    </row>
    <row r="814" spans="20:22" ht="82.5" customHeight="1" x14ac:dyDescent="0.25">
      <c r="T814" s="291"/>
      <c r="U814" s="292"/>
      <c r="V814" s="292"/>
    </row>
    <row r="815" spans="20:22" ht="82.5" customHeight="1" x14ac:dyDescent="0.25">
      <c r="T815" s="291"/>
      <c r="U815" s="292"/>
      <c r="V815" s="292"/>
    </row>
    <row r="816" spans="20:22" ht="82.5" customHeight="1" x14ac:dyDescent="0.25">
      <c r="T816" s="291"/>
      <c r="U816" s="292"/>
      <c r="V816" s="292"/>
    </row>
    <row r="817" spans="20:22" ht="82.5" customHeight="1" x14ac:dyDescent="0.25">
      <c r="T817" s="291"/>
      <c r="U817" s="292"/>
      <c r="V817" s="292"/>
    </row>
    <row r="818" spans="20:22" ht="82.5" customHeight="1" x14ac:dyDescent="0.25">
      <c r="T818" s="291"/>
      <c r="U818" s="292"/>
      <c r="V818" s="292"/>
    </row>
    <row r="819" spans="20:22" ht="82.5" customHeight="1" x14ac:dyDescent="0.25">
      <c r="T819" s="291"/>
      <c r="U819" s="292"/>
      <c r="V819" s="292"/>
    </row>
    <row r="820" spans="20:22" ht="82.5" customHeight="1" x14ac:dyDescent="0.25">
      <c r="T820" s="291"/>
      <c r="U820" s="292"/>
      <c r="V820" s="292"/>
    </row>
    <row r="821" spans="20:22" ht="82.5" customHeight="1" x14ac:dyDescent="0.25">
      <c r="T821" s="291"/>
      <c r="U821" s="292"/>
      <c r="V821" s="292"/>
    </row>
    <row r="822" spans="20:22" ht="82.5" customHeight="1" x14ac:dyDescent="0.25">
      <c r="T822" s="291"/>
      <c r="U822" s="292"/>
      <c r="V822" s="292"/>
    </row>
    <row r="823" spans="20:22" ht="82.5" customHeight="1" x14ac:dyDescent="0.25">
      <c r="T823" s="291"/>
      <c r="U823" s="292"/>
      <c r="V823" s="292"/>
    </row>
    <row r="824" spans="20:22" ht="82.5" customHeight="1" x14ac:dyDescent="0.25">
      <c r="T824" s="291"/>
      <c r="U824" s="292"/>
      <c r="V824" s="292"/>
    </row>
    <row r="825" spans="20:22" ht="82.5" customHeight="1" x14ac:dyDescent="0.25">
      <c r="T825" s="291"/>
      <c r="U825" s="292"/>
      <c r="V825" s="292"/>
    </row>
    <row r="826" spans="20:22" ht="82.5" customHeight="1" x14ac:dyDescent="0.25">
      <c r="T826" s="291"/>
      <c r="U826" s="292"/>
      <c r="V826" s="292"/>
    </row>
    <row r="827" spans="20:22" ht="82.5" customHeight="1" x14ac:dyDescent="0.25">
      <c r="T827" s="291"/>
      <c r="U827" s="292"/>
      <c r="V827" s="292"/>
    </row>
    <row r="828" spans="20:22" ht="82.5" customHeight="1" x14ac:dyDescent="0.25">
      <c r="T828" s="291"/>
      <c r="U828" s="292"/>
      <c r="V828" s="292"/>
    </row>
    <row r="829" spans="20:22" ht="82.5" customHeight="1" x14ac:dyDescent="0.25">
      <c r="T829" s="291"/>
      <c r="U829" s="292"/>
      <c r="V829" s="292"/>
    </row>
    <row r="830" spans="20:22" ht="82.5" customHeight="1" x14ac:dyDescent="0.25">
      <c r="T830" s="291"/>
      <c r="U830" s="292"/>
      <c r="V830" s="292"/>
    </row>
    <row r="831" spans="20:22" ht="82.5" customHeight="1" x14ac:dyDescent="0.25">
      <c r="T831" s="291"/>
      <c r="U831" s="292"/>
      <c r="V831" s="292"/>
    </row>
    <row r="832" spans="20:22" ht="82.5" customHeight="1" x14ac:dyDescent="0.25">
      <c r="T832" s="291"/>
      <c r="U832" s="292"/>
      <c r="V832" s="292"/>
    </row>
    <row r="833" spans="20:22" ht="82.5" customHeight="1" x14ac:dyDescent="0.25">
      <c r="T833" s="291"/>
      <c r="U833" s="292"/>
      <c r="V833" s="292"/>
    </row>
    <row r="834" spans="20:22" ht="82.5" customHeight="1" x14ac:dyDescent="0.25">
      <c r="T834" s="291"/>
      <c r="U834" s="292"/>
      <c r="V834" s="292"/>
    </row>
    <row r="835" spans="20:22" ht="82.5" customHeight="1" x14ac:dyDescent="0.25">
      <c r="T835" s="291"/>
      <c r="U835" s="292"/>
      <c r="V835" s="292"/>
    </row>
    <row r="836" spans="20:22" ht="82.5" customHeight="1" x14ac:dyDescent="0.25">
      <c r="T836" s="291"/>
      <c r="U836" s="292"/>
      <c r="V836" s="292"/>
    </row>
    <row r="837" spans="20:22" ht="82.5" customHeight="1" x14ac:dyDescent="0.25">
      <c r="T837" s="291"/>
      <c r="U837" s="292"/>
      <c r="V837" s="292"/>
    </row>
    <row r="838" spans="20:22" ht="82.5" customHeight="1" x14ac:dyDescent="0.25">
      <c r="T838" s="291"/>
      <c r="U838" s="292"/>
      <c r="V838" s="292"/>
    </row>
    <row r="839" spans="20:22" ht="82.5" customHeight="1" x14ac:dyDescent="0.25">
      <c r="T839" s="291"/>
      <c r="U839" s="292"/>
      <c r="V839" s="292"/>
    </row>
    <row r="840" spans="20:22" ht="82.5" customHeight="1" x14ac:dyDescent="0.25">
      <c r="T840" s="291"/>
      <c r="U840" s="292"/>
      <c r="V840" s="292"/>
    </row>
    <row r="841" spans="20:22" ht="82.5" customHeight="1" x14ac:dyDescent="0.25">
      <c r="T841" s="291"/>
      <c r="U841" s="292"/>
      <c r="V841" s="292"/>
    </row>
    <row r="842" spans="20:22" ht="82.5" customHeight="1" x14ac:dyDescent="0.25">
      <c r="T842" s="291"/>
      <c r="U842" s="292"/>
      <c r="V842" s="292"/>
    </row>
    <row r="843" spans="20:22" ht="82.5" customHeight="1" x14ac:dyDescent="0.25">
      <c r="T843" s="291"/>
      <c r="U843" s="292"/>
      <c r="V843" s="292"/>
    </row>
    <row r="844" spans="20:22" ht="82.5" customHeight="1" x14ac:dyDescent="0.25">
      <c r="T844" s="291"/>
      <c r="U844" s="292"/>
      <c r="V844" s="292"/>
    </row>
    <row r="845" spans="20:22" ht="82.5" customHeight="1" x14ac:dyDescent="0.25">
      <c r="T845" s="291"/>
      <c r="U845" s="292"/>
      <c r="V845" s="292"/>
    </row>
    <row r="846" spans="20:22" ht="82.5" customHeight="1" x14ac:dyDescent="0.25">
      <c r="T846" s="291"/>
      <c r="U846" s="292"/>
      <c r="V846" s="292"/>
    </row>
    <row r="847" spans="20:22" ht="82.5" customHeight="1" x14ac:dyDescent="0.25">
      <c r="T847" s="291"/>
      <c r="U847" s="292"/>
      <c r="V847" s="292"/>
    </row>
    <row r="848" spans="20:22" ht="82.5" customHeight="1" x14ac:dyDescent="0.25">
      <c r="T848" s="291"/>
      <c r="U848" s="292"/>
      <c r="V848" s="292"/>
    </row>
    <row r="849" spans="20:22" ht="82.5" customHeight="1" x14ac:dyDescent="0.25">
      <c r="T849" s="291"/>
      <c r="U849" s="292"/>
      <c r="V849" s="292"/>
    </row>
    <row r="850" spans="20:22" ht="82.5" customHeight="1" x14ac:dyDescent="0.25">
      <c r="T850" s="291"/>
      <c r="U850" s="292"/>
      <c r="V850" s="292"/>
    </row>
    <row r="851" spans="20:22" ht="82.5" customHeight="1" x14ac:dyDescent="0.25">
      <c r="T851" s="291"/>
      <c r="U851" s="292"/>
      <c r="V851" s="292"/>
    </row>
    <row r="852" spans="20:22" ht="82.5" customHeight="1" x14ac:dyDescent="0.25">
      <c r="T852" s="291"/>
      <c r="U852" s="292"/>
      <c r="V852" s="292"/>
    </row>
    <row r="853" spans="20:22" ht="82.5" customHeight="1" x14ac:dyDescent="0.25">
      <c r="T853" s="291"/>
      <c r="U853" s="292"/>
      <c r="V853" s="292"/>
    </row>
    <row r="854" spans="20:22" ht="82.5" customHeight="1" x14ac:dyDescent="0.25">
      <c r="T854" s="291"/>
      <c r="U854" s="292"/>
      <c r="V854" s="292"/>
    </row>
    <row r="855" spans="20:22" ht="82.5" customHeight="1" x14ac:dyDescent="0.25">
      <c r="T855" s="291"/>
      <c r="U855" s="292"/>
      <c r="V855" s="292"/>
    </row>
    <row r="856" spans="20:22" ht="82.5" customHeight="1" x14ac:dyDescent="0.25">
      <c r="T856" s="291"/>
      <c r="U856" s="292"/>
      <c r="V856" s="292"/>
    </row>
    <row r="857" spans="20:22" ht="82.5" customHeight="1" x14ac:dyDescent="0.25">
      <c r="T857" s="291"/>
      <c r="U857" s="292"/>
      <c r="V857" s="292"/>
    </row>
    <row r="858" spans="20:22" ht="82.5" customHeight="1" x14ac:dyDescent="0.25">
      <c r="T858" s="291"/>
      <c r="U858" s="292"/>
      <c r="V858" s="292"/>
    </row>
    <row r="859" spans="20:22" ht="82.5" customHeight="1" x14ac:dyDescent="0.25">
      <c r="T859" s="291"/>
      <c r="U859" s="292"/>
      <c r="V859" s="292"/>
    </row>
    <row r="860" spans="20:22" ht="82.5" customHeight="1" x14ac:dyDescent="0.25">
      <c r="T860" s="291"/>
      <c r="U860" s="292"/>
      <c r="V860" s="292"/>
    </row>
    <row r="861" spans="20:22" ht="82.5" customHeight="1" x14ac:dyDescent="0.25">
      <c r="T861" s="291"/>
      <c r="U861" s="292"/>
      <c r="V861" s="292"/>
    </row>
    <row r="862" spans="20:22" ht="82.5" customHeight="1" x14ac:dyDescent="0.25">
      <c r="T862" s="291"/>
      <c r="U862" s="292"/>
      <c r="V862" s="292"/>
    </row>
    <row r="863" spans="20:22" ht="82.5" customHeight="1" x14ac:dyDescent="0.25">
      <c r="T863" s="291"/>
      <c r="U863" s="292"/>
      <c r="V863" s="292"/>
    </row>
    <row r="864" spans="20:22" ht="82.5" customHeight="1" x14ac:dyDescent="0.25">
      <c r="T864" s="291"/>
      <c r="U864" s="292"/>
      <c r="V864" s="292"/>
    </row>
    <row r="865" spans="20:22" ht="82.5" customHeight="1" x14ac:dyDescent="0.25">
      <c r="T865" s="291"/>
      <c r="U865" s="292"/>
      <c r="V865" s="292"/>
    </row>
    <row r="866" spans="20:22" ht="82.5" customHeight="1" x14ac:dyDescent="0.25">
      <c r="T866" s="291"/>
      <c r="U866" s="292"/>
      <c r="V866" s="292"/>
    </row>
    <row r="867" spans="20:22" ht="82.5" customHeight="1" x14ac:dyDescent="0.25">
      <c r="T867" s="291"/>
      <c r="U867" s="292"/>
      <c r="V867" s="292"/>
    </row>
    <row r="868" spans="20:22" ht="82.5" customHeight="1" x14ac:dyDescent="0.25">
      <c r="T868" s="291"/>
      <c r="U868" s="292"/>
      <c r="V868" s="292"/>
    </row>
    <row r="869" spans="20:22" ht="82.5" customHeight="1" x14ac:dyDescent="0.25">
      <c r="T869" s="291"/>
      <c r="U869" s="292"/>
      <c r="V869" s="292"/>
    </row>
    <row r="870" spans="20:22" ht="82.5" customHeight="1" x14ac:dyDescent="0.25">
      <c r="T870" s="291"/>
      <c r="U870" s="292"/>
      <c r="V870" s="292"/>
    </row>
    <row r="871" spans="20:22" ht="82.5" customHeight="1" x14ac:dyDescent="0.25">
      <c r="T871" s="291"/>
      <c r="U871" s="292"/>
      <c r="V871" s="292"/>
    </row>
    <row r="872" spans="20:22" ht="82.5" customHeight="1" x14ac:dyDescent="0.25">
      <c r="T872" s="291"/>
      <c r="U872" s="292"/>
      <c r="V872" s="292"/>
    </row>
    <row r="873" spans="20:22" ht="82.5" customHeight="1" x14ac:dyDescent="0.25">
      <c r="T873" s="291"/>
      <c r="U873" s="292"/>
      <c r="V873" s="292"/>
    </row>
    <row r="874" spans="20:22" ht="82.5" customHeight="1" x14ac:dyDescent="0.25">
      <c r="T874" s="291"/>
      <c r="U874" s="292"/>
      <c r="V874" s="292"/>
    </row>
    <row r="875" spans="20:22" ht="82.5" customHeight="1" x14ac:dyDescent="0.25">
      <c r="T875" s="291"/>
      <c r="U875" s="292"/>
      <c r="V875" s="292"/>
    </row>
    <row r="876" spans="20:22" ht="82.5" customHeight="1" x14ac:dyDescent="0.25">
      <c r="T876" s="291"/>
      <c r="U876" s="292"/>
      <c r="V876" s="292"/>
    </row>
    <row r="877" spans="20:22" ht="82.5" customHeight="1" x14ac:dyDescent="0.25">
      <c r="T877" s="291"/>
      <c r="U877" s="292"/>
      <c r="V877" s="292"/>
    </row>
    <row r="878" spans="20:22" ht="82.5" customHeight="1" x14ac:dyDescent="0.25">
      <c r="T878" s="291"/>
      <c r="U878" s="292"/>
      <c r="V878" s="292"/>
    </row>
    <row r="879" spans="20:22" ht="82.5" customHeight="1" x14ac:dyDescent="0.25">
      <c r="T879" s="291"/>
      <c r="U879" s="292"/>
      <c r="V879" s="292"/>
    </row>
    <row r="880" spans="20:22" ht="82.5" customHeight="1" x14ac:dyDescent="0.25">
      <c r="T880" s="291"/>
      <c r="U880" s="292"/>
      <c r="V880" s="292"/>
    </row>
    <row r="881" spans="20:22" ht="82.5" customHeight="1" x14ac:dyDescent="0.25">
      <c r="T881" s="291"/>
      <c r="U881" s="292"/>
      <c r="V881" s="292"/>
    </row>
    <row r="882" spans="20:22" ht="82.5" customHeight="1" x14ac:dyDescent="0.25">
      <c r="T882" s="291"/>
      <c r="U882" s="292"/>
      <c r="V882" s="292"/>
    </row>
    <row r="883" spans="20:22" ht="82.5" customHeight="1" x14ac:dyDescent="0.25">
      <c r="T883" s="291"/>
      <c r="U883" s="292"/>
      <c r="V883" s="292"/>
    </row>
    <row r="884" spans="20:22" ht="82.5" customHeight="1" x14ac:dyDescent="0.25">
      <c r="T884" s="291"/>
      <c r="U884" s="292"/>
      <c r="V884" s="292"/>
    </row>
    <row r="885" spans="20:22" ht="82.5" customHeight="1" x14ac:dyDescent="0.25">
      <c r="T885" s="291"/>
      <c r="U885" s="292"/>
      <c r="V885" s="292"/>
    </row>
    <row r="886" spans="20:22" ht="82.5" customHeight="1" x14ac:dyDescent="0.25">
      <c r="T886" s="291"/>
      <c r="U886" s="292"/>
      <c r="V886" s="292"/>
    </row>
    <row r="887" spans="20:22" ht="82.5" customHeight="1" x14ac:dyDescent="0.25">
      <c r="T887" s="291"/>
      <c r="U887" s="292"/>
      <c r="V887" s="292"/>
    </row>
    <row r="888" spans="20:22" ht="82.5" customHeight="1" x14ac:dyDescent="0.25">
      <c r="T888" s="291"/>
      <c r="U888" s="292"/>
      <c r="V888" s="292"/>
    </row>
    <row r="889" spans="20:22" ht="82.5" customHeight="1" x14ac:dyDescent="0.25">
      <c r="T889" s="291"/>
      <c r="U889" s="292"/>
      <c r="V889" s="292"/>
    </row>
    <row r="890" spans="20:22" ht="82.5" customHeight="1" x14ac:dyDescent="0.25">
      <c r="T890" s="291"/>
      <c r="U890" s="292"/>
      <c r="V890" s="292"/>
    </row>
    <row r="891" spans="20:22" ht="82.5" customHeight="1" x14ac:dyDescent="0.25">
      <c r="T891" s="291"/>
      <c r="U891" s="292"/>
      <c r="V891" s="292"/>
    </row>
    <row r="892" spans="20:22" ht="82.5" customHeight="1" x14ac:dyDescent="0.25">
      <c r="T892" s="291"/>
      <c r="U892" s="292"/>
      <c r="V892" s="292"/>
    </row>
    <row r="893" spans="20:22" ht="82.5" customHeight="1" x14ac:dyDescent="0.25">
      <c r="T893" s="291"/>
      <c r="U893" s="292"/>
      <c r="V893" s="292"/>
    </row>
    <row r="894" spans="20:22" ht="82.5" customHeight="1" x14ac:dyDescent="0.25">
      <c r="T894" s="291"/>
      <c r="U894" s="292"/>
      <c r="V894" s="292"/>
    </row>
    <row r="895" spans="20:22" ht="82.5" customHeight="1" x14ac:dyDescent="0.25">
      <c r="T895" s="291"/>
      <c r="U895" s="292"/>
      <c r="V895" s="292"/>
    </row>
    <row r="896" spans="20:22" ht="82.5" customHeight="1" x14ac:dyDescent="0.25">
      <c r="T896" s="291"/>
      <c r="U896" s="292"/>
      <c r="V896" s="292"/>
    </row>
    <row r="897" spans="20:22" ht="82.5" customHeight="1" x14ac:dyDescent="0.25">
      <c r="T897" s="291"/>
      <c r="U897" s="292"/>
      <c r="V897" s="292"/>
    </row>
    <row r="898" spans="20:22" ht="82.5" customHeight="1" x14ac:dyDescent="0.25">
      <c r="T898" s="291"/>
      <c r="U898" s="292"/>
      <c r="V898" s="292"/>
    </row>
    <row r="899" spans="20:22" ht="82.5" customHeight="1" x14ac:dyDescent="0.25">
      <c r="T899" s="291"/>
      <c r="U899" s="292"/>
      <c r="V899" s="292"/>
    </row>
    <row r="900" spans="20:22" ht="82.5" customHeight="1" x14ac:dyDescent="0.25">
      <c r="T900" s="291"/>
      <c r="U900" s="292"/>
      <c r="V900" s="292"/>
    </row>
    <row r="901" spans="20:22" ht="82.5" customHeight="1" x14ac:dyDescent="0.25">
      <c r="T901" s="291"/>
      <c r="U901" s="292"/>
      <c r="V901" s="292"/>
    </row>
    <row r="902" spans="20:22" ht="82.5" customHeight="1" x14ac:dyDescent="0.25">
      <c r="T902" s="291"/>
      <c r="U902" s="292"/>
      <c r="V902" s="292"/>
    </row>
    <row r="903" spans="20:22" ht="82.5" customHeight="1" x14ac:dyDescent="0.25">
      <c r="T903" s="291"/>
      <c r="U903" s="292"/>
      <c r="V903" s="292"/>
    </row>
    <row r="904" spans="20:22" ht="82.5" customHeight="1" x14ac:dyDescent="0.25">
      <c r="T904" s="291"/>
      <c r="U904" s="292"/>
      <c r="V904" s="292"/>
    </row>
    <row r="905" spans="20:22" ht="82.5" customHeight="1" x14ac:dyDescent="0.25">
      <c r="T905" s="291"/>
      <c r="U905" s="292"/>
      <c r="V905" s="292"/>
    </row>
    <row r="906" spans="20:22" ht="82.5" customHeight="1" x14ac:dyDescent="0.25">
      <c r="T906" s="291"/>
      <c r="U906" s="292"/>
      <c r="V906" s="292"/>
    </row>
    <row r="907" spans="20:22" ht="82.5" customHeight="1" x14ac:dyDescent="0.25">
      <c r="T907" s="291"/>
      <c r="U907" s="292"/>
      <c r="V907" s="292"/>
    </row>
    <row r="908" spans="20:22" ht="82.5" customHeight="1" x14ac:dyDescent="0.25">
      <c r="T908" s="291"/>
      <c r="U908" s="292"/>
      <c r="V908" s="292"/>
    </row>
    <row r="909" spans="20:22" ht="82.5" customHeight="1" x14ac:dyDescent="0.25">
      <c r="T909" s="291"/>
      <c r="U909" s="292"/>
      <c r="V909" s="292"/>
    </row>
    <row r="910" spans="20:22" ht="82.5" customHeight="1" x14ac:dyDescent="0.25">
      <c r="T910" s="291"/>
      <c r="U910" s="292"/>
      <c r="V910" s="292"/>
    </row>
    <row r="911" spans="20:22" ht="82.5" customHeight="1" x14ac:dyDescent="0.25">
      <c r="T911" s="291"/>
      <c r="U911" s="292"/>
      <c r="V911" s="292"/>
    </row>
    <row r="912" spans="20:22" ht="82.5" customHeight="1" x14ac:dyDescent="0.25">
      <c r="T912" s="291"/>
      <c r="U912" s="292"/>
      <c r="V912" s="292"/>
    </row>
    <row r="913" spans="20:22" ht="82.5" customHeight="1" x14ac:dyDescent="0.25">
      <c r="T913" s="291"/>
      <c r="U913" s="292"/>
      <c r="V913" s="292"/>
    </row>
    <row r="914" spans="20:22" ht="82.5" customHeight="1" x14ac:dyDescent="0.25">
      <c r="T914" s="291"/>
      <c r="U914" s="292"/>
      <c r="V914" s="292"/>
    </row>
    <row r="915" spans="20:22" ht="82.5" customHeight="1" x14ac:dyDescent="0.25">
      <c r="T915" s="291"/>
      <c r="U915" s="292"/>
      <c r="V915" s="292"/>
    </row>
    <row r="916" spans="20:22" ht="82.5" customHeight="1" x14ac:dyDescent="0.25">
      <c r="T916" s="291"/>
      <c r="U916" s="292"/>
      <c r="V916" s="292"/>
    </row>
    <row r="917" spans="20:22" ht="82.5" customHeight="1" x14ac:dyDescent="0.25">
      <c r="T917" s="291"/>
      <c r="U917" s="292"/>
      <c r="V917" s="292"/>
    </row>
    <row r="918" spans="20:22" ht="82.5" customHeight="1" x14ac:dyDescent="0.25">
      <c r="T918" s="291"/>
      <c r="U918" s="292"/>
      <c r="V918" s="292"/>
    </row>
    <row r="919" spans="20:22" ht="82.5" customHeight="1" x14ac:dyDescent="0.25">
      <c r="T919" s="291"/>
      <c r="U919" s="292"/>
      <c r="V919" s="292"/>
    </row>
    <row r="920" spans="20:22" ht="82.5" customHeight="1" x14ac:dyDescent="0.25">
      <c r="T920" s="291"/>
      <c r="U920" s="292"/>
      <c r="V920" s="292"/>
    </row>
    <row r="921" spans="20:22" ht="82.5" customHeight="1" x14ac:dyDescent="0.25">
      <c r="T921" s="291"/>
      <c r="U921" s="292"/>
      <c r="V921" s="292"/>
    </row>
    <row r="922" spans="20:22" ht="82.5" customHeight="1" x14ac:dyDescent="0.25">
      <c r="T922" s="291"/>
      <c r="U922" s="292"/>
      <c r="V922" s="292"/>
    </row>
    <row r="923" spans="20:22" ht="82.5" customHeight="1" x14ac:dyDescent="0.25">
      <c r="T923" s="291"/>
      <c r="U923" s="292"/>
      <c r="V923" s="292"/>
    </row>
    <row r="924" spans="20:22" ht="82.5" customHeight="1" x14ac:dyDescent="0.25">
      <c r="T924" s="291"/>
      <c r="U924" s="292"/>
      <c r="V924" s="292"/>
    </row>
    <row r="925" spans="20:22" ht="82.5" customHeight="1" x14ac:dyDescent="0.25">
      <c r="T925" s="291"/>
      <c r="U925" s="292"/>
      <c r="V925" s="292"/>
    </row>
    <row r="926" spans="20:22" ht="82.5" customHeight="1" x14ac:dyDescent="0.25">
      <c r="T926" s="291"/>
      <c r="U926" s="292"/>
      <c r="V926" s="292"/>
    </row>
    <row r="927" spans="20:22" ht="82.5" customHeight="1" x14ac:dyDescent="0.25">
      <c r="T927" s="291"/>
      <c r="U927" s="292"/>
      <c r="V927" s="292"/>
    </row>
    <row r="928" spans="20:22" ht="82.5" customHeight="1" x14ac:dyDescent="0.25">
      <c r="T928" s="291"/>
      <c r="U928" s="292"/>
      <c r="V928" s="292"/>
    </row>
    <row r="929" spans="20:22" ht="82.5" customHeight="1" x14ac:dyDescent="0.25">
      <c r="T929" s="291"/>
      <c r="U929" s="292"/>
      <c r="V929" s="292"/>
    </row>
    <row r="930" spans="20:22" ht="82.5" customHeight="1" x14ac:dyDescent="0.25">
      <c r="T930" s="291"/>
      <c r="U930" s="292"/>
      <c r="V930" s="292"/>
    </row>
    <row r="931" spans="20:22" ht="82.5" customHeight="1" x14ac:dyDescent="0.25">
      <c r="T931" s="291"/>
      <c r="U931" s="292"/>
      <c r="V931" s="292"/>
    </row>
    <row r="932" spans="20:22" ht="82.5" customHeight="1" x14ac:dyDescent="0.25">
      <c r="T932" s="291"/>
      <c r="U932" s="292"/>
      <c r="V932" s="292"/>
    </row>
    <row r="933" spans="20:22" ht="82.5" customHeight="1" x14ac:dyDescent="0.25">
      <c r="T933" s="291"/>
      <c r="U933" s="292"/>
      <c r="V933" s="292"/>
    </row>
    <row r="934" spans="20:22" ht="82.5" customHeight="1" x14ac:dyDescent="0.25">
      <c r="T934" s="291"/>
      <c r="U934" s="292"/>
      <c r="V934" s="292"/>
    </row>
    <row r="935" spans="20:22" ht="82.5" customHeight="1" x14ac:dyDescent="0.25">
      <c r="T935" s="291"/>
      <c r="U935" s="292"/>
      <c r="V935" s="292"/>
    </row>
    <row r="936" spans="20:22" ht="82.5" customHeight="1" x14ac:dyDescent="0.25">
      <c r="T936" s="291"/>
      <c r="U936" s="292"/>
      <c r="V936" s="292"/>
    </row>
    <row r="937" spans="20:22" ht="82.5" customHeight="1" x14ac:dyDescent="0.25">
      <c r="T937" s="291"/>
      <c r="U937" s="292"/>
      <c r="V937" s="292"/>
    </row>
    <row r="938" spans="20:22" ht="82.5" customHeight="1" x14ac:dyDescent="0.25">
      <c r="T938" s="291"/>
      <c r="U938" s="292"/>
      <c r="V938" s="292"/>
    </row>
    <row r="939" spans="20:22" ht="82.5" customHeight="1" x14ac:dyDescent="0.25">
      <c r="T939" s="291"/>
      <c r="U939" s="292"/>
      <c r="V939" s="292"/>
    </row>
    <row r="940" spans="20:22" ht="82.5" customHeight="1" x14ac:dyDescent="0.25">
      <c r="T940" s="291"/>
      <c r="U940" s="292"/>
      <c r="V940" s="292"/>
    </row>
    <row r="941" spans="20:22" ht="82.5" customHeight="1" x14ac:dyDescent="0.25">
      <c r="T941" s="291"/>
      <c r="U941" s="292"/>
      <c r="V941" s="292"/>
    </row>
    <row r="942" spans="20:22" ht="82.5" customHeight="1" x14ac:dyDescent="0.25">
      <c r="T942" s="291"/>
      <c r="U942" s="292"/>
      <c r="V942" s="292"/>
    </row>
    <row r="943" spans="20:22" ht="82.5" customHeight="1" x14ac:dyDescent="0.25">
      <c r="T943" s="291"/>
      <c r="U943" s="292"/>
      <c r="V943" s="292"/>
    </row>
    <row r="944" spans="20:22" ht="82.5" customHeight="1" x14ac:dyDescent="0.25">
      <c r="T944" s="291"/>
      <c r="U944" s="292"/>
      <c r="V944" s="292"/>
    </row>
    <row r="945" spans="20:22" ht="82.5" customHeight="1" x14ac:dyDescent="0.25">
      <c r="T945" s="291"/>
      <c r="U945" s="292"/>
      <c r="V945" s="292"/>
    </row>
    <row r="946" spans="20:22" ht="82.5" customHeight="1" x14ac:dyDescent="0.25">
      <c r="T946" s="291"/>
      <c r="U946" s="292"/>
      <c r="V946" s="292"/>
    </row>
    <row r="947" spans="20:22" ht="82.5" customHeight="1" x14ac:dyDescent="0.25">
      <c r="T947" s="291"/>
      <c r="U947" s="292"/>
      <c r="V947" s="292"/>
    </row>
    <row r="948" spans="20:22" ht="82.5" customHeight="1" x14ac:dyDescent="0.25">
      <c r="T948" s="291"/>
      <c r="U948" s="292"/>
      <c r="V948" s="292"/>
    </row>
    <row r="949" spans="20:22" ht="82.5" customHeight="1" x14ac:dyDescent="0.25">
      <c r="T949" s="291"/>
      <c r="U949" s="292"/>
      <c r="V949" s="292"/>
    </row>
    <row r="950" spans="20:22" ht="82.5" customHeight="1" x14ac:dyDescent="0.25">
      <c r="T950" s="291"/>
      <c r="U950" s="292"/>
      <c r="V950" s="292"/>
    </row>
    <row r="951" spans="20:22" ht="82.5" customHeight="1" x14ac:dyDescent="0.25">
      <c r="T951" s="291"/>
      <c r="U951" s="292"/>
      <c r="V951" s="292"/>
    </row>
    <row r="952" spans="20:22" ht="82.5" customHeight="1" x14ac:dyDescent="0.25">
      <c r="T952" s="291"/>
      <c r="U952" s="292"/>
      <c r="V952" s="292"/>
    </row>
    <row r="953" spans="20:22" ht="82.5" customHeight="1" x14ac:dyDescent="0.25">
      <c r="T953" s="291"/>
      <c r="U953" s="292"/>
      <c r="V953" s="292"/>
    </row>
    <row r="954" spans="20:22" ht="82.5" customHeight="1" x14ac:dyDescent="0.25">
      <c r="T954" s="291"/>
      <c r="U954" s="292"/>
      <c r="V954" s="292"/>
    </row>
    <row r="955" spans="20:22" ht="82.5" customHeight="1" x14ac:dyDescent="0.25">
      <c r="T955" s="291"/>
      <c r="U955" s="292"/>
      <c r="V955" s="292"/>
    </row>
    <row r="956" spans="20:22" ht="82.5" customHeight="1" x14ac:dyDescent="0.25">
      <c r="T956" s="291"/>
      <c r="U956" s="292"/>
      <c r="V956" s="292"/>
    </row>
    <row r="957" spans="20:22" ht="82.5" customHeight="1" x14ac:dyDescent="0.25">
      <c r="T957" s="291"/>
      <c r="U957" s="292"/>
      <c r="V957" s="292"/>
    </row>
    <row r="958" spans="20:22" ht="82.5" customHeight="1" x14ac:dyDescent="0.25">
      <c r="T958" s="291"/>
      <c r="U958" s="292"/>
      <c r="V958" s="292"/>
    </row>
    <row r="959" spans="20:22" ht="82.5" customHeight="1" x14ac:dyDescent="0.25">
      <c r="T959" s="291"/>
      <c r="U959" s="292"/>
      <c r="V959" s="292"/>
    </row>
    <row r="960" spans="20:22" ht="82.5" customHeight="1" x14ac:dyDescent="0.25">
      <c r="T960" s="291"/>
      <c r="U960" s="292"/>
      <c r="V960" s="292"/>
    </row>
    <row r="961" spans="20:22" ht="82.5" customHeight="1" x14ac:dyDescent="0.25">
      <c r="T961" s="291"/>
      <c r="U961" s="292"/>
      <c r="V961" s="292"/>
    </row>
    <row r="962" spans="20:22" ht="82.5" customHeight="1" x14ac:dyDescent="0.25">
      <c r="T962" s="291"/>
      <c r="U962" s="292"/>
      <c r="V962" s="292"/>
    </row>
    <row r="963" spans="20:22" ht="82.5" customHeight="1" x14ac:dyDescent="0.25">
      <c r="T963" s="291"/>
      <c r="U963" s="292"/>
      <c r="V963" s="292"/>
    </row>
    <row r="964" spans="20:22" ht="82.5" customHeight="1" x14ac:dyDescent="0.25">
      <c r="T964" s="291"/>
      <c r="U964" s="292"/>
      <c r="V964" s="292"/>
    </row>
    <row r="965" spans="20:22" ht="82.5" customHeight="1" x14ac:dyDescent="0.25">
      <c r="T965" s="291"/>
      <c r="U965" s="292"/>
      <c r="V965" s="292"/>
    </row>
    <row r="966" spans="20:22" ht="82.5" customHeight="1" x14ac:dyDescent="0.25">
      <c r="T966" s="291"/>
      <c r="U966" s="292"/>
      <c r="V966" s="292"/>
    </row>
    <row r="967" spans="20:22" ht="82.5" customHeight="1" x14ac:dyDescent="0.25">
      <c r="T967" s="291"/>
      <c r="U967" s="292"/>
      <c r="V967" s="292"/>
    </row>
    <row r="968" spans="20:22" ht="82.5" customHeight="1" x14ac:dyDescent="0.25">
      <c r="T968" s="291"/>
      <c r="U968" s="292"/>
      <c r="V968" s="292"/>
    </row>
    <row r="969" spans="20:22" ht="82.5" customHeight="1" x14ac:dyDescent="0.25">
      <c r="T969" s="291"/>
      <c r="U969" s="292"/>
      <c r="V969" s="292"/>
    </row>
    <row r="970" spans="20:22" ht="82.5" customHeight="1" x14ac:dyDescent="0.25">
      <c r="T970" s="291"/>
      <c r="U970" s="292"/>
      <c r="V970" s="292"/>
    </row>
    <row r="971" spans="20:22" ht="82.5" customHeight="1" x14ac:dyDescent="0.25">
      <c r="T971" s="291"/>
      <c r="U971" s="292"/>
      <c r="V971" s="292"/>
    </row>
    <row r="972" spans="20:22" ht="82.5" customHeight="1" x14ac:dyDescent="0.25">
      <c r="T972" s="291"/>
      <c r="U972" s="292"/>
      <c r="V972" s="292"/>
    </row>
    <row r="973" spans="20:22" ht="82.5" customHeight="1" x14ac:dyDescent="0.25">
      <c r="T973" s="291"/>
      <c r="U973" s="292"/>
      <c r="V973" s="292"/>
    </row>
    <row r="974" spans="20:22" ht="82.5" customHeight="1" x14ac:dyDescent="0.25">
      <c r="T974" s="291"/>
      <c r="U974" s="292"/>
      <c r="V974" s="292"/>
    </row>
    <row r="975" spans="20:22" ht="82.5" customHeight="1" x14ac:dyDescent="0.25">
      <c r="T975" s="291"/>
      <c r="U975" s="292"/>
      <c r="V975" s="292"/>
    </row>
    <row r="976" spans="20:22" ht="82.5" customHeight="1" x14ac:dyDescent="0.25">
      <c r="T976" s="291"/>
      <c r="U976" s="292"/>
      <c r="V976" s="292"/>
    </row>
    <row r="977" spans="20:22" ht="82.5" customHeight="1" x14ac:dyDescent="0.25">
      <c r="T977" s="291"/>
      <c r="U977" s="292"/>
      <c r="V977" s="292"/>
    </row>
    <row r="978" spans="20:22" ht="82.5" customHeight="1" x14ac:dyDescent="0.25">
      <c r="T978" s="291"/>
      <c r="U978" s="292"/>
      <c r="V978" s="292"/>
    </row>
    <row r="979" spans="20:22" ht="82.5" customHeight="1" x14ac:dyDescent="0.25">
      <c r="T979" s="291"/>
      <c r="U979" s="292"/>
      <c r="V979" s="292"/>
    </row>
    <row r="980" spans="20:22" ht="82.5" customHeight="1" x14ac:dyDescent="0.25">
      <c r="T980" s="291"/>
      <c r="U980" s="292"/>
      <c r="V980" s="292"/>
    </row>
    <row r="981" spans="20:22" ht="82.5" customHeight="1" x14ac:dyDescent="0.25">
      <c r="T981" s="291"/>
      <c r="U981" s="292"/>
      <c r="V981" s="292"/>
    </row>
    <row r="982" spans="20:22" ht="82.5" customHeight="1" x14ac:dyDescent="0.25">
      <c r="T982" s="291"/>
      <c r="U982" s="292"/>
      <c r="V982" s="292"/>
    </row>
    <row r="983" spans="20:22" ht="82.5" customHeight="1" x14ac:dyDescent="0.25">
      <c r="T983" s="291"/>
      <c r="U983" s="292"/>
      <c r="V983" s="292"/>
    </row>
    <row r="984" spans="20:22" ht="82.5" customHeight="1" x14ac:dyDescent="0.25">
      <c r="T984" s="291"/>
      <c r="U984" s="292"/>
      <c r="V984" s="292"/>
    </row>
    <row r="985" spans="20:22" ht="82.5" customHeight="1" x14ac:dyDescent="0.25">
      <c r="T985" s="291"/>
      <c r="U985" s="292"/>
      <c r="V985" s="292"/>
    </row>
    <row r="986" spans="20:22" ht="82.5" customHeight="1" x14ac:dyDescent="0.25">
      <c r="T986" s="291"/>
      <c r="U986" s="292"/>
      <c r="V986" s="292"/>
    </row>
    <row r="987" spans="20:22" ht="82.5" customHeight="1" x14ac:dyDescent="0.25">
      <c r="T987" s="291"/>
      <c r="U987" s="292"/>
      <c r="V987" s="292"/>
    </row>
    <row r="988" spans="20:22" ht="82.5" customHeight="1" x14ac:dyDescent="0.25">
      <c r="T988" s="291"/>
      <c r="U988" s="292"/>
      <c r="V988" s="292"/>
    </row>
    <row r="989" spans="20:22" ht="82.5" customHeight="1" x14ac:dyDescent="0.25">
      <c r="T989" s="291"/>
      <c r="U989" s="292"/>
      <c r="V989" s="292"/>
    </row>
    <row r="990" spans="20:22" ht="82.5" customHeight="1" x14ac:dyDescent="0.25">
      <c r="T990" s="291"/>
      <c r="U990" s="292"/>
      <c r="V990" s="292"/>
    </row>
    <row r="991" spans="20:22" ht="82.5" customHeight="1" x14ac:dyDescent="0.25">
      <c r="T991" s="291"/>
      <c r="U991" s="292"/>
      <c r="V991" s="292"/>
    </row>
    <row r="992" spans="20:22" ht="82.5" customHeight="1" x14ac:dyDescent="0.25">
      <c r="T992" s="291"/>
      <c r="U992" s="292"/>
      <c r="V992" s="292"/>
    </row>
    <row r="993" spans="20:22" ht="82.5" customHeight="1" x14ac:dyDescent="0.25">
      <c r="T993" s="291"/>
      <c r="U993" s="292"/>
      <c r="V993" s="292"/>
    </row>
    <row r="994" spans="20:22" ht="82.5" customHeight="1" x14ac:dyDescent="0.25">
      <c r="T994" s="291"/>
      <c r="U994" s="292"/>
      <c r="V994" s="292"/>
    </row>
    <row r="995" spans="20:22" ht="82.5" customHeight="1" x14ac:dyDescent="0.25">
      <c r="T995" s="291"/>
      <c r="U995" s="292"/>
      <c r="V995" s="292"/>
    </row>
    <row r="996" spans="20:22" ht="82.5" customHeight="1" x14ac:dyDescent="0.25">
      <c r="T996" s="291"/>
      <c r="U996" s="292"/>
      <c r="V996" s="292"/>
    </row>
    <row r="997" spans="20:22" ht="82.5" customHeight="1" x14ac:dyDescent="0.25">
      <c r="T997" s="291"/>
      <c r="U997" s="292"/>
      <c r="V997" s="292"/>
    </row>
    <row r="998" spans="20:22" ht="82.5" customHeight="1" x14ac:dyDescent="0.25">
      <c r="T998" s="291"/>
      <c r="U998" s="292"/>
      <c r="V998" s="292"/>
    </row>
    <row r="999" spans="20:22" ht="82.5" customHeight="1" x14ac:dyDescent="0.25">
      <c r="T999" s="291"/>
      <c r="U999" s="292"/>
      <c r="V999" s="292"/>
    </row>
    <row r="1000" spans="20:22" ht="82.5" customHeight="1" x14ac:dyDescent="0.25">
      <c r="T1000" s="291"/>
      <c r="U1000" s="292"/>
      <c r="V1000" s="292"/>
    </row>
    <row r="1001" spans="20:22" ht="82.5" customHeight="1" x14ac:dyDescent="0.25">
      <c r="T1001" s="291"/>
      <c r="U1001" s="292"/>
      <c r="V1001" s="292"/>
    </row>
    <row r="1002" spans="20:22" ht="82.5" customHeight="1" x14ac:dyDescent="0.25">
      <c r="T1002" s="291"/>
      <c r="U1002" s="292"/>
      <c r="V1002" s="292"/>
    </row>
    <row r="1003" spans="20:22" ht="82.5" customHeight="1" x14ac:dyDescent="0.25">
      <c r="T1003" s="291"/>
      <c r="U1003" s="292"/>
      <c r="V1003" s="292"/>
    </row>
    <row r="1004" spans="20:22" ht="82.5" customHeight="1" x14ac:dyDescent="0.25">
      <c r="T1004" s="291"/>
      <c r="U1004" s="292"/>
      <c r="V1004" s="292"/>
    </row>
    <row r="1005" spans="20:22" ht="82.5" customHeight="1" x14ac:dyDescent="0.25">
      <c r="T1005" s="291"/>
      <c r="U1005" s="292"/>
      <c r="V1005" s="292"/>
    </row>
    <row r="1006" spans="20:22" ht="82.5" customHeight="1" x14ac:dyDescent="0.25">
      <c r="T1006" s="291"/>
      <c r="U1006" s="292"/>
      <c r="V1006" s="292"/>
    </row>
    <row r="1007" spans="20:22" ht="82.5" customHeight="1" x14ac:dyDescent="0.25">
      <c r="T1007" s="291"/>
      <c r="U1007" s="292"/>
      <c r="V1007" s="292"/>
    </row>
    <row r="1008" spans="20:22" ht="82.5" customHeight="1" x14ac:dyDescent="0.25">
      <c r="T1008" s="291"/>
      <c r="U1008" s="292"/>
      <c r="V1008" s="292"/>
    </row>
    <row r="1009" spans="20:22" ht="82.5" customHeight="1" x14ac:dyDescent="0.25">
      <c r="T1009" s="291"/>
      <c r="U1009" s="292"/>
      <c r="V1009" s="292"/>
    </row>
    <row r="1010" spans="20:22" ht="82.5" customHeight="1" x14ac:dyDescent="0.25">
      <c r="T1010" s="291"/>
      <c r="U1010" s="292"/>
      <c r="V1010" s="292"/>
    </row>
    <row r="1011" spans="20:22" ht="82.5" customHeight="1" x14ac:dyDescent="0.25">
      <c r="T1011" s="291"/>
      <c r="U1011" s="292"/>
      <c r="V1011" s="292"/>
    </row>
    <row r="1012" spans="20:22" ht="82.5" customHeight="1" x14ac:dyDescent="0.25">
      <c r="T1012" s="291"/>
      <c r="U1012" s="292"/>
      <c r="V1012" s="292"/>
    </row>
    <row r="1013" spans="20:22" ht="82.5" customHeight="1" x14ac:dyDescent="0.25">
      <c r="T1013" s="291"/>
      <c r="U1013" s="292"/>
      <c r="V1013" s="292"/>
    </row>
    <row r="1014" spans="20:22" ht="82.5" customHeight="1" x14ac:dyDescent="0.25">
      <c r="T1014" s="291"/>
      <c r="U1014" s="292"/>
      <c r="V1014" s="292"/>
    </row>
    <row r="1015" spans="20:22" ht="82.5" customHeight="1" x14ac:dyDescent="0.25">
      <c r="T1015" s="291"/>
      <c r="U1015" s="292"/>
      <c r="V1015" s="292"/>
    </row>
    <row r="1016" spans="20:22" ht="82.5" customHeight="1" x14ac:dyDescent="0.25">
      <c r="T1016" s="291"/>
      <c r="U1016" s="292"/>
      <c r="V1016" s="292"/>
    </row>
    <row r="1017" spans="20:22" ht="82.5" customHeight="1" x14ac:dyDescent="0.25">
      <c r="T1017" s="291"/>
      <c r="U1017" s="292"/>
      <c r="V1017" s="292"/>
    </row>
    <row r="1018" spans="20:22" ht="82.5" customHeight="1" x14ac:dyDescent="0.25">
      <c r="T1018" s="291"/>
      <c r="U1018" s="292"/>
      <c r="V1018" s="292"/>
    </row>
    <row r="1019" spans="20:22" ht="82.5" customHeight="1" x14ac:dyDescent="0.25">
      <c r="T1019" s="291"/>
      <c r="U1019" s="292"/>
      <c r="V1019" s="292"/>
    </row>
    <row r="1020" spans="20:22" ht="82.5" customHeight="1" x14ac:dyDescent="0.25">
      <c r="T1020" s="291"/>
      <c r="U1020" s="292"/>
      <c r="V1020" s="292"/>
    </row>
    <row r="1021" spans="20:22" ht="82.5" customHeight="1" x14ac:dyDescent="0.25">
      <c r="T1021" s="291"/>
      <c r="U1021" s="292"/>
      <c r="V1021" s="292"/>
    </row>
    <row r="1022" spans="20:22" ht="82.5" customHeight="1" x14ac:dyDescent="0.25">
      <c r="T1022" s="291"/>
      <c r="U1022" s="292"/>
      <c r="V1022" s="292"/>
    </row>
    <row r="1023" spans="20:22" ht="82.5" customHeight="1" x14ac:dyDescent="0.25">
      <c r="T1023" s="291"/>
      <c r="U1023" s="292"/>
      <c r="V1023" s="292"/>
    </row>
    <row r="1024" spans="20:22" ht="82.5" customHeight="1" x14ac:dyDescent="0.25">
      <c r="T1024" s="291"/>
      <c r="U1024" s="292"/>
      <c r="V1024" s="292"/>
    </row>
    <row r="1025" spans="20:22" ht="82.5" customHeight="1" x14ac:dyDescent="0.25">
      <c r="T1025" s="291"/>
      <c r="U1025" s="292"/>
      <c r="V1025" s="292"/>
    </row>
    <row r="1026" spans="20:22" ht="82.5" customHeight="1" x14ac:dyDescent="0.25">
      <c r="T1026" s="291"/>
      <c r="U1026" s="292"/>
      <c r="V1026" s="292"/>
    </row>
    <row r="1027" spans="20:22" ht="82.5" customHeight="1" x14ac:dyDescent="0.25">
      <c r="T1027" s="291"/>
      <c r="U1027" s="292"/>
      <c r="V1027" s="292"/>
    </row>
    <row r="1028" spans="20:22" ht="82.5" customHeight="1" x14ac:dyDescent="0.25">
      <c r="T1028" s="291"/>
      <c r="U1028" s="292"/>
      <c r="V1028" s="292"/>
    </row>
    <row r="1029" spans="20:22" ht="82.5" customHeight="1" x14ac:dyDescent="0.25">
      <c r="T1029" s="291"/>
      <c r="U1029" s="292"/>
      <c r="V1029" s="292"/>
    </row>
    <row r="1030" spans="20:22" ht="82.5" customHeight="1" x14ac:dyDescent="0.25">
      <c r="T1030" s="291"/>
      <c r="U1030" s="292"/>
      <c r="V1030" s="292"/>
    </row>
    <row r="1031" spans="20:22" ht="82.5" customHeight="1" x14ac:dyDescent="0.25">
      <c r="T1031" s="291"/>
      <c r="U1031" s="292"/>
      <c r="V1031" s="292"/>
    </row>
    <row r="1032" spans="20:22" ht="82.5" customHeight="1" x14ac:dyDescent="0.25">
      <c r="T1032" s="291"/>
      <c r="U1032" s="292"/>
      <c r="V1032" s="292"/>
    </row>
    <row r="1033" spans="20:22" ht="82.5" customHeight="1" x14ac:dyDescent="0.25">
      <c r="T1033" s="291"/>
      <c r="U1033" s="292"/>
      <c r="V1033" s="292"/>
    </row>
    <row r="1034" spans="20:22" ht="82.5" customHeight="1" x14ac:dyDescent="0.25">
      <c r="T1034" s="291"/>
      <c r="U1034" s="292"/>
      <c r="V1034" s="292"/>
    </row>
    <row r="1035" spans="20:22" ht="82.5" customHeight="1" x14ac:dyDescent="0.25">
      <c r="T1035" s="291"/>
      <c r="U1035" s="292"/>
      <c r="V1035" s="292"/>
    </row>
    <row r="1036" spans="20:22" ht="82.5" customHeight="1" x14ac:dyDescent="0.25">
      <c r="T1036" s="291"/>
      <c r="U1036" s="292"/>
      <c r="V1036" s="292"/>
    </row>
    <row r="1037" spans="20:22" ht="82.5" customHeight="1" x14ac:dyDescent="0.25">
      <c r="T1037" s="291"/>
      <c r="U1037" s="292"/>
      <c r="V1037" s="292"/>
    </row>
    <row r="1038" spans="20:22" ht="82.5" customHeight="1" x14ac:dyDescent="0.25">
      <c r="T1038" s="291"/>
      <c r="U1038" s="292"/>
      <c r="V1038" s="292"/>
    </row>
    <row r="1039" spans="20:22" ht="82.5" customHeight="1" x14ac:dyDescent="0.25">
      <c r="T1039" s="291"/>
      <c r="U1039" s="292"/>
      <c r="V1039" s="292"/>
    </row>
    <row r="1040" spans="20:22" ht="82.5" customHeight="1" x14ac:dyDescent="0.25">
      <c r="T1040" s="291"/>
      <c r="U1040" s="292"/>
      <c r="V1040" s="292"/>
    </row>
    <row r="1041" spans="20:22" ht="82.5" customHeight="1" x14ac:dyDescent="0.25">
      <c r="T1041" s="291"/>
      <c r="U1041" s="292"/>
      <c r="V1041" s="292"/>
    </row>
    <row r="1042" spans="20:22" ht="82.5" customHeight="1" x14ac:dyDescent="0.25">
      <c r="T1042" s="291"/>
      <c r="U1042" s="292"/>
      <c r="V1042" s="292"/>
    </row>
    <row r="1043" spans="20:22" ht="82.5" customHeight="1" x14ac:dyDescent="0.25">
      <c r="T1043" s="291"/>
      <c r="U1043" s="292"/>
      <c r="V1043" s="292"/>
    </row>
    <row r="1044" spans="20:22" ht="82.5" customHeight="1" x14ac:dyDescent="0.25">
      <c r="T1044" s="291"/>
      <c r="U1044" s="292"/>
      <c r="V1044" s="292"/>
    </row>
    <row r="1045" spans="20:22" ht="82.5" customHeight="1" x14ac:dyDescent="0.25">
      <c r="T1045" s="291"/>
      <c r="U1045" s="292"/>
      <c r="V1045" s="292"/>
    </row>
    <row r="1046" spans="20:22" ht="82.5" customHeight="1" x14ac:dyDescent="0.25">
      <c r="T1046" s="291"/>
      <c r="U1046" s="292"/>
      <c r="V1046" s="292"/>
    </row>
    <row r="1047" spans="20:22" ht="82.5" customHeight="1" x14ac:dyDescent="0.25">
      <c r="T1047" s="291"/>
      <c r="U1047" s="292"/>
      <c r="V1047" s="292"/>
    </row>
    <row r="1048" spans="20:22" ht="82.5" customHeight="1" x14ac:dyDescent="0.25">
      <c r="T1048" s="291"/>
      <c r="U1048" s="292"/>
      <c r="V1048" s="292"/>
    </row>
    <row r="1049" spans="20:22" ht="82.5" customHeight="1" x14ac:dyDescent="0.25">
      <c r="T1049" s="291"/>
      <c r="U1049" s="292"/>
      <c r="V1049" s="292"/>
    </row>
    <row r="1050" spans="20:22" ht="82.5" customHeight="1" x14ac:dyDescent="0.25">
      <c r="T1050" s="291"/>
      <c r="U1050" s="292"/>
      <c r="V1050" s="292"/>
    </row>
    <row r="1051" spans="20:22" ht="82.5" customHeight="1" x14ac:dyDescent="0.25">
      <c r="T1051" s="291"/>
      <c r="U1051" s="292"/>
      <c r="V1051" s="292"/>
    </row>
    <row r="1052" spans="20:22" ht="82.5" customHeight="1" x14ac:dyDescent="0.25">
      <c r="T1052" s="291"/>
      <c r="U1052" s="292"/>
      <c r="V1052" s="292"/>
    </row>
    <row r="1053" spans="20:22" ht="82.5" customHeight="1" x14ac:dyDescent="0.25">
      <c r="T1053" s="291"/>
      <c r="U1053" s="292"/>
      <c r="V1053" s="292"/>
    </row>
    <row r="1054" spans="20:22" ht="82.5" customHeight="1" x14ac:dyDescent="0.25">
      <c r="T1054" s="291"/>
      <c r="U1054" s="292"/>
      <c r="V1054" s="292"/>
    </row>
    <row r="1055" spans="20:22" ht="82.5" customHeight="1" x14ac:dyDescent="0.25">
      <c r="T1055" s="291"/>
      <c r="U1055" s="292"/>
      <c r="V1055" s="292"/>
    </row>
    <row r="1056" spans="20:22" ht="82.5" customHeight="1" x14ac:dyDescent="0.25">
      <c r="T1056" s="291"/>
      <c r="U1056" s="292"/>
      <c r="V1056" s="292"/>
    </row>
    <row r="1057" spans="20:22" ht="82.5" customHeight="1" x14ac:dyDescent="0.25">
      <c r="T1057" s="291"/>
      <c r="U1057" s="292"/>
      <c r="V1057" s="292"/>
    </row>
    <row r="1058" spans="20:22" ht="82.5" customHeight="1" x14ac:dyDescent="0.25">
      <c r="T1058" s="291"/>
      <c r="U1058" s="292"/>
      <c r="V1058" s="292"/>
    </row>
    <row r="1059" spans="20:22" ht="82.5" customHeight="1" x14ac:dyDescent="0.25">
      <c r="T1059" s="291"/>
      <c r="U1059" s="292"/>
      <c r="V1059" s="292"/>
    </row>
    <row r="1060" spans="20:22" ht="82.5" customHeight="1" x14ac:dyDescent="0.25">
      <c r="T1060" s="291"/>
      <c r="U1060" s="292"/>
      <c r="V1060" s="292"/>
    </row>
    <row r="1061" spans="20:22" ht="82.5" customHeight="1" x14ac:dyDescent="0.25">
      <c r="T1061" s="291"/>
      <c r="U1061" s="292"/>
      <c r="V1061" s="292"/>
    </row>
    <row r="1062" spans="20:22" ht="82.5" customHeight="1" x14ac:dyDescent="0.25">
      <c r="T1062" s="291"/>
      <c r="U1062" s="292"/>
      <c r="V1062" s="292"/>
    </row>
    <row r="1063" spans="20:22" ht="82.5" customHeight="1" x14ac:dyDescent="0.25">
      <c r="T1063" s="291"/>
      <c r="U1063" s="292"/>
      <c r="V1063" s="292"/>
    </row>
    <row r="1064" spans="20:22" ht="82.5" customHeight="1" x14ac:dyDescent="0.25">
      <c r="T1064" s="291"/>
      <c r="U1064" s="292"/>
      <c r="V1064" s="292"/>
    </row>
    <row r="1065" spans="20:22" ht="82.5" customHeight="1" x14ac:dyDescent="0.25">
      <c r="T1065" s="291"/>
      <c r="U1065" s="292"/>
      <c r="V1065" s="292"/>
    </row>
    <row r="1066" spans="20:22" ht="82.5" customHeight="1" x14ac:dyDescent="0.25">
      <c r="T1066" s="291"/>
      <c r="U1066" s="292"/>
      <c r="V1066" s="292"/>
    </row>
    <row r="1067" spans="20:22" ht="82.5" customHeight="1" x14ac:dyDescent="0.25">
      <c r="T1067" s="291"/>
      <c r="U1067" s="292"/>
      <c r="V1067" s="292"/>
    </row>
    <row r="1068" spans="20:22" ht="82.5" customHeight="1" x14ac:dyDescent="0.25">
      <c r="T1068" s="291"/>
      <c r="U1068" s="292"/>
      <c r="V1068" s="292"/>
    </row>
    <row r="1069" spans="20:22" ht="82.5" customHeight="1" x14ac:dyDescent="0.25">
      <c r="T1069" s="291"/>
      <c r="U1069" s="292"/>
      <c r="V1069" s="292"/>
    </row>
    <row r="1070" spans="20:22" ht="82.5" customHeight="1" x14ac:dyDescent="0.25">
      <c r="T1070" s="291"/>
      <c r="U1070" s="292"/>
      <c r="V1070" s="292"/>
    </row>
    <row r="1071" spans="20:22" ht="82.5" customHeight="1" x14ac:dyDescent="0.25">
      <c r="T1071" s="291"/>
      <c r="U1071" s="292"/>
      <c r="V1071" s="292"/>
    </row>
    <row r="1072" spans="20:22" ht="82.5" customHeight="1" x14ac:dyDescent="0.25">
      <c r="T1072" s="291"/>
      <c r="U1072" s="292"/>
      <c r="V1072" s="292"/>
    </row>
    <row r="1073" spans="20:22" ht="82.5" customHeight="1" x14ac:dyDescent="0.25">
      <c r="T1073" s="291"/>
      <c r="U1073" s="292"/>
      <c r="V1073" s="292"/>
    </row>
    <row r="1074" spans="20:22" ht="82.5" customHeight="1" x14ac:dyDescent="0.25">
      <c r="T1074" s="291"/>
      <c r="U1074" s="292"/>
      <c r="V1074" s="292"/>
    </row>
    <row r="1075" spans="20:22" ht="82.5" customHeight="1" x14ac:dyDescent="0.25">
      <c r="T1075" s="291"/>
      <c r="U1075" s="292"/>
      <c r="V1075" s="292"/>
    </row>
    <row r="1076" spans="20:22" ht="82.5" customHeight="1" x14ac:dyDescent="0.25">
      <c r="T1076" s="291"/>
      <c r="U1076" s="292"/>
      <c r="V1076" s="292"/>
    </row>
    <row r="1077" spans="20:22" ht="82.5" customHeight="1" x14ac:dyDescent="0.25">
      <c r="T1077" s="291"/>
      <c r="U1077" s="292"/>
      <c r="V1077" s="292"/>
    </row>
    <row r="1078" spans="20:22" ht="82.5" customHeight="1" x14ac:dyDescent="0.25">
      <c r="T1078" s="291"/>
      <c r="U1078" s="292"/>
      <c r="V1078" s="292"/>
    </row>
    <row r="1079" spans="20:22" ht="82.5" customHeight="1" x14ac:dyDescent="0.25">
      <c r="T1079" s="291"/>
      <c r="U1079" s="292"/>
      <c r="V1079" s="292"/>
    </row>
    <row r="1080" spans="20:22" ht="82.5" customHeight="1" x14ac:dyDescent="0.25">
      <c r="T1080" s="291"/>
      <c r="U1080" s="292"/>
      <c r="V1080" s="292"/>
    </row>
    <row r="1081" spans="20:22" ht="82.5" customHeight="1" x14ac:dyDescent="0.25">
      <c r="T1081" s="291"/>
      <c r="U1081" s="292"/>
      <c r="V1081" s="292"/>
    </row>
    <row r="1082" spans="20:22" ht="82.5" customHeight="1" x14ac:dyDescent="0.25">
      <c r="T1082" s="291"/>
      <c r="U1082" s="292"/>
      <c r="V1082" s="292"/>
    </row>
    <row r="1083" spans="20:22" ht="82.5" customHeight="1" x14ac:dyDescent="0.25">
      <c r="T1083" s="291"/>
      <c r="U1083" s="292"/>
      <c r="V1083" s="292"/>
    </row>
    <row r="1084" spans="20:22" ht="82.5" customHeight="1" x14ac:dyDescent="0.25">
      <c r="T1084" s="291"/>
      <c r="U1084" s="292"/>
      <c r="V1084" s="292"/>
    </row>
    <row r="1085" spans="20:22" ht="82.5" customHeight="1" x14ac:dyDescent="0.25">
      <c r="T1085" s="291"/>
      <c r="U1085" s="292"/>
      <c r="V1085" s="292"/>
    </row>
    <row r="1086" spans="20:22" ht="82.5" customHeight="1" x14ac:dyDescent="0.25">
      <c r="T1086" s="291"/>
      <c r="U1086" s="292"/>
      <c r="V1086" s="292"/>
    </row>
    <row r="1087" spans="20:22" ht="82.5" customHeight="1" x14ac:dyDescent="0.25">
      <c r="T1087" s="291"/>
      <c r="U1087" s="292"/>
      <c r="V1087" s="292"/>
    </row>
    <row r="1088" spans="20:22" ht="82.5" customHeight="1" x14ac:dyDescent="0.25">
      <c r="T1088" s="291"/>
      <c r="U1088" s="292"/>
      <c r="V1088" s="292"/>
    </row>
    <row r="1089" spans="20:22" ht="82.5" customHeight="1" x14ac:dyDescent="0.25">
      <c r="T1089" s="291"/>
      <c r="U1089" s="292"/>
      <c r="V1089" s="292"/>
    </row>
    <row r="1090" spans="20:22" ht="82.5" customHeight="1" x14ac:dyDescent="0.25">
      <c r="T1090" s="291"/>
      <c r="U1090" s="292"/>
      <c r="V1090" s="292"/>
    </row>
    <row r="1091" spans="20:22" ht="82.5" customHeight="1" x14ac:dyDescent="0.25">
      <c r="T1091" s="291"/>
      <c r="U1091" s="292"/>
      <c r="V1091" s="292"/>
    </row>
    <row r="1092" spans="20:22" ht="82.5" customHeight="1" x14ac:dyDescent="0.25">
      <c r="T1092" s="291"/>
      <c r="U1092" s="292"/>
      <c r="V1092" s="292"/>
    </row>
    <row r="1093" spans="20:22" ht="82.5" customHeight="1" x14ac:dyDescent="0.25">
      <c r="T1093" s="291"/>
      <c r="U1093" s="292"/>
      <c r="V1093" s="292"/>
    </row>
    <row r="1094" spans="20:22" ht="82.5" customHeight="1" x14ac:dyDescent="0.25">
      <c r="T1094" s="291"/>
      <c r="U1094" s="292"/>
      <c r="V1094" s="292"/>
    </row>
    <row r="1095" spans="20:22" ht="82.5" customHeight="1" x14ac:dyDescent="0.25">
      <c r="T1095" s="291"/>
      <c r="U1095" s="292"/>
      <c r="V1095" s="292"/>
    </row>
    <row r="1096" spans="20:22" ht="82.5" customHeight="1" x14ac:dyDescent="0.25">
      <c r="T1096" s="291"/>
      <c r="U1096" s="292"/>
      <c r="V1096" s="292"/>
    </row>
    <row r="1097" spans="20:22" ht="82.5" customHeight="1" x14ac:dyDescent="0.25">
      <c r="T1097" s="291"/>
      <c r="U1097" s="292"/>
      <c r="V1097" s="292"/>
    </row>
    <row r="1098" spans="20:22" ht="82.5" customHeight="1" x14ac:dyDescent="0.25">
      <c r="T1098" s="291"/>
      <c r="U1098" s="292"/>
      <c r="V1098" s="292"/>
    </row>
    <row r="1099" spans="20:22" ht="82.5" customHeight="1" x14ac:dyDescent="0.25">
      <c r="T1099" s="291"/>
      <c r="U1099" s="292"/>
      <c r="V1099" s="292"/>
    </row>
    <row r="1100" spans="20:22" ht="82.5" customHeight="1" x14ac:dyDescent="0.25">
      <c r="T1100" s="291"/>
      <c r="U1100" s="292"/>
      <c r="V1100" s="292"/>
    </row>
    <row r="1101" spans="20:22" ht="82.5" customHeight="1" x14ac:dyDescent="0.25">
      <c r="T1101" s="291"/>
      <c r="U1101" s="292"/>
      <c r="V1101" s="292"/>
    </row>
    <row r="1102" spans="20:22" ht="82.5" customHeight="1" x14ac:dyDescent="0.25">
      <c r="T1102" s="291"/>
      <c r="U1102" s="292"/>
      <c r="V1102" s="292"/>
    </row>
    <row r="1103" spans="20:22" ht="82.5" customHeight="1" x14ac:dyDescent="0.25">
      <c r="T1103" s="291"/>
      <c r="U1103" s="292"/>
      <c r="V1103" s="292"/>
    </row>
    <row r="1104" spans="20:22" ht="82.5" customHeight="1" x14ac:dyDescent="0.25">
      <c r="T1104" s="291"/>
      <c r="U1104" s="292"/>
      <c r="V1104" s="292"/>
    </row>
    <row r="1105" spans="20:22" ht="82.5" customHeight="1" x14ac:dyDescent="0.25">
      <c r="T1105" s="291"/>
      <c r="U1105" s="292"/>
      <c r="V1105" s="292"/>
    </row>
    <row r="1106" spans="20:22" ht="82.5" customHeight="1" x14ac:dyDescent="0.25">
      <c r="T1106" s="291"/>
      <c r="U1106" s="292"/>
      <c r="V1106" s="292"/>
    </row>
    <row r="1107" spans="20:22" ht="82.5" customHeight="1" x14ac:dyDescent="0.25">
      <c r="T1107" s="291"/>
      <c r="U1107" s="292"/>
      <c r="V1107" s="292"/>
    </row>
    <row r="1108" spans="20:22" ht="82.5" customHeight="1" x14ac:dyDescent="0.25">
      <c r="T1108" s="291"/>
      <c r="U1108" s="292"/>
      <c r="V1108" s="292"/>
    </row>
    <row r="1109" spans="20:22" ht="82.5" customHeight="1" x14ac:dyDescent="0.25">
      <c r="T1109" s="291"/>
      <c r="U1109" s="292"/>
      <c r="V1109" s="292"/>
    </row>
    <row r="1110" spans="20:22" ht="82.5" customHeight="1" x14ac:dyDescent="0.25">
      <c r="T1110" s="291"/>
      <c r="U1110" s="292"/>
      <c r="V1110" s="292"/>
    </row>
    <row r="1111" spans="20:22" ht="82.5" customHeight="1" x14ac:dyDescent="0.25">
      <c r="T1111" s="291"/>
      <c r="U1111" s="292"/>
      <c r="V1111" s="292"/>
    </row>
    <row r="1112" spans="20:22" ht="82.5" customHeight="1" x14ac:dyDescent="0.25">
      <c r="T1112" s="291"/>
      <c r="U1112" s="292"/>
      <c r="V1112" s="292"/>
    </row>
    <row r="1113" spans="20:22" ht="82.5" customHeight="1" x14ac:dyDescent="0.25">
      <c r="T1113" s="291"/>
      <c r="U1113" s="292"/>
      <c r="V1113" s="292"/>
    </row>
    <row r="1114" spans="20:22" ht="82.5" customHeight="1" x14ac:dyDescent="0.25">
      <c r="T1114" s="291"/>
      <c r="U1114" s="292"/>
      <c r="V1114" s="292"/>
    </row>
    <row r="1115" spans="20:22" ht="82.5" customHeight="1" x14ac:dyDescent="0.25">
      <c r="T1115" s="291"/>
      <c r="U1115" s="292"/>
      <c r="V1115" s="292"/>
    </row>
    <row r="1116" spans="20:22" ht="82.5" customHeight="1" x14ac:dyDescent="0.25">
      <c r="T1116" s="291"/>
      <c r="U1116" s="292"/>
      <c r="V1116" s="292"/>
    </row>
    <row r="1117" spans="20:22" ht="82.5" customHeight="1" x14ac:dyDescent="0.25">
      <c r="T1117" s="291"/>
      <c r="U1117" s="292"/>
      <c r="V1117" s="292"/>
    </row>
    <row r="1118" spans="20:22" ht="82.5" customHeight="1" x14ac:dyDescent="0.25">
      <c r="T1118" s="291"/>
      <c r="U1118" s="292"/>
      <c r="V1118" s="292"/>
    </row>
    <row r="1119" spans="20:22" ht="82.5" customHeight="1" x14ac:dyDescent="0.25">
      <c r="T1119" s="291"/>
      <c r="U1119" s="292"/>
      <c r="V1119" s="292"/>
    </row>
    <row r="1120" spans="20:22" ht="82.5" customHeight="1" x14ac:dyDescent="0.25">
      <c r="T1120" s="291"/>
      <c r="U1120" s="292"/>
      <c r="V1120" s="292"/>
    </row>
    <row r="1121" spans="20:22" ht="82.5" customHeight="1" x14ac:dyDescent="0.25">
      <c r="T1121" s="291"/>
      <c r="U1121" s="292"/>
      <c r="V1121" s="292"/>
    </row>
    <row r="1122" spans="20:22" ht="82.5" customHeight="1" x14ac:dyDescent="0.25">
      <c r="T1122" s="291"/>
      <c r="U1122" s="292"/>
      <c r="V1122" s="292"/>
    </row>
    <row r="1123" spans="20:22" ht="82.5" customHeight="1" x14ac:dyDescent="0.25">
      <c r="T1123" s="291"/>
      <c r="U1123" s="292"/>
      <c r="V1123" s="292"/>
    </row>
    <row r="1124" spans="20:22" ht="82.5" customHeight="1" x14ac:dyDescent="0.25">
      <c r="T1124" s="291"/>
      <c r="U1124" s="292"/>
      <c r="V1124" s="292"/>
    </row>
    <row r="1125" spans="20:22" ht="82.5" customHeight="1" x14ac:dyDescent="0.25">
      <c r="T1125" s="291"/>
      <c r="U1125" s="292"/>
      <c r="V1125" s="292"/>
    </row>
    <row r="1126" spans="20:22" ht="82.5" customHeight="1" x14ac:dyDescent="0.25">
      <c r="T1126" s="291"/>
      <c r="U1126" s="292"/>
      <c r="V1126" s="292"/>
    </row>
    <row r="1127" spans="20:22" ht="82.5" customHeight="1" x14ac:dyDescent="0.25">
      <c r="T1127" s="291"/>
      <c r="U1127" s="292"/>
      <c r="V1127" s="292"/>
    </row>
    <row r="1128" spans="20:22" ht="82.5" customHeight="1" x14ac:dyDescent="0.25">
      <c r="T1128" s="291"/>
      <c r="U1128" s="292"/>
      <c r="V1128" s="292"/>
    </row>
    <row r="1129" spans="20:22" ht="82.5" customHeight="1" x14ac:dyDescent="0.25">
      <c r="T1129" s="291"/>
      <c r="U1129" s="292"/>
      <c r="V1129" s="292"/>
    </row>
    <row r="1130" spans="20:22" ht="82.5" customHeight="1" x14ac:dyDescent="0.25">
      <c r="T1130" s="291"/>
      <c r="U1130" s="292"/>
      <c r="V1130" s="292"/>
    </row>
    <row r="1131" spans="20:22" ht="82.5" customHeight="1" x14ac:dyDescent="0.25">
      <c r="T1131" s="291"/>
      <c r="U1131" s="292"/>
      <c r="V1131" s="292"/>
    </row>
    <row r="1132" spans="20:22" ht="82.5" customHeight="1" x14ac:dyDescent="0.25">
      <c r="T1132" s="291"/>
      <c r="U1132" s="292"/>
      <c r="V1132" s="292"/>
    </row>
    <row r="1133" spans="20:22" ht="82.5" customHeight="1" x14ac:dyDescent="0.25">
      <c r="T1133" s="291"/>
      <c r="U1133" s="292"/>
      <c r="V1133" s="292"/>
    </row>
    <row r="1134" spans="20:22" ht="82.5" customHeight="1" x14ac:dyDescent="0.25">
      <c r="T1134" s="291"/>
      <c r="U1134" s="292"/>
      <c r="V1134" s="292"/>
    </row>
    <row r="1135" spans="20:22" ht="82.5" customHeight="1" x14ac:dyDescent="0.25">
      <c r="T1135" s="291"/>
      <c r="U1135" s="292"/>
      <c r="V1135" s="292"/>
    </row>
    <row r="1136" spans="20:22" ht="82.5" customHeight="1" x14ac:dyDescent="0.25">
      <c r="T1136" s="291"/>
      <c r="U1136" s="292"/>
      <c r="V1136" s="292"/>
    </row>
    <row r="1137" spans="20:22" ht="82.5" customHeight="1" x14ac:dyDescent="0.25">
      <c r="T1137" s="291"/>
      <c r="U1137" s="292"/>
      <c r="V1137" s="292"/>
    </row>
    <row r="1138" spans="20:22" ht="82.5" customHeight="1" x14ac:dyDescent="0.25">
      <c r="T1138" s="291"/>
      <c r="U1138" s="292"/>
      <c r="V1138" s="292"/>
    </row>
    <row r="1139" spans="20:22" ht="82.5" customHeight="1" x14ac:dyDescent="0.25">
      <c r="T1139" s="291"/>
      <c r="U1139" s="292"/>
      <c r="V1139" s="292"/>
    </row>
    <row r="1140" spans="20:22" ht="82.5" customHeight="1" x14ac:dyDescent="0.25">
      <c r="T1140" s="291"/>
      <c r="U1140" s="292"/>
      <c r="V1140" s="292"/>
    </row>
    <row r="1141" spans="20:22" ht="82.5" customHeight="1" x14ac:dyDescent="0.25">
      <c r="T1141" s="291"/>
      <c r="U1141" s="292"/>
      <c r="V1141" s="292"/>
    </row>
    <row r="1142" spans="20:22" ht="82.5" customHeight="1" x14ac:dyDescent="0.25">
      <c r="T1142" s="291"/>
      <c r="U1142" s="292"/>
      <c r="V1142" s="292"/>
    </row>
    <row r="1143" spans="20:22" ht="82.5" customHeight="1" x14ac:dyDescent="0.25">
      <c r="T1143" s="291"/>
      <c r="U1143" s="292"/>
      <c r="V1143" s="292"/>
    </row>
    <row r="1144" spans="20:22" ht="82.5" customHeight="1" x14ac:dyDescent="0.25">
      <c r="T1144" s="291"/>
      <c r="U1144" s="292"/>
      <c r="V1144" s="292"/>
    </row>
    <row r="1145" spans="20:22" ht="82.5" customHeight="1" x14ac:dyDescent="0.25">
      <c r="T1145" s="291"/>
      <c r="U1145" s="292"/>
      <c r="V1145" s="292"/>
    </row>
    <row r="1146" spans="20:22" ht="82.5" customHeight="1" x14ac:dyDescent="0.25">
      <c r="T1146" s="291"/>
      <c r="U1146" s="292"/>
      <c r="V1146" s="292"/>
    </row>
    <row r="1147" spans="20:22" ht="82.5" customHeight="1" x14ac:dyDescent="0.25">
      <c r="T1147" s="291"/>
      <c r="U1147" s="292"/>
      <c r="V1147" s="292"/>
    </row>
    <row r="1148" spans="20:22" ht="82.5" customHeight="1" x14ac:dyDescent="0.25">
      <c r="T1148" s="291"/>
      <c r="U1148" s="292"/>
      <c r="V1148" s="292"/>
    </row>
    <row r="1149" spans="20:22" ht="82.5" customHeight="1" x14ac:dyDescent="0.25">
      <c r="T1149" s="291"/>
      <c r="U1149" s="292"/>
      <c r="V1149" s="292"/>
    </row>
    <row r="1150" spans="20:22" ht="82.5" customHeight="1" x14ac:dyDescent="0.25">
      <c r="T1150" s="291"/>
      <c r="U1150" s="292"/>
      <c r="V1150" s="292"/>
    </row>
    <row r="1151" spans="20:22" ht="82.5" customHeight="1" x14ac:dyDescent="0.25">
      <c r="T1151" s="291"/>
      <c r="U1151" s="292"/>
      <c r="V1151" s="292"/>
    </row>
    <row r="1152" spans="20:22" ht="82.5" customHeight="1" x14ac:dyDescent="0.25">
      <c r="T1152" s="291"/>
      <c r="U1152" s="292"/>
      <c r="V1152" s="292"/>
    </row>
    <row r="1153" spans="20:22" ht="82.5" customHeight="1" x14ac:dyDescent="0.25">
      <c r="T1153" s="291"/>
      <c r="U1153" s="292"/>
      <c r="V1153" s="292"/>
    </row>
    <row r="1154" spans="20:22" ht="82.5" customHeight="1" x14ac:dyDescent="0.25">
      <c r="T1154" s="291"/>
      <c r="U1154" s="292"/>
      <c r="V1154" s="292"/>
    </row>
    <row r="1155" spans="20:22" ht="82.5" customHeight="1" x14ac:dyDescent="0.25">
      <c r="T1155" s="291"/>
      <c r="U1155" s="292"/>
      <c r="V1155" s="292"/>
    </row>
    <row r="1156" spans="20:22" ht="82.5" customHeight="1" x14ac:dyDescent="0.25">
      <c r="T1156" s="291"/>
      <c r="U1156" s="292"/>
      <c r="V1156" s="292"/>
    </row>
    <row r="1157" spans="20:22" ht="82.5" customHeight="1" x14ac:dyDescent="0.25">
      <c r="T1157" s="291"/>
      <c r="U1157" s="292"/>
      <c r="V1157" s="292"/>
    </row>
    <row r="1158" spans="20:22" ht="82.5" customHeight="1" x14ac:dyDescent="0.25">
      <c r="T1158" s="291"/>
      <c r="U1158" s="292"/>
      <c r="V1158" s="292"/>
    </row>
    <row r="1159" spans="20:22" ht="82.5" customHeight="1" x14ac:dyDescent="0.25">
      <c r="T1159" s="291"/>
      <c r="U1159" s="292"/>
      <c r="V1159" s="292"/>
    </row>
    <row r="1160" spans="20:22" ht="82.5" customHeight="1" x14ac:dyDescent="0.25">
      <c r="T1160" s="291"/>
      <c r="U1160" s="292"/>
      <c r="V1160" s="292"/>
    </row>
    <row r="1161" spans="20:22" ht="82.5" customHeight="1" x14ac:dyDescent="0.25">
      <c r="T1161" s="291"/>
      <c r="U1161" s="292"/>
      <c r="V1161" s="292"/>
    </row>
    <row r="1162" spans="20:22" ht="82.5" customHeight="1" x14ac:dyDescent="0.25">
      <c r="T1162" s="291"/>
      <c r="U1162" s="292"/>
      <c r="V1162" s="292"/>
    </row>
    <row r="1163" spans="20:22" ht="82.5" customHeight="1" x14ac:dyDescent="0.25">
      <c r="T1163" s="291"/>
      <c r="U1163" s="292"/>
      <c r="V1163" s="292"/>
    </row>
    <row r="1164" spans="20:22" ht="82.5" customHeight="1" x14ac:dyDescent="0.25">
      <c r="T1164" s="291"/>
      <c r="U1164" s="292"/>
      <c r="V1164" s="292"/>
    </row>
    <row r="1165" spans="20:22" ht="82.5" customHeight="1" x14ac:dyDescent="0.25">
      <c r="T1165" s="291"/>
      <c r="U1165" s="292"/>
      <c r="V1165" s="292"/>
    </row>
    <row r="1166" spans="20:22" ht="82.5" customHeight="1" x14ac:dyDescent="0.25">
      <c r="T1166" s="291"/>
      <c r="U1166" s="292"/>
      <c r="V1166" s="292"/>
    </row>
    <row r="1167" spans="20:22" ht="82.5" customHeight="1" x14ac:dyDescent="0.25">
      <c r="T1167" s="291"/>
      <c r="U1167" s="292"/>
      <c r="V1167" s="292"/>
    </row>
    <row r="1168" spans="20:22" ht="82.5" customHeight="1" x14ac:dyDescent="0.25">
      <c r="T1168" s="291"/>
      <c r="U1168" s="292"/>
      <c r="V1168" s="292"/>
    </row>
    <row r="1169" spans="20:22" ht="82.5" customHeight="1" x14ac:dyDescent="0.25">
      <c r="T1169" s="291"/>
      <c r="U1169" s="292"/>
      <c r="V1169" s="292"/>
    </row>
    <row r="1170" spans="20:22" ht="82.5" customHeight="1" x14ac:dyDescent="0.25">
      <c r="T1170" s="291"/>
      <c r="U1170" s="292"/>
      <c r="V1170" s="292"/>
    </row>
    <row r="1171" spans="20:22" ht="82.5" customHeight="1" x14ac:dyDescent="0.25">
      <c r="T1171" s="291"/>
      <c r="U1171" s="292"/>
      <c r="V1171" s="292"/>
    </row>
    <row r="1172" spans="20:22" ht="82.5" customHeight="1" x14ac:dyDescent="0.25">
      <c r="T1172" s="291"/>
      <c r="U1172" s="292"/>
      <c r="V1172" s="292"/>
    </row>
    <row r="1173" spans="20:22" ht="82.5" customHeight="1" x14ac:dyDescent="0.25">
      <c r="T1173" s="291"/>
      <c r="U1173" s="292"/>
      <c r="V1173" s="292"/>
    </row>
    <row r="1174" spans="20:22" ht="82.5" customHeight="1" x14ac:dyDescent="0.25">
      <c r="T1174" s="291"/>
      <c r="U1174" s="292"/>
      <c r="V1174" s="292"/>
    </row>
    <row r="1175" spans="20:22" ht="82.5" customHeight="1" x14ac:dyDescent="0.25">
      <c r="T1175" s="291"/>
      <c r="U1175" s="292"/>
      <c r="V1175" s="292"/>
    </row>
    <row r="1176" spans="20:22" ht="82.5" customHeight="1" x14ac:dyDescent="0.25">
      <c r="T1176" s="291"/>
      <c r="U1176" s="292"/>
      <c r="V1176" s="292"/>
    </row>
    <row r="1177" spans="20:22" ht="82.5" customHeight="1" x14ac:dyDescent="0.25">
      <c r="T1177" s="291"/>
      <c r="U1177" s="292"/>
      <c r="V1177" s="292"/>
    </row>
    <row r="1178" spans="20:22" ht="82.5" customHeight="1" x14ac:dyDescent="0.25">
      <c r="T1178" s="291"/>
      <c r="U1178" s="292"/>
      <c r="V1178" s="292"/>
    </row>
    <row r="1179" spans="20:22" ht="82.5" customHeight="1" x14ac:dyDescent="0.25">
      <c r="T1179" s="291"/>
      <c r="U1179" s="292"/>
      <c r="V1179" s="292"/>
    </row>
    <row r="1180" spans="20:22" ht="82.5" customHeight="1" x14ac:dyDescent="0.25">
      <c r="T1180" s="291"/>
      <c r="U1180" s="292"/>
      <c r="V1180" s="292"/>
    </row>
    <row r="1181" spans="20:22" ht="82.5" customHeight="1" x14ac:dyDescent="0.25">
      <c r="T1181" s="291"/>
      <c r="U1181" s="292"/>
      <c r="V1181" s="292"/>
    </row>
    <row r="1182" spans="20:22" ht="82.5" customHeight="1" x14ac:dyDescent="0.25">
      <c r="T1182" s="291"/>
      <c r="U1182" s="292"/>
      <c r="V1182" s="292"/>
    </row>
    <row r="1183" spans="20:22" ht="82.5" customHeight="1" x14ac:dyDescent="0.25">
      <c r="T1183" s="291"/>
      <c r="U1183" s="292"/>
      <c r="V1183" s="292"/>
    </row>
    <row r="1184" spans="20:22" ht="82.5" customHeight="1" x14ac:dyDescent="0.25">
      <c r="T1184" s="291"/>
      <c r="U1184" s="292"/>
      <c r="V1184" s="292"/>
    </row>
    <row r="1185" spans="20:22" ht="82.5" customHeight="1" x14ac:dyDescent="0.25">
      <c r="T1185" s="291"/>
      <c r="U1185" s="292"/>
      <c r="V1185" s="292"/>
    </row>
    <row r="1186" spans="20:22" ht="82.5" customHeight="1" x14ac:dyDescent="0.25">
      <c r="T1186" s="291"/>
      <c r="U1186" s="292"/>
      <c r="V1186" s="292"/>
    </row>
    <row r="1187" spans="20:22" ht="82.5" customHeight="1" x14ac:dyDescent="0.25">
      <c r="T1187" s="291"/>
      <c r="U1187" s="292"/>
      <c r="V1187" s="292"/>
    </row>
    <row r="1188" spans="20:22" ht="82.5" customHeight="1" x14ac:dyDescent="0.25">
      <c r="T1188" s="291"/>
      <c r="U1188" s="292"/>
      <c r="V1188" s="292"/>
    </row>
    <row r="1189" spans="20:22" ht="82.5" customHeight="1" x14ac:dyDescent="0.25">
      <c r="T1189" s="291"/>
      <c r="U1189" s="292"/>
      <c r="V1189" s="292"/>
    </row>
    <row r="1190" spans="20:22" ht="82.5" customHeight="1" x14ac:dyDescent="0.25">
      <c r="T1190" s="291"/>
      <c r="U1190" s="292"/>
      <c r="V1190" s="292"/>
    </row>
    <row r="1191" spans="20:22" ht="82.5" customHeight="1" x14ac:dyDescent="0.25">
      <c r="T1191" s="291"/>
      <c r="U1191" s="292"/>
      <c r="V1191" s="292"/>
    </row>
    <row r="1192" spans="20:22" ht="82.5" customHeight="1" x14ac:dyDescent="0.25">
      <c r="T1192" s="291"/>
      <c r="U1192" s="292"/>
      <c r="V1192" s="292"/>
    </row>
    <row r="1193" spans="20:22" ht="82.5" customHeight="1" x14ac:dyDescent="0.25">
      <c r="T1193" s="291"/>
      <c r="U1193" s="292"/>
      <c r="V1193" s="292"/>
    </row>
    <row r="1194" spans="20:22" ht="82.5" customHeight="1" x14ac:dyDescent="0.25">
      <c r="T1194" s="291"/>
      <c r="U1194" s="292"/>
      <c r="V1194" s="292"/>
    </row>
  </sheetData>
  <sheetProtection formatColumns="0" formatRows="0"/>
  <protectedRanges>
    <protectedRange algorithmName="SHA-512" hashValue="VfdVsKGl5qE2tikkmfXD4ednvebSaBOMzoXueDKO3NEuF2Z+Q++ksvuI9ZhjGmGLuVBgVNFtJxUd9GtIpfEBBw==" saltValue="MPQF+EnLD5kb7JtrVZ0D3A==" spinCount="100000" sqref="A5:C783 E5:AB8 W717:AB783 W9:AB698 W699:AA699 W702:AA708 W700:X701 Z700:AA701 W710:AA716 Z709 E9:V783"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5:D783" name="Rango1_1" securityDescriptor="O:WDG:WDD:(A;;CC;;;S-1-5-21-797332336-63391822-1267956476-1103)(A;;CC;;;S-1-5-21-797332336-63391822-1267956476-50923)"/>
  </protectedRanges>
  <autoFilter ref="A7:AQ783" xr:uid="{ED62421B-AC2B-4CDC-B215-F0CBBCB526E0}">
    <filterColumn colId="19">
      <filters>
        <filter val="enero"/>
        <filter val="febrero"/>
        <filter val="marzo"/>
      </filters>
    </filterColumn>
  </autoFilter>
  <dataConsolidate/>
  <mergeCells count="45">
    <mergeCell ref="AA73:AA77"/>
    <mergeCell ref="AI4:AQ4"/>
    <mergeCell ref="AI6:AK6"/>
    <mergeCell ref="AL6:AN6"/>
    <mergeCell ref="AI5:AQ5"/>
    <mergeCell ref="AO6:AQ6"/>
    <mergeCell ref="AC5:AH5"/>
    <mergeCell ref="AC4:AH4"/>
    <mergeCell ref="A4:AA4"/>
    <mergeCell ref="N5:N7"/>
    <mergeCell ref="A5:A7"/>
    <mergeCell ref="B5:B7"/>
    <mergeCell ref="C5:C7"/>
    <mergeCell ref="D5:D7"/>
    <mergeCell ref="Z2:AA2"/>
    <mergeCell ref="W6:W7"/>
    <mergeCell ref="X6:X7"/>
    <mergeCell ref="Y6:Y7"/>
    <mergeCell ref="Z6:Z7"/>
    <mergeCell ref="AE6:AF6"/>
    <mergeCell ref="AG6:AH6"/>
    <mergeCell ref="P6:P7"/>
    <mergeCell ref="AC6:AD6"/>
    <mergeCell ref="AB6:AB7"/>
    <mergeCell ref="V6:V7"/>
    <mergeCell ref="Q5:Q7"/>
    <mergeCell ref="R1:T1"/>
    <mergeCell ref="E5:E7"/>
    <mergeCell ref="F5:F7"/>
    <mergeCell ref="G5:G7"/>
    <mergeCell ref="H5:H7"/>
    <mergeCell ref="I5:I7"/>
    <mergeCell ref="R6:R7"/>
    <mergeCell ref="O6:O7"/>
    <mergeCell ref="S6:S7"/>
    <mergeCell ref="M5:M7"/>
    <mergeCell ref="J5:J7"/>
    <mergeCell ref="K5:K7"/>
    <mergeCell ref="L5:L7"/>
    <mergeCell ref="AA6:AA7"/>
    <mergeCell ref="O5:P5"/>
    <mergeCell ref="U6:U7"/>
    <mergeCell ref="T6:T7"/>
    <mergeCell ref="R5:V5"/>
    <mergeCell ref="W5:AA5"/>
  </mergeCells>
  <conditionalFormatting sqref="AE73:AE74 AE77:AE79">
    <cfRule type="expression" dxfId="67" priority="68">
      <formula>M73="Porcentaje"</formula>
    </cfRule>
  </conditionalFormatting>
  <conditionalFormatting sqref="AE104">
    <cfRule type="expression" dxfId="66" priority="67">
      <formula>M104="Porcentaje"</formula>
    </cfRule>
  </conditionalFormatting>
  <conditionalFormatting sqref="AE105">
    <cfRule type="expression" dxfId="65" priority="66">
      <formula>M105="Porcentaje"</formula>
    </cfRule>
  </conditionalFormatting>
  <conditionalFormatting sqref="AE106">
    <cfRule type="expression" dxfId="64" priority="65">
      <formula>M106="Porcentaje"</formula>
    </cfRule>
  </conditionalFormatting>
  <conditionalFormatting sqref="AE111:AE114">
    <cfRule type="expression" dxfId="63" priority="64">
      <formula>M111="Porcentaje"</formula>
    </cfRule>
  </conditionalFormatting>
  <conditionalFormatting sqref="AE107:AE110">
    <cfRule type="expression" dxfId="62" priority="63">
      <formula>M107="Porcentaje"</formula>
    </cfRule>
  </conditionalFormatting>
  <conditionalFormatting sqref="AE115:AE118">
    <cfRule type="expression" dxfId="61" priority="62">
      <formula>M115="Porcentaje"</formula>
    </cfRule>
  </conditionalFormatting>
  <conditionalFormatting sqref="AE30:AE34">
    <cfRule type="expression" dxfId="60" priority="61">
      <formula>M30="Porcentaje"</formula>
    </cfRule>
  </conditionalFormatting>
  <conditionalFormatting sqref="AE65:AE69">
    <cfRule type="expression" dxfId="59" priority="60">
      <formula>M65="Porcentaje"</formula>
    </cfRule>
  </conditionalFormatting>
  <conditionalFormatting sqref="AE129:AE132">
    <cfRule type="expression" dxfId="58" priority="59">
      <formula>M129="Porcentaje"</formula>
    </cfRule>
  </conditionalFormatting>
  <conditionalFormatting sqref="AE45:AE51">
    <cfRule type="expression" dxfId="57" priority="58">
      <formula>M45="Porcentaje"</formula>
    </cfRule>
  </conditionalFormatting>
  <conditionalFormatting sqref="AE8:AE29">
    <cfRule type="expression" dxfId="56" priority="57">
      <formula>M8="Porcentaje"</formula>
    </cfRule>
  </conditionalFormatting>
  <conditionalFormatting sqref="AE35:AE44">
    <cfRule type="expression" dxfId="55" priority="56">
      <formula>M35="Porcentaje"</formula>
    </cfRule>
  </conditionalFormatting>
  <conditionalFormatting sqref="AE52:AE64">
    <cfRule type="expression" dxfId="54" priority="55">
      <formula>M52="Porcentaje"</formula>
    </cfRule>
  </conditionalFormatting>
  <conditionalFormatting sqref="AE70:AE72">
    <cfRule type="expression" dxfId="53" priority="54">
      <formula>M70="Porcentaje"</formula>
    </cfRule>
  </conditionalFormatting>
  <conditionalFormatting sqref="AE80:AE103">
    <cfRule type="expression" dxfId="52" priority="53">
      <formula>M80="Porcentaje"</formula>
    </cfRule>
  </conditionalFormatting>
  <conditionalFormatting sqref="AE119:AE128">
    <cfRule type="expression" dxfId="51" priority="52">
      <formula>M119="Porcentaje"</formula>
    </cfRule>
  </conditionalFormatting>
  <conditionalFormatting sqref="AE133:AE151">
    <cfRule type="expression" dxfId="50" priority="51">
      <formula>M133="Porcentaje"</formula>
    </cfRule>
  </conditionalFormatting>
  <conditionalFormatting sqref="AE342:AE352">
    <cfRule type="expression" dxfId="49" priority="15">
      <formula>M342="Porcentaje"</formula>
    </cfRule>
  </conditionalFormatting>
  <conditionalFormatting sqref="AE261:AE262">
    <cfRule type="expression" dxfId="48" priority="50">
      <formula>M261="Porcentaje"</formula>
    </cfRule>
  </conditionalFormatting>
  <conditionalFormatting sqref="AE282:AE283">
    <cfRule type="expression" dxfId="47" priority="49">
      <formula>M282="Porcentaje"</formula>
    </cfRule>
  </conditionalFormatting>
  <conditionalFormatting sqref="AE272:AE273">
    <cfRule type="expression" dxfId="46" priority="48">
      <formula>M272="Porcentaje"</formula>
    </cfRule>
  </conditionalFormatting>
  <conditionalFormatting sqref="AE287:AE289">
    <cfRule type="expression" dxfId="45" priority="47">
      <formula>M287="Porcentaje"</formula>
    </cfRule>
  </conditionalFormatting>
  <conditionalFormatting sqref="AE274:AE277">
    <cfRule type="expression" dxfId="44" priority="46">
      <formula>M274="Porcentaje"</formula>
    </cfRule>
  </conditionalFormatting>
  <conditionalFormatting sqref="AE286">
    <cfRule type="expression" dxfId="43" priority="45">
      <formula>M286="Porcentaje"</formula>
    </cfRule>
  </conditionalFormatting>
  <conditionalFormatting sqref="AE278:AE281">
    <cfRule type="expression" dxfId="42" priority="44">
      <formula>M278="Porcentaje"</formula>
    </cfRule>
  </conditionalFormatting>
  <conditionalFormatting sqref="AE229:AE231">
    <cfRule type="expression" dxfId="41" priority="43">
      <formula>M229="Porcentaje"</formula>
    </cfRule>
  </conditionalFormatting>
  <conditionalFormatting sqref="AE232:AE235">
    <cfRule type="expression" dxfId="40" priority="42">
      <formula>M232="Porcentaje"</formula>
    </cfRule>
  </conditionalFormatting>
  <conditionalFormatting sqref="AE247:AE249">
    <cfRule type="expression" dxfId="39" priority="41">
      <formula>M247="Porcentaje"</formula>
    </cfRule>
  </conditionalFormatting>
  <conditionalFormatting sqref="AE240">
    <cfRule type="expression" dxfId="38" priority="40">
      <formula>M240="Porcentaje"</formula>
    </cfRule>
  </conditionalFormatting>
  <conditionalFormatting sqref="AE237">
    <cfRule type="expression" dxfId="37" priority="39">
      <formula>M237="Porcentaje"</formula>
    </cfRule>
  </conditionalFormatting>
  <conditionalFormatting sqref="AE236">
    <cfRule type="expression" dxfId="36" priority="38">
      <formula>M236="Porcentaje"</formula>
    </cfRule>
  </conditionalFormatting>
  <conditionalFormatting sqref="AE238">
    <cfRule type="expression" dxfId="35" priority="37">
      <formula>M238="Porcentaje"</formula>
    </cfRule>
  </conditionalFormatting>
  <conditionalFormatting sqref="AE245">
    <cfRule type="expression" dxfId="34" priority="36">
      <formula>M245="Porcentaje"</formula>
    </cfRule>
  </conditionalFormatting>
  <conditionalFormatting sqref="AE258:AE260">
    <cfRule type="expression" dxfId="33" priority="35">
      <formula>M258="Porcentaje"</formula>
    </cfRule>
  </conditionalFormatting>
  <conditionalFormatting sqref="AE256:AE257">
    <cfRule type="expression" dxfId="32" priority="34">
      <formula>M256="Porcentaje"</formula>
    </cfRule>
  </conditionalFormatting>
  <conditionalFormatting sqref="AE253:AE255">
    <cfRule type="expression" dxfId="31" priority="33">
      <formula>M253="Porcentaje"</formula>
    </cfRule>
  </conditionalFormatting>
  <conditionalFormatting sqref="AE217">
    <cfRule type="expression" dxfId="30" priority="32">
      <formula>M217="Porcentaje"</formula>
    </cfRule>
  </conditionalFormatting>
  <conditionalFormatting sqref="AE213:AE214">
    <cfRule type="expression" dxfId="29" priority="31">
      <formula>M213="Porcentaje"</formula>
    </cfRule>
  </conditionalFormatting>
  <conditionalFormatting sqref="AE211">
    <cfRule type="expression" dxfId="28" priority="30">
      <formula>M211="Porcentaje"</formula>
    </cfRule>
  </conditionalFormatting>
  <conditionalFormatting sqref="AE215">
    <cfRule type="expression" dxfId="27" priority="29">
      <formula>M215="Porcentaje"</formula>
    </cfRule>
  </conditionalFormatting>
  <conditionalFormatting sqref="AE212">
    <cfRule type="expression" dxfId="26" priority="28">
      <formula>M212="Porcentaje"</formula>
    </cfRule>
  </conditionalFormatting>
  <conditionalFormatting sqref="AE216">
    <cfRule type="expression" dxfId="25" priority="27">
      <formula>M216="Porcentaje"</formula>
    </cfRule>
  </conditionalFormatting>
  <conditionalFormatting sqref="AE218:AE228">
    <cfRule type="expression" dxfId="24" priority="26">
      <formula>M218="Porcentaje"</formula>
    </cfRule>
  </conditionalFormatting>
  <conditionalFormatting sqref="AE239">
    <cfRule type="expression" dxfId="23" priority="25">
      <formula>M239="Porcentaje"</formula>
    </cfRule>
  </conditionalFormatting>
  <conditionalFormatting sqref="AE241:AE244">
    <cfRule type="expression" dxfId="22" priority="24">
      <formula>M241="Porcentaje"</formula>
    </cfRule>
  </conditionalFormatting>
  <conditionalFormatting sqref="AE246">
    <cfRule type="expression" dxfId="21" priority="23">
      <formula>M246="Porcentaje"</formula>
    </cfRule>
  </conditionalFormatting>
  <conditionalFormatting sqref="AE250:AE252">
    <cfRule type="expression" dxfId="20" priority="22">
      <formula>M250="Porcentaje"</formula>
    </cfRule>
  </conditionalFormatting>
  <conditionalFormatting sqref="AE263:AE271">
    <cfRule type="expression" dxfId="19" priority="20">
      <formula>M263="Porcentaje"</formula>
    </cfRule>
  </conditionalFormatting>
  <conditionalFormatting sqref="AE284:AE285">
    <cfRule type="expression" dxfId="18" priority="19">
      <formula>M284="Porcentaje"</formula>
    </cfRule>
  </conditionalFormatting>
  <conditionalFormatting sqref="AE152:AE209">
    <cfRule type="expression" dxfId="17" priority="18">
      <formula>M152="Porcentaje"</formula>
    </cfRule>
  </conditionalFormatting>
  <conditionalFormatting sqref="AE290:AE341">
    <cfRule type="expression" dxfId="16" priority="17">
      <formula>M290="Porcentaje"</formula>
    </cfRule>
  </conditionalFormatting>
  <conditionalFormatting sqref="AE353:AE360">
    <cfRule type="expression" dxfId="15" priority="16">
      <formula>M353="Porcentaje"</formula>
    </cfRule>
  </conditionalFormatting>
  <conditionalFormatting sqref="AE210">
    <cfRule type="expression" dxfId="14" priority="14">
      <formula>M210="Porcentaje"</formula>
    </cfRule>
  </conditionalFormatting>
  <conditionalFormatting sqref="AE76">
    <cfRule type="expression" dxfId="13" priority="12">
      <formula>M76="Porcentaje"</formula>
    </cfRule>
  </conditionalFormatting>
  <conditionalFormatting sqref="AE75">
    <cfRule type="expression" dxfId="12" priority="13">
      <formula>M75="Porcentaje"</formula>
    </cfRule>
  </conditionalFormatting>
  <conditionalFormatting sqref="AG353:AG360">
    <cfRule type="expression" dxfId="11" priority="11">
      <formula>O353="Porcentaje"</formula>
    </cfRule>
  </conditionalFormatting>
  <conditionalFormatting sqref="AG342:AG352">
    <cfRule type="expression" dxfId="10" priority="10">
      <formula>O342="Porcentaje"</formula>
    </cfRule>
  </conditionalFormatting>
  <conditionalFormatting sqref="AG290:AG341">
    <cfRule type="expression" dxfId="9" priority="9">
      <formula>O290="Porcentaje"</formula>
    </cfRule>
  </conditionalFormatting>
  <conditionalFormatting sqref="AG152:AG209">
    <cfRule type="expression" dxfId="8" priority="8">
      <formula>O152="Porcentaje"</formula>
    </cfRule>
  </conditionalFormatting>
  <conditionalFormatting sqref="AG210:AG239">
    <cfRule type="expression" dxfId="7" priority="7">
      <formula>O210="Porcentaje"</formula>
    </cfRule>
  </conditionalFormatting>
  <conditionalFormatting sqref="AG241:AG289">
    <cfRule type="expression" dxfId="6" priority="6">
      <formula>O241="Porcentaje"</formula>
    </cfRule>
  </conditionalFormatting>
  <conditionalFormatting sqref="AG8">
    <cfRule type="expression" dxfId="5" priority="5">
      <formula>O8="Porcentaje"</formula>
    </cfRule>
  </conditionalFormatting>
  <conditionalFormatting sqref="AG9:AG70 AG73:AG125">
    <cfRule type="expression" dxfId="4" priority="4">
      <formula>O9="Porcentaje"</formula>
    </cfRule>
  </conditionalFormatting>
  <conditionalFormatting sqref="AG71:AG72">
    <cfRule type="expression" dxfId="3" priority="3">
      <formula>O71="Porcentaje"</formula>
    </cfRule>
  </conditionalFormatting>
  <conditionalFormatting sqref="AG129:AG151">
    <cfRule type="expression" dxfId="2" priority="2">
      <formula>O129="Porcentaje"</formula>
    </cfRule>
  </conditionalFormatting>
  <conditionalFormatting sqref="AG126:AG128">
    <cfRule type="expression" dxfId="1" priority="1">
      <formula>O126="Porcentaje"</formula>
    </cfRule>
  </conditionalFormatting>
  <dataValidations count="3">
    <dataValidation type="list" showInputMessage="1" showErrorMessage="1" sqref="B8:B9 B287:B341 B533:B534 B539:B546 B572:B591 B594:B596 B624:B625 B616:B619 B622 B746:B747 B361:B362 B600:B611" xr:uid="{00000000-0002-0000-0000-000000000000}">
      <formula1>#REF!</formula1>
    </dataValidation>
    <dataValidation type="list" allowBlank="1" showInputMessage="1" showErrorMessage="1" sqref="C239:C260 C290:C341 B716 C533:C534 B210:C231 E716 B10:B53 E8:E53 E62:E68 B62:B68 C263:C285" xr:uid="{00000000-0002-0000-0000-000001000000}">
      <formula1>#REF!</formula1>
    </dataValidation>
    <dataValidation type="list" allowBlank="1" showInputMessage="1" showErrorMessage="1" sqref="I589:I591 I533:I534 I536:I538 I540:I544 I563:I586 I547:I561" xr:uid="{00000000-0002-0000-0000-000002000000}">
      <formula1>"Sí, No"</formula1>
    </dataValidation>
  </dataValidations>
  <hyperlinks>
    <hyperlink ref="AB619" r:id="rId1" display="D:\Ministerio de Educación 2018\Reparto informes y actas de liquidación" xr:uid="{00000000-0004-0000-0000-000001000000}"/>
  </hyperlinks>
  <printOptions horizontalCentered="1" verticalCentered="1"/>
  <pageMargins left="0.59055118110236227" right="0.39370078740157483" top="0.39370078740157483" bottom="0.39370078740157483" header="0" footer="0"/>
  <pageSetup paperSize="5" scale="30" orientation="landscape" cellComments="asDisplayed" r:id="rId2"/>
  <ignoredErrors>
    <ignoredError sqref="T8:V8 T784:V833" unlockedFormula="1"/>
  </ignoredErrors>
  <drawing r:id="rId3"/>
  <legacyDrawing r:id="rId4"/>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5000000}">
          <x14:formula1>
            <xm:f>'C:\Users\caescobar\Desktop\planes de accion\[UAC.xlsx]Categorías'!#REF!</xm:f>
          </x14:formula1>
          <xm:sqref>E54:E60 B54:B61 E411:E417 B411:B418 E588:E594 B687:B698 B592:B593 E687:E697 C588:C595</xm:sqref>
        </x14:dataValidation>
        <x14:dataValidation type="list" allowBlank="1" showInputMessage="1" showErrorMessage="1" xr:uid="{00000000-0002-0000-0000-000006000000}">
          <x14:formula1>
            <xm:f>'C:\Users\dojeda\AppData\Local\Microsoft\Windows\Temporary Internet Files\Content.Outlook\N82141GN\[Formulacion Plan de Accion 2018 - SDO.xlsx]Categorías'!#REF!</xm:f>
          </x14:formula1>
          <xm:sqref>E61 E418 E595 E698</xm:sqref>
        </x14:dataValidation>
        <x14:dataValidation type="list" allowBlank="1" showInputMessage="1" showErrorMessage="1" xr:uid="{00000000-0002-0000-0000-000007000000}">
          <x14:formula1>
            <xm:f>'C:\Users\daniel.gonzalez\OneDrive - mineducacion.gov.co\work_in_progress_MEN\[Formulacion Plan de Accion 2018 - Jornada Única.xlsx]Categorías'!#REF!</xm:f>
          </x14:formula1>
          <xm:sqref>C488:C491 C129:C132</xm:sqref>
        </x14:dataValidation>
        <x14:dataValidation type="list" showInputMessage="1" showErrorMessage="1" xr:uid="{00000000-0002-0000-0000-000008000000}">
          <x14:formula1>
            <xm:f>'C:\Users\CAESCO~1\AppData\Local\Temp\Rar$DIa9596.42907\[Formulacion Plan de Accion 2018 RHSE.xlsx]Categorías'!#REF!</xm:f>
          </x14:formula1>
          <xm:sqref>B152:B178 B523:B532</xm:sqref>
        </x14:dataValidation>
        <x14:dataValidation type="list" allowBlank="1" showInputMessage="1" showErrorMessage="1" xr:uid="{00000000-0002-0000-0000-000009000000}">
          <x14:formula1>
            <xm:f>'C:\Users\CAESCO~1\AppData\Local\Temp\Rar$DIa9596.41855\[Formulacion Plan de Accion 2018 Monitoreo y Control.xlsx]Categorías'!#REF!</xm:f>
          </x14:formula1>
          <xm:sqref>C179:C190</xm:sqref>
        </x14:dataValidation>
        <x14:dataValidation type="list" showInputMessage="1" showErrorMessage="1" xr:uid="{00000000-0002-0000-0000-00000A000000}">
          <x14:formula1>
            <xm:f>'C:\Users\CAESCO~1\AppData\Local\Temp\Rar$DIa9596.41855\[Formulacion Plan de Accion 2018 Monitoreo y Control.xlsx]Categorías'!#REF!</xm:f>
          </x14:formula1>
          <xm:sqref>B191:B209</xm:sqref>
        </x14:dataValidation>
        <x14:dataValidation type="list" allowBlank="1" showInputMessage="1" showErrorMessage="1" xr:uid="{00000000-0002-0000-0000-00000B000000}">
          <x14:formula1>
            <xm:f>'C:\Users\CAESCO~1\AppData\Local\Temp\Rar$DIa9596.39217\[Formulacion Plan de Accion 2018 Fortalecimiento.xlsx]Categorías'!#REF!</xm:f>
          </x14:formula1>
          <xm:sqref>C191:C195</xm:sqref>
        </x14:dataValidation>
        <x14:dataValidation type="list" allowBlank="1" showInputMessage="1" showErrorMessage="1" xr:uid="{00000000-0002-0000-0000-00000C000000}">
          <x14:formula1>
            <xm:f>'E:\Users\nataliapaezcortes\Desktop\C:\Users\ebolivar\AppData\Local\Microsoft\Windows\INetCache\Content.Outlook\8UETT6TV\[Formulacion Plan de Accion 2018_SSS.xlsx]Categorías'!#REF!</xm:f>
          </x14:formula1>
          <xm:sqref>C232:C238</xm:sqref>
        </x14:dataValidation>
        <x14:dataValidation type="list" allowBlank="1" showInputMessage="1" showErrorMessage="1" xr:uid="{00000000-0002-0000-0000-00000D000000}">
          <x14:formula1>
            <xm:f>'E:\Users\nataliapaezcortes\Desktop\C:\Users\lmejia\AppData\Local\Microsoft\Windows\INetCache\Content.Outlook\ZFV7D2XI\[Formulacion Plan de Accion 2018_AREA TECNICA_INFRAESTRUCTURA.xlsx]Categorías'!#REF!</xm:f>
          </x14:formula1>
          <xm:sqref>B232:B246</xm:sqref>
        </x14:dataValidation>
        <x14:dataValidation type="list" allowBlank="1" showInputMessage="1" showErrorMessage="1" xr:uid="{00000000-0002-0000-0000-00000E000000}">
          <x14:formula1>
            <xm:f>'E:\Users\nataliapaezcortes\Desktop\C:\Users\daniel.gonzalez\OneDrive - mineducacion.gov.co\work_in_progress_MEN\[Formulacion Plan de Accion 2018 - Jornada Única.xlsx]Categorías'!#REF!</xm:f>
          </x14:formula1>
          <xm:sqref>C261:C262</xm:sqref>
        </x14:dataValidation>
        <x14:dataValidation type="list" showInputMessage="1" showErrorMessage="1" xr:uid="{00000000-0002-0000-0000-00000F000000}">
          <x14:formula1>
            <xm:f>'E:\Users\nataliapaezcortes\Desktop\C:\Users\vigil\AppData\Local\Microsoft\Windows\INetCache\Content.Outlook\2FYVM619\[Formulacion Plan de Accion 2018_PAE_241018.xlsx]Categorías'!#REF!</xm:f>
          </x14:formula1>
          <xm:sqref>B247:B285</xm:sqref>
        </x14:dataValidation>
        <x14:dataValidation type="list" allowBlank="1" showInputMessage="1" showErrorMessage="1" xr:uid="{00000000-0002-0000-0000-000010000000}">
          <x14:formula1>
            <xm:f>'D:\OneDrive - mineducacion.gov.co\planes de accion\Ajustados\Ajustes de Andre\[Pland e Acción 2018 FFIE Propuesta DT Gerencia APROBADO.xlsx]Categorías'!#REF!</xm:f>
          </x14:formula1>
          <xm:sqref>C342:C352</xm:sqref>
        </x14:dataValidation>
        <x14:dataValidation type="list" showInputMessage="1" showErrorMessage="1" xr:uid="{00000000-0002-0000-0000-000011000000}">
          <x14:formula1>
            <xm:f>'D:\OneDrive - mineducacion.gov.co\planes de accion\Ajustados\Ajustes de Andre\[Pland e Acción 2018 FFIE Propuesta DT Gerencia APROBADO.xlsx]Categorías'!#REF!</xm:f>
          </x14:formula1>
          <xm:sqref>B342:B352</xm:sqref>
        </x14:dataValidation>
        <x14:dataValidation type="list" allowBlank="1" showInputMessage="1" showErrorMessage="1" xr:uid="{00000000-0002-0000-0000-000012000000}">
          <x14:formula1>
            <xm:f>'C:\Users\sarrechea\AppData\Local\Microsoft\Windows\INetCache\Content.Outlook\TKR8X3VL\[Formato Seguimiento y Modificación Plan Acción 2018- 2- VSup.xlsx]Categorías'!#REF!</xm:f>
          </x14:formula1>
          <xm:sqref>E419:E424 E361:E410</xm:sqref>
        </x14:dataValidation>
        <x14:dataValidation type="list" allowBlank="1" showInputMessage="1" showErrorMessage="1" xr:uid="{00000000-0002-0000-0000-000013000000}">
          <x14:formula1>
            <xm:f>'C:\Users\sarrechea\AppData\Local\Microsoft\Windows\INetCache\Content.Outlook\TKR8X3VL\[Formato Seguimiento y Modificación Plan Acción 2018- 2- VSup.xlsx]Categorías'!#REF!</xm:f>
          </x14:formula1>
          <xm:sqref>B419:B424 B363:B410</xm:sqref>
        </x14:dataValidation>
        <x14:dataValidation type="list" allowBlank="1" showInputMessage="1" showErrorMessage="1" xr:uid="{00000000-0002-0000-0000-000014000000}">
          <x14:formula1>
            <xm:f>'E:\[Formato Seguimiento y Modificación PA-25 Enero- 3- Transversales.xlsx]Categorías'!#REF!</xm:f>
          </x14:formula1>
          <xm:sqref>Y596 B535:B538 B684 B699:B715 E533:E587 Y535:Y587 B547:B571 C535:C587</xm:sqref>
        </x14:dataValidation>
        <x14:dataValidation type="list" allowBlank="1" showInputMessage="1" showErrorMessage="1" xr:uid="{00000000-0002-0000-0000-000015000000}">
          <x14:formula1>
            <xm:f>'C:\Users\sarrechea\Documents\PERSONALES\PA AJUSTADOS CON ID\[Seguimiento y Modificación Plan Acción 2018- 3- Sec General 31 Enero.xlsx]Categorías'!#REF!</xm:f>
          </x14:formula1>
          <xm:sqref>E596:E601 B597:B599</xm:sqref>
        </x14:dataValidation>
        <x14:dataValidation type="list" allowBlank="1" showInputMessage="1" showErrorMessage="1" xr:uid="{00000000-0002-0000-0000-000016000000}">
          <x14:formula1>
            <xm:f>'C:\Users\sarrechea\Documents\PERSONALES\PA AJUSTADOS CON ID\[Formato Seguimiento y Modificación Plan Acción 2018- O Innovación.xlsx]Categorías'!#REF!</xm:f>
          </x14:formula1>
          <xm:sqref>E699:E715</xm:sqref>
        </x14:dataValidation>
        <x14:dataValidation type="list" allowBlank="1" showInputMessage="1" showErrorMessage="1" xr:uid="{00000000-0002-0000-0000-000017000000}">
          <x14:formula1>
            <xm:f>'C:\Users\sarrechea\Documents\PERSONALES\PA AJUSTADOS CON ID\[Formato Seguimiento y Modificación Plan Acción 2018- OCooperación.xlsx]Categorías'!#REF!</xm:f>
          </x14:formula1>
          <xm:sqref>E746:E753 B748:B753</xm:sqref>
        </x14:dataValidation>
        <x14:dataValidation type="list" allowBlank="1" showInputMessage="1" showErrorMessage="1" xr:uid="{00000000-0002-0000-0000-000018000000}">
          <x14:formula1>
            <xm:f>'C:\Users\sarrechea\Documents\PERSONALES\PA AJUSTADOS CON ID\[Formato Seguimiento y Modificación Plan Acción 2018- OAPF.xlsx]Categorías'!#REF!</xm:f>
          </x14:formula1>
          <xm:sqref>B685:B686 E624:E686 B626:B683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6"/>
  <sheetViews>
    <sheetView showGridLines="0" topLeftCell="A34" workbookViewId="0">
      <selection activeCell="C43" sqref="C43"/>
    </sheetView>
  </sheetViews>
  <sheetFormatPr baseColWidth="10" defaultRowHeight="15.75" x14ac:dyDescent="0.25"/>
  <cols>
    <col min="1" max="1" width="43" style="26" customWidth="1"/>
    <col min="2" max="2" width="4.7109375" style="10" customWidth="1"/>
    <col min="3" max="3" width="73.140625" style="34" customWidth="1"/>
    <col min="6" max="6" width="11.42578125" customWidth="1"/>
    <col min="7" max="8" width="35.7109375" customWidth="1"/>
    <col min="9" max="9" width="35.42578125" customWidth="1"/>
    <col min="14" max="14" width="35.7109375" customWidth="1"/>
  </cols>
  <sheetData>
    <row r="1" spans="1:19" s="1" customFormat="1" ht="20.25" customHeight="1" x14ac:dyDescent="0.2">
      <c r="A1" s="1039"/>
      <c r="B1" s="1039"/>
      <c r="C1" s="1039"/>
      <c r="D1" s="1039"/>
      <c r="E1" s="1039"/>
      <c r="F1" s="1039"/>
      <c r="G1" s="1039"/>
      <c r="H1" s="1039"/>
      <c r="I1" s="1039"/>
      <c r="J1" s="1039"/>
      <c r="K1" s="1039"/>
      <c r="L1" s="1039"/>
      <c r="M1" s="1039"/>
      <c r="N1" s="1040"/>
      <c r="O1" s="1045"/>
      <c r="P1" s="1045"/>
      <c r="Q1" s="2"/>
      <c r="R1" s="2"/>
      <c r="S1" s="2"/>
    </row>
    <row r="2" spans="1:19" s="1" customFormat="1" ht="20.25" customHeight="1" x14ac:dyDescent="0.2">
      <c r="A2" s="1041"/>
      <c r="B2" s="1041"/>
      <c r="C2" s="1041"/>
      <c r="D2" s="1041"/>
      <c r="E2" s="1041"/>
      <c r="F2" s="1041"/>
      <c r="G2" s="1041"/>
      <c r="H2" s="1041"/>
      <c r="I2" s="1041"/>
      <c r="J2" s="1041"/>
      <c r="K2" s="1041"/>
      <c r="L2" s="1041"/>
      <c r="M2" s="1041"/>
      <c r="N2" s="1042"/>
      <c r="O2" s="1045"/>
      <c r="P2" s="1045"/>
      <c r="Q2" s="2"/>
      <c r="R2" s="2"/>
      <c r="S2" s="2"/>
    </row>
    <row r="3" spans="1:19" s="1" customFormat="1" ht="39.75" customHeight="1" thickBot="1" x14ac:dyDescent="0.25">
      <c r="A3" s="1043"/>
      <c r="B3" s="1043"/>
      <c r="C3" s="1043"/>
      <c r="D3" s="1043"/>
      <c r="E3" s="1043"/>
      <c r="F3" s="1043"/>
      <c r="G3" s="1043"/>
      <c r="H3" s="1043"/>
      <c r="I3" s="1043"/>
      <c r="J3" s="1043"/>
      <c r="K3" s="1043"/>
      <c r="L3" s="1043"/>
      <c r="M3" s="1043"/>
      <c r="N3" s="1044"/>
      <c r="O3" s="1045" t="s">
        <v>12</v>
      </c>
      <c r="P3" s="1045"/>
      <c r="Q3" s="2"/>
      <c r="R3" s="2"/>
      <c r="S3" s="2"/>
    </row>
    <row r="4" spans="1:19" s="1" customFormat="1" ht="27.75" customHeight="1" x14ac:dyDescent="0.2">
      <c r="A4" s="205" t="s">
        <v>113</v>
      </c>
      <c r="B4" s="11"/>
      <c r="C4" s="33"/>
      <c r="D4" s="4"/>
      <c r="E4" s="4"/>
      <c r="F4" s="4"/>
      <c r="G4" s="4"/>
      <c r="H4" s="4"/>
      <c r="I4" s="4"/>
      <c r="J4" s="4"/>
      <c r="K4" s="4"/>
      <c r="L4" s="4"/>
      <c r="M4" s="4"/>
      <c r="N4" s="4"/>
      <c r="O4" s="3"/>
      <c r="P4" s="3"/>
      <c r="Q4" s="2"/>
      <c r="R4" s="2"/>
      <c r="S4" s="2"/>
    </row>
    <row r="5" spans="1:19" s="1" customFormat="1" ht="21.75" customHeight="1" x14ac:dyDescent="0.2">
      <c r="A5" s="205" t="s">
        <v>110</v>
      </c>
      <c r="B5" s="11"/>
      <c r="C5" s="33"/>
      <c r="D5" s="4"/>
      <c r="E5" s="4"/>
      <c r="F5" s="4"/>
      <c r="G5" s="4"/>
      <c r="H5" s="4"/>
      <c r="I5" s="4"/>
      <c r="J5" s="4"/>
      <c r="K5" s="4"/>
      <c r="L5" s="4"/>
      <c r="M5" s="4"/>
      <c r="N5" s="4"/>
      <c r="O5" s="3"/>
      <c r="P5" s="3"/>
      <c r="Q5" s="2"/>
      <c r="R5" s="2"/>
      <c r="S5" s="2"/>
    </row>
    <row r="6" spans="1:19" x14ac:dyDescent="0.25">
      <c r="A6" s="205" t="s">
        <v>111</v>
      </c>
    </row>
    <row r="7" spans="1:19" x14ac:dyDescent="0.25">
      <c r="A7" s="205" t="s">
        <v>112</v>
      </c>
    </row>
    <row r="8" spans="1:19" x14ac:dyDescent="0.25">
      <c r="A8" s="206"/>
    </row>
    <row r="9" spans="1:19" x14ac:dyDescent="0.25">
      <c r="A9" s="207" t="s">
        <v>114</v>
      </c>
    </row>
    <row r="11" spans="1:19" ht="39.950000000000003" customHeight="1" x14ac:dyDescent="0.2">
      <c r="A11" s="22" t="s">
        <v>59</v>
      </c>
      <c r="B11" s="23"/>
      <c r="C11" s="35" t="s">
        <v>115</v>
      </c>
    </row>
    <row r="12" spans="1:19" ht="59.25" customHeight="1" x14ac:dyDescent="0.2">
      <c r="A12" s="22" t="s">
        <v>105</v>
      </c>
      <c r="B12" s="23"/>
      <c r="C12" s="35" t="s">
        <v>116</v>
      </c>
    </row>
    <row r="13" spans="1:19" ht="39.950000000000003" customHeight="1" x14ac:dyDescent="0.2">
      <c r="A13" s="22" t="s">
        <v>87</v>
      </c>
      <c r="B13" s="23"/>
      <c r="C13" s="35" t="s">
        <v>134</v>
      </c>
    </row>
    <row r="14" spans="1:19" ht="39.950000000000003" customHeight="1" x14ac:dyDescent="0.2">
      <c r="A14" s="22" t="s">
        <v>88</v>
      </c>
      <c r="B14" s="23"/>
      <c r="C14" s="35" t="s">
        <v>117</v>
      </c>
    </row>
    <row r="15" spans="1:19" ht="39.950000000000003" customHeight="1" x14ac:dyDescent="0.2">
      <c r="A15" s="22" t="s">
        <v>89</v>
      </c>
      <c r="B15" s="23"/>
      <c r="C15" s="35" t="s">
        <v>143</v>
      </c>
    </row>
    <row r="16" spans="1:19" ht="39.950000000000003" customHeight="1" x14ac:dyDescent="0.2">
      <c r="A16" s="22" t="s">
        <v>90</v>
      </c>
      <c r="B16" s="23"/>
      <c r="C16" s="35" t="s">
        <v>118</v>
      </c>
    </row>
    <row r="17" spans="1:3" ht="39.950000000000003" customHeight="1" x14ac:dyDescent="0.2">
      <c r="A17" s="22" t="s">
        <v>92</v>
      </c>
      <c r="B17" s="23"/>
      <c r="C17" s="35" t="s">
        <v>135</v>
      </c>
    </row>
    <row r="18" spans="1:3" ht="39.950000000000003" customHeight="1" x14ac:dyDescent="0.2">
      <c r="A18" s="22" t="s">
        <v>91</v>
      </c>
      <c r="B18" s="23"/>
      <c r="C18" s="35" t="s">
        <v>119</v>
      </c>
    </row>
    <row r="19" spans="1:3" ht="39.950000000000003" customHeight="1" x14ac:dyDescent="0.2">
      <c r="A19" s="22" t="s">
        <v>93</v>
      </c>
      <c r="B19" s="23"/>
      <c r="C19" s="35" t="s">
        <v>144</v>
      </c>
    </row>
    <row r="20" spans="1:3" ht="39.950000000000003" customHeight="1" x14ac:dyDescent="0.2">
      <c r="A20" s="22" t="s">
        <v>94</v>
      </c>
      <c r="B20" s="23"/>
      <c r="C20" s="35" t="s">
        <v>120</v>
      </c>
    </row>
    <row r="21" spans="1:3" ht="39.950000000000003" customHeight="1" x14ac:dyDescent="0.2">
      <c r="A21" s="22" t="s">
        <v>177</v>
      </c>
      <c r="B21" s="23"/>
      <c r="C21" s="35" t="s">
        <v>178</v>
      </c>
    </row>
    <row r="22" spans="1:3" ht="39.950000000000003" customHeight="1" x14ac:dyDescent="0.2">
      <c r="A22" s="22" t="s">
        <v>95</v>
      </c>
      <c r="B22" s="23"/>
      <c r="C22" s="35" t="s">
        <v>121</v>
      </c>
    </row>
    <row r="23" spans="1:3" ht="27.75" customHeight="1" x14ac:dyDescent="0.2">
      <c r="A23" s="22" t="s">
        <v>96</v>
      </c>
      <c r="B23" s="23"/>
      <c r="C23" s="35" t="s">
        <v>136</v>
      </c>
    </row>
    <row r="24" spans="1:3" ht="20.25" customHeight="1" x14ac:dyDescent="0.2">
      <c r="A24" s="22" t="s">
        <v>97</v>
      </c>
      <c r="B24" s="23"/>
      <c r="C24" s="35" t="s">
        <v>137</v>
      </c>
    </row>
    <row r="25" spans="1:3" ht="30.75" customHeight="1" x14ac:dyDescent="0.2">
      <c r="A25" s="1037" t="s">
        <v>122</v>
      </c>
      <c r="B25" s="27"/>
      <c r="C25" s="36" t="s">
        <v>138</v>
      </c>
    </row>
    <row r="26" spans="1:3" ht="24" customHeight="1" x14ac:dyDescent="0.2">
      <c r="A26" s="1038"/>
      <c r="B26" s="28"/>
      <c r="C26" s="37" t="s">
        <v>123</v>
      </c>
    </row>
    <row r="27" spans="1:3" ht="39.950000000000003" customHeight="1" x14ac:dyDescent="0.2">
      <c r="A27" s="22" t="s">
        <v>99</v>
      </c>
      <c r="B27" s="23"/>
      <c r="C27" s="35" t="s">
        <v>124</v>
      </c>
    </row>
    <row r="28" spans="1:3" ht="39.950000000000003" customHeight="1" x14ac:dyDescent="0.2">
      <c r="A28" s="25" t="s">
        <v>125</v>
      </c>
      <c r="B28" s="24"/>
      <c r="C28" s="35" t="s">
        <v>127</v>
      </c>
    </row>
    <row r="29" spans="1:3" ht="39.950000000000003" customHeight="1" x14ac:dyDescent="0.2">
      <c r="A29" s="25" t="s">
        <v>126</v>
      </c>
      <c r="B29" s="24"/>
      <c r="C29" s="35" t="s">
        <v>128</v>
      </c>
    </row>
    <row r="30" spans="1:3" ht="39.950000000000003" customHeight="1" x14ac:dyDescent="0.2">
      <c r="A30" s="25" t="s">
        <v>151</v>
      </c>
      <c r="B30" s="24"/>
      <c r="C30" s="35" t="s">
        <v>174</v>
      </c>
    </row>
    <row r="31" spans="1:3" ht="63" x14ac:dyDescent="0.2">
      <c r="A31" s="25" t="s">
        <v>157</v>
      </c>
      <c r="B31" s="24"/>
      <c r="C31" s="35" t="s">
        <v>158</v>
      </c>
    </row>
    <row r="32" spans="1:3" ht="39.950000000000003" customHeight="1" x14ac:dyDescent="0.2">
      <c r="A32" s="25" t="s">
        <v>149</v>
      </c>
      <c r="B32" s="24"/>
      <c r="C32" s="35" t="s">
        <v>154</v>
      </c>
    </row>
    <row r="33" spans="1:3" ht="39.950000000000003" customHeight="1" x14ac:dyDescent="0.2">
      <c r="A33" s="22" t="s">
        <v>103</v>
      </c>
      <c r="B33" s="23"/>
      <c r="C33" s="35" t="s">
        <v>129</v>
      </c>
    </row>
    <row r="34" spans="1:3" ht="39.950000000000003" customHeight="1" x14ac:dyDescent="0.2">
      <c r="A34" s="22" t="s">
        <v>106</v>
      </c>
      <c r="B34" s="23"/>
      <c r="C34" s="35" t="s">
        <v>129</v>
      </c>
    </row>
    <row r="35" spans="1:3" ht="39.950000000000003" customHeight="1" x14ac:dyDescent="0.2">
      <c r="A35" s="22" t="s">
        <v>109</v>
      </c>
      <c r="B35" s="23"/>
      <c r="C35" s="35" t="s">
        <v>129</v>
      </c>
    </row>
    <row r="36" spans="1:3" ht="39.950000000000003" customHeight="1" x14ac:dyDescent="0.2">
      <c r="A36" s="22" t="s">
        <v>107</v>
      </c>
      <c r="B36" s="23"/>
      <c r="C36" s="35" t="s">
        <v>129</v>
      </c>
    </row>
    <row r="37" spans="1:3" ht="39.950000000000003" customHeight="1" x14ac:dyDescent="0.2">
      <c r="A37" s="22" t="s">
        <v>108</v>
      </c>
      <c r="B37" s="23"/>
      <c r="C37" s="35" t="s">
        <v>139</v>
      </c>
    </row>
    <row r="38" spans="1:3" ht="47.25" x14ac:dyDescent="0.2">
      <c r="A38" s="22" t="s">
        <v>150</v>
      </c>
      <c r="B38" s="23"/>
      <c r="C38" s="35" t="s">
        <v>152</v>
      </c>
    </row>
    <row r="40" spans="1:3" x14ac:dyDescent="0.25">
      <c r="A40" s="29" t="s">
        <v>130</v>
      </c>
    </row>
    <row r="42" spans="1:3" ht="33.75" customHeight="1" thickBot="1" x14ac:dyDescent="0.3">
      <c r="A42" s="1037" t="s">
        <v>84</v>
      </c>
      <c r="B42" s="31"/>
      <c r="C42" s="38" t="s">
        <v>140</v>
      </c>
    </row>
    <row r="43" spans="1:3" ht="81" customHeight="1" thickBot="1" x14ac:dyDescent="0.3">
      <c r="A43" s="1038"/>
      <c r="B43" s="32"/>
      <c r="C43" s="38" t="s">
        <v>132</v>
      </c>
    </row>
    <row r="44" spans="1:3" ht="74.25" customHeight="1" thickBot="1" x14ac:dyDescent="0.3">
      <c r="A44" s="1035" t="s">
        <v>85</v>
      </c>
      <c r="C44" s="38" t="s">
        <v>131</v>
      </c>
    </row>
    <row r="45" spans="1:3" ht="53.25" customHeight="1" thickBot="1" x14ac:dyDescent="0.3">
      <c r="A45" s="1035"/>
      <c r="C45" s="38" t="s">
        <v>141</v>
      </c>
    </row>
    <row r="46" spans="1:3" ht="93" customHeight="1" x14ac:dyDescent="0.25">
      <c r="A46" s="1036"/>
      <c r="B46" s="30"/>
      <c r="C46" s="39" t="s">
        <v>133</v>
      </c>
    </row>
  </sheetData>
  <mergeCells count="7">
    <mergeCell ref="A44:A46"/>
    <mergeCell ref="A42:A43"/>
    <mergeCell ref="A25:A26"/>
    <mergeCell ref="A1:N3"/>
    <mergeCell ref="O1:P1"/>
    <mergeCell ref="O2:P2"/>
    <mergeCell ref="O3:P3"/>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Z81"/>
  <sheetViews>
    <sheetView showGridLines="0" topLeftCell="E1" workbookViewId="0">
      <pane ySplit="3" topLeftCell="A4" activePane="bottomLeft" state="frozen"/>
      <selection activeCell="B1" sqref="B1"/>
      <selection pane="bottomLeft" activeCell="Q7" sqref="Q7"/>
    </sheetView>
  </sheetViews>
  <sheetFormatPr baseColWidth="10" defaultRowHeight="15" x14ac:dyDescent="0.25"/>
  <cols>
    <col min="1" max="3" width="11.42578125" style="58"/>
    <col min="4" max="4" width="11.42578125" style="60"/>
    <col min="5" max="5" width="11.42578125" style="58" customWidth="1"/>
    <col min="6" max="6" width="12.5703125" style="58" customWidth="1"/>
    <col min="7" max="8" width="11.42578125" style="58"/>
    <col min="9" max="9" width="13.85546875" style="58" customWidth="1"/>
    <col min="10" max="10" width="11.42578125" style="58"/>
    <col min="11" max="11" width="11.42578125" style="60"/>
    <col min="12" max="12" width="12.7109375" style="58" customWidth="1"/>
    <col min="13" max="13" width="15" style="58" customWidth="1"/>
    <col min="14" max="25" width="11.42578125" style="52"/>
    <col min="26" max="16384" width="11.42578125" style="58"/>
  </cols>
  <sheetData>
    <row r="1" spans="4:26" x14ac:dyDescent="0.25">
      <c r="M1" s="63">
        <v>1</v>
      </c>
      <c r="N1" s="63">
        <v>2</v>
      </c>
      <c r="O1" s="63">
        <v>3</v>
      </c>
      <c r="P1" s="63">
        <v>4</v>
      </c>
      <c r="Q1" s="63">
        <v>5</v>
      </c>
      <c r="R1" s="63">
        <v>6</v>
      </c>
      <c r="S1" s="63">
        <v>7</v>
      </c>
      <c r="T1" s="63">
        <v>8</v>
      </c>
      <c r="U1" s="63">
        <v>9</v>
      </c>
      <c r="V1" s="63">
        <v>10</v>
      </c>
      <c r="W1" s="63">
        <v>11</v>
      </c>
      <c r="X1" s="63">
        <v>12</v>
      </c>
      <c r="Y1" s="63">
        <v>13</v>
      </c>
    </row>
    <row r="2" spans="4:26" x14ac:dyDescent="0.25">
      <c r="O2" s="58"/>
      <c r="Q2" s="58"/>
      <c r="S2" s="58"/>
      <c r="U2" s="58"/>
      <c r="W2" s="58"/>
      <c r="Y2" s="58"/>
    </row>
    <row r="3" spans="4:26" ht="53.25" customHeight="1" x14ac:dyDescent="0.25">
      <c r="D3" s="57" t="s">
        <v>146</v>
      </c>
      <c r="E3" s="59" t="s">
        <v>172</v>
      </c>
      <c r="F3" s="59" t="s">
        <v>173</v>
      </c>
      <c r="G3" s="57" t="s">
        <v>147</v>
      </c>
      <c r="H3" s="57" t="s">
        <v>160</v>
      </c>
      <c r="I3" s="57" t="s">
        <v>126</v>
      </c>
      <c r="J3" s="66" t="s">
        <v>175</v>
      </c>
      <c r="K3" s="66" t="s">
        <v>165</v>
      </c>
      <c r="L3" s="57" t="s">
        <v>148</v>
      </c>
      <c r="M3" s="57" t="s">
        <v>176</v>
      </c>
      <c r="N3" s="48" t="s">
        <v>70</v>
      </c>
      <c r="O3" s="48" t="s">
        <v>71</v>
      </c>
      <c r="P3" s="48" t="s">
        <v>74</v>
      </c>
      <c r="Q3" s="48" t="s">
        <v>75</v>
      </c>
      <c r="R3" s="48" t="s">
        <v>76</v>
      </c>
      <c r="S3" s="48" t="s">
        <v>77</v>
      </c>
      <c r="T3" s="48" t="s">
        <v>83</v>
      </c>
      <c r="U3" s="48" t="s">
        <v>78</v>
      </c>
      <c r="V3" s="48" t="s">
        <v>79</v>
      </c>
      <c r="W3" s="48" t="s">
        <v>80</v>
      </c>
      <c r="X3" s="48" t="s">
        <v>81</v>
      </c>
      <c r="Y3" s="48" t="s">
        <v>82</v>
      </c>
    </row>
    <row r="4" spans="4:26" x14ac:dyDescent="0.25">
      <c r="D4" s="68">
        <v>1</v>
      </c>
      <c r="E4" s="69" t="s">
        <v>70</v>
      </c>
      <c r="F4" s="69" t="s">
        <v>70</v>
      </c>
      <c r="G4" s="69">
        <v>30</v>
      </c>
      <c r="H4" s="70">
        <v>43101</v>
      </c>
      <c r="I4" s="70">
        <v>43131</v>
      </c>
      <c r="J4" s="71">
        <v>30</v>
      </c>
      <c r="K4" s="72" t="s">
        <v>156</v>
      </c>
      <c r="L4" s="73">
        <v>1</v>
      </c>
      <c r="M4" s="73" t="str">
        <f>CONCATENATE(E4,J4)</f>
        <v>Enero30</v>
      </c>
      <c r="N4" s="73">
        <v>1</v>
      </c>
      <c r="O4" s="73">
        <v>1</v>
      </c>
      <c r="P4" s="73">
        <v>1</v>
      </c>
      <c r="Q4" s="73">
        <v>1</v>
      </c>
      <c r="R4" s="73">
        <v>1</v>
      </c>
      <c r="S4" s="73">
        <v>1</v>
      </c>
      <c r="T4" s="73">
        <v>1</v>
      </c>
      <c r="U4" s="73">
        <v>1</v>
      </c>
      <c r="V4" s="73">
        <v>1</v>
      </c>
      <c r="W4" s="73">
        <v>1</v>
      </c>
      <c r="X4" s="73">
        <v>1</v>
      </c>
      <c r="Y4" s="74">
        <v>1</v>
      </c>
    </row>
    <row r="5" spans="4:26" x14ac:dyDescent="0.25">
      <c r="D5" s="75">
        <v>1</v>
      </c>
      <c r="E5" s="49" t="s">
        <v>70</v>
      </c>
      <c r="F5" s="49" t="s">
        <v>71</v>
      </c>
      <c r="G5" s="49">
        <v>60</v>
      </c>
      <c r="H5" s="64">
        <v>43101</v>
      </c>
      <c r="I5" s="64">
        <v>43159</v>
      </c>
      <c r="J5" s="65">
        <v>61</v>
      </c>
      <c r="K5" s="67" t="s">
        <v>159</v>
      </c>
      <c r="L5" s="50">
        <v>0.5</v>
      </c>
      <c r="M5" s="50" t="str">
        <f t="shared" ref="M5:M68" si="0">CONCATENATE(E5,J5)</f>
        <v>Enero61</v>
      </c>
      <c r="N5" s="54">
        <v>0.4</v>
      </c>
      <c r="O5" s="54">
        <v>1</v>
      </c>
      <c r="P5" s="54">
        <v>1</v>
      </c>
      <c r="Q5" s="54">
        <v>1</v>
      </c>
      <c r="R5" s="54">
        <v>1</v>
      </c>
      <c r="S5" s="54">
        <v>1</v>
      </c>
      <c r="T5" s="54">
        <v>1</v>
      </c>
      <c r="U5" s="54">
        <v>1</v>
      </c>
      <c r="V5" s="54">
        <v>1</v>
      </c>
      <c r="W5" s="54">
        <v>1</v>
      </c>
      <c r="X5" s="54">
        <v>1</v>
      </c>
      <c r="Y5" s="76">
        <v>1</v>
      </c>
    </row>
    <row r="6" spans="4:26" x14ac:dyDescent="0.25">
      <c r="D6" s="75">
        <v>1</v>
      </c>
      <c r="E6" s="49" t="s">
        <v>70</v>
      </c>
      <c r="F6" s="49" t="s">
        <v>74</v>
      </c>
      <c r="G6" s="49">
        <v>90</v>
      </c>
      <c r="H6" s="64">
        <v>43101</v>
      </c>
      <c r="I6" s="64">
        <v>43190</v>
      </c>
      <c r="J6" s="65">
        <v>91</v>
      </c>
      <c r="K6" s="67" t="s">
        <v>161</v>
      </c>
      <c r="L6" s="50">
        <v>0.33333333333333331</v>
      </c>
      <c r="M6" s="50" t="str">
        <f t="shared" si="0"/>
        <v>Enero91</v>
      </c>
      <c r="N6" s="54">
        <v>0.25</v>
      </c>
      <c r="O6" s="54">
        <v>0.6</v>
      </c>
      <c r="P6" s="54">
        <v>1</v>
      </c>
      <c r="Q6" s="54">
        <v>1</v>
      </c>
      <c r="R6" s="54">
        <v>1</v>
      </c>
      <c r="S6" s="54">
        <v>1</v>
      </c>
      <c r="T6" s="54">
        <v>1</v>
      </c>
      <c r="U6" s="54">
        <v>1</v>
      </c>
      <c r="V6" s="54">
        <v>1</v>
      </c>
      <c r="W6" s="54">
        <v>1</v>
      </c>
      <c r="X6" s="54">
        <v>1</v>
      </c>
      <c r="Y6" s="76">
        <v>1</v>
      </c>
    </row>
    <row r="7" spans="4:26" x14ac:dyDescent="0.25">
      <c r="D7" s="75">
        <v>1</v>
      </c>
      <c r="E7" s="49" t="s">
        <v>70</v>
      </c>
      <c r="F7" s="49" t="s">
        <v>75</v>
      </c>
      <c r="G7" s="49">
        <v>120</v>
      </c>
      <c r="H7" s="64">
        <v>43101</v>
      </c>
      <c r="I7" s="64">
        <v>43220</v>
      </c>
      <c r="J7" s="65">
        <v>122</v>
      </c>
      <c r="K7" s="67" t="s">
        <v>170</v>
      </c>
      <c r="L7" s="50">
        <v>0.25</v>
      </c>
      <c r="M7" s="50" t="str">
        <f t="shared" si="0"/>
        <v>Enero122</v>
      </c>
      <c r="N7" s="50">
        <v>0.2</v>
      </c>
      <c r="O7" s="50">
        <v>0.4</v>
      </c>
      <c r="P7" s="50">
        <v>0.65</v>
      </c>
      <c r="Q7" s="50">
        <v>1</v>
      </c>
      <c r="R7" s="50">
        <v>1</v>
      </c>
      <c r="S7" s="50">
        <v>1</v>
      </c>
      <c r="T7" s="50">
        <v>1</v>
      </c>
      <c r="U7" s="50">
        <v>1</v>
      </c>
      <c r="V7" s="50">
        <v>1</v>
      </c>
      <c r="W7" s="50">
        <v>1</v>
      </c>
      <c r="X7" s="50">
        <v>1</v>
      </c>
      <c r="Y7" s="77">
        <v>1</v>
      </c>
    </row>
    <row r="8" spans="4:26" x14ac:dyDescent="0.25">
      <c r="D8" s="75">
        <v>1</v>
      </c>
      <c r="E8" s="49" t="s">
        <v>70</v>
      </c>
      <c r="F8" s="49" t="s">
        <v>76</v>
      </c>
      <c r="G8" s="49">
        <v>150</v>
      </c>
      <c r="H8" s="64">
        <v>43101</v>
      </c>
      <c r="I8" s="64">
        <v>43251</v>
      </c>
      <c r="J8" s="65">
        <v>152</v>
      </c>
      <c r="K8" s="67" t="s">
        <v>171</v>
      </c>
      <c r="L8" s="50">
        <v>0.2</v>
      </c>
      <c r="M8" s="50" t="str">
        <f t="shared" si="0"/>
        <v>Enero152</v>
      </c>
      <c r="N8" s="50">
        <v>0.18000000000000002</v>
      </c>
      <c r="O8" s="50">
        <v>0.36000000000000004</v>
      </c>
      <c r="P8" s="50">
        <v>0.56000000000000005</v>
      </c>
      <c r="Q8" s="50">
        <v>0.76</v>
      </c>
      <c r="R8" s="50">
        <v>1</v>
      </c>
      <c r="S8" s="50">
        <v>1</v>
      </c>
      <c r="T8" s="50">
        <v>1</v>
      </c>
      <c r="U8" s="50">
        <v>1</v>
      </c>
      <c r="V8" s="50">
        <v>1</v>
      </c>
      <c r="W8" s="50">
        <v>1</v>
      </c>
      <c r="X8" s="50">
        <v>1</v>
      </c>
      <c r="Y8" s="77">
        <v>1</v>
      </c>
    </row>
    <row r="9" spans="4:26" x14ac:dyDescent="0.25">
      <c r="D9" s="75">
        <v>1</v>
      </c>
      <c r="E9" s="49" t="s">
        <v>70</v>
      </c>
      <c r="F9" s="49" t="s">
        <v>77</v>
      </c>
      <c r="G9" s="49">
        <v>180</v>
      </c>
      <c r="H9" s="64">
        <v>43101</v>
      </c>
      <c r="I9" s="64">
        <v>43281</v>
      </c>
      <c r="J9" s="65">
        <v>183</v>
      </c>
      <c r="K9" s="67" t="s">
        <v>162</v>
      </c>
      <c r="L9" s="50">
        <v>0.16666666666666666</v>
      </c>
      <c r="M9" s="50" t="str">
        <f t="shared" si="0"/>
        <v>Enero183</v>
      </c>
      <c r="N9" s="50">
        <v>0.11666666666666665</v>
      </c>
      <c r="O9" s="50">
        <v>0.23333333333333331</v>
      </c>
      <c r="P9" s="50">
        <v>0.35</v>
      </c>
      <c r="Q9" s="50">
        <v>0.51666666666666661</v>
      </c>
      <c r="R9" s="50">
        <v>0.68333333333333324</v>
      </c>
      <c r="S9" s="50">
        <v>1</v>
      </c>
      <c r="T9" s="50">
        <v>1</v>
      </c>
      <c r="U9" s="50">
        <v>1</v>
      </c>
      <c r="V9" s="50">
        <v>1</v>
      </c>
      <c r="W9" s="50">
        <v>1</v>
      </c>
      <c r="X9" s="50">
        <v>1</v>
      </c>
      <c r="Y9" s="77">
        <v>1</v>
      </c>
    </row>
    <row r="10" spans="4:26" x14ac:dyDescent="0.25">
      <c r="D10" s="75">
        <v>1</v>
      </c>
      <c r="E10" s="49" t="s">
        <v>70</v>
      </c>
      <c r="F10" s="49" t="s">
        <v>83</v>
      </c>
      <c r="G10" s="49">
        <v>210</v>
      </c>
      <c r="H10" s="64">
        <v>43101</v>
      </c>
      <c r="I10" s="64">
        <v>43312</v>
      </c>
      <c r="J10" s="65">
        <v>213</v>
      </c>
      <c r="K10" s="67" t="s">
        <v>167</v>
      </c>
      <c r="L10" s="50">
        <v>0.14285714285714285</v>
      </c>
      <c r="M10" s="50" t="str">
        <f t="shared" si="0"/>
        <v>Enero213</v>
      </c>
      <c r="N10" s="50">
        <v>0.10285714285714284</v>
      </c>
      <c r="O10" s="50">
        <v>0.20571428571428568</v>
      </c>
      <c r="P10" s="50">
        <v>0.34857142857142853</v>
      </c>
      <c r="Q10" s="50">
        <v>0.49142857142857138</v>
      </c>
      <c r="R10" s="50">
        <v>0.63428571428571423</v>
      </c>
      <c r="S10" s="50">
        <v>0.77714285714285714</v>
      </c>
      <c r="T10" s="50">
        <v>1</v>
      </c>
      <c r="U10" s="50">
        <v>1</v>
      </c>
      <c r="V10" s="50">
        <v>1</v>
      </c>
      <c r="W10" s="50">
        <v>1</v>
      </c>
      <c r="X10" s="50">
        <v>1</v>
      </c>
      <c r="Y10" s="77">
        <v>1</v>
      </c>
    </row>
    <row r="11" spans="4:26" x14ac:dyDescent="0.25">
      <c r="D11" s="75">
        <v>1</v>
      </c>
      <c r="E11" s="49" t="s">
        <v>70</v>
      </c>
      <c r="F11" s="49" t="s">
        <v>78</v>
      </c>
      <c r="G11" s="49">
        <v>240</v>
      </c>
      <c r="H11" s="64">
        <v>43101</v>
      </c>
      <c r="I11" s="64">
        <v>43343</v>
      </c>
      <c r="J11" s="65">
        <v>244</v>
      </c>
      <c r="K11" s="67" t="s">
        <v>163</v>
      </c>
      <c r="L11" s="50">
        <v>0.125</v>
      </c>
      <c r="M11" s="50" t="str">
        <f t="shared" si="0"/>
        <v>Enero244</v>
      </c>
      <c r="N11" s="50">
        <v>8.4999999999999992E-2</v>
      </c>
      <c r="O11" s="50">
        <v>0.16999999999999998</v>
      </c>
      <c r="P11" s="50">
        <v>0.255</v>
      </c>
      <c r="Q11" s="50">
        <v>0.33999999999999997</v>
      </c>
      <c r="R11" s="50">
        <v>0.46499999999999997</v>
      </c>
      <c r="S11" s="50">
        <v>0.59</v>
      </c>
      <c r="T11" s="50">
        <v>0.71499999999999997</v>
      </c>
      <c r="U11" s="50">
        <v>1</v>
      </c>
      <c r="V11" s="50">
        <v>1</v>
      </c>
      <c r="W11" s="50">
        <v>1</v>
      </c>
      <c r="X11" s="50">
        <v>1</v>
      </c>
      <c r="Y11" s="77">
        <v>1</v>
      </c>
    </row>
    <row r="12" spans="4:26" x14ac:dyDescent="0.25">
      <c r="D12" s="75">
        <v>1</v>
      </c>
      <c r="E12" s="49" t="s">
        <v>70</v>
      </c>
      <c r="F12" s="49" t="s">
        <v>79</v>
      </c>
      <c r="G12" s="49">
        <v>270</v>
      </c>
      <c r="H12" s="64">
        <v>43101</v>
      </c>
      <c r="I12" s="64">
        <v>43373</v>
      </c>
      <c r="J12" s="65">
        <v>274</v>
      </c>
      <c r="K12" s="67" t="s">
        <v>168</v>
      </c>
      <c r="L12" s="50">
        <v>0.1111111111111111</v>
      </c>
      <c r="M12" s="50" t="str">
        <f t="shared" si="0"/>
        <v>Enero274</v>
      </c>
      <c r="N12" s="50">
        <v>8.1111111111111106E-2</v>
      </c>
      <c r="O12" s="51">
        <v>0.16222222222222221</v>
      </c>
      <c r="P12" s="50">
        <v>0.24333333333333332</v>
      </c>
      <c r="Q12" s="50">
        <v>0.32444444444444442</v>
      </c>
      <c r="R12" s="50">
        <v>0.40555555555555556</v>
      </c>
      <c r="S12" s="50">
        <v>0.51666666666666661</v>
      </c>
      <c r="T12" s="50">
        <v>0.62777777777777777</v>
      </c>
      <c r="U12" s="50">
        <v>0.73888888888888893</v>
      </c>
      <c r="V12" s="50">
        <v>1</v>
      </c>
      <c r="W12" s="50">
        <v>1</v>
      </c>
      <c r="X12" s="50">
        <v>1</v>
      </c>
      <c r="Y12" s="77">
        <v>1</v>
      </c>
    </row>
    <row r="13" spans="4:26" x14ac:dyDescent="0.25">
      <c r="D13" s="75">
        <v>1</v>
      </c>
      <c r="E13" s="49" t="s">
        <v>70</v>
      </c>
      <c r="F13" s="49" t="s">
        <v>80</v>
      </c>
      <c r="G13" s="49">
        <v>300</v>
      </c>
      <c r="H13" s="64">
        <v>43101</v>
      </c>
      <c r="I13" s="64">
        <v>43404</v>
      </c>
      <c r="J13" s="65">
        <v>305</v>
      </c>
      <c r="K13" s="67" t="s">
        <v>169</v>
      </c>
      <c r="L13" s="50">
        <v>0.1</v>
      </c>
      <c r="M13" s="50" t="str">
        <f t="shared" si="0"/>
        <v>Enero305</v>
      </c>
      <c r="N13" s="50">
        <v>7.0000000000000007E-2</v>
      </c>
      <c r="O13" s="50">
        <v>0.14000000000000001</v>
      </c>
      <c r="P13" s="50">
        <v>0.21000000000000002</v>
      </c>
      <c r="Q13" s="50">
        <v>0.28000000000000003</v>
      </c>
      <c r="R13" s="50">
        <v>0.35000000000000003</v>
      </c>
      <c r="S13" s="50">
        <v>0.45000000000000007</v>
      </c>
      <c r="T13" s="50">
        <v>0.55000000000000004</v>
      </c>
      <c r="U13" s="50">
        <v>0.65</v>
      </c>
      <c r="V13" s="50">
        <v>0.75</v>
      </c>
      <c r="W13" s="50">
        <v>1</v>
      </c>
      <c r="X13" s="50">
        <v>1</v>
      </c>
      <c r="Y13" s="77">
        <v>1</v>
      </c>
    </row>
    <row r="14" spans="4:26" x14ac:dyDescent="0.25">
      <c r="D14" s="75">
        <v>1</v>
      </c>
      <c r="E14" s="49" t="s">
        <v>70</v>
      </c>
      <c r="F14" s="49" t="s">
        <v>81</v>
      </c>
      <c r="G14" s="49">
        <v>330</v>
      </c>
      <c r="H14" s="64">
        <v>43101</v>
      </c>
      <c r="I14" s="64">
        <v>43434</v>
      </c>
      <c r="J14" s="65">
        <v>333</v>
      </c>
      <c r="K14" s="67" t="s">
        <v>164</v>
      </c>
      <c r="L14" s="50">
        <v>9.0909090909090912E-2</v>
      </c>
      <c r="M14" s="50" t="str">
        <f t="shared" si="0"/>
        <v>Enero333</v>
      </c>
      <c r="N14" s="50">
        <v>6.0909090909090913E-2</v>
      </c>
      <c r="O14" s="50">
        <v>0.12181818181818183</v>
      </c>
      <c r="P14" s="50">
        <v>0.18272727272727274</v>
      </c>
      <c r="Q14" s="50">
        <v>0.24363636363636365</v>
      </c>
      <c r="R14" s="50">
        <v>0.30454545454545456</v>
      </c>
      <c r="S14" s="50">
        <v>0.3954545454545455</v>
      </c>
      <c r="T14" s="50">
        <v>0.48636363636363644</v>
      </c>
      <c r="U14" s="50">
        <v>0.57727272727272738</v>
      </c>
      <c r="V14" s="50">
        <v>0.66818181818181832</v>
      </c>
      <c r="W14" s="50">
        <v>0.75909090909090926</v>
      </c>
      <c r="X14" s="50">
        <v>1</v>
      </c>
      <c r="Y14" s="77">
        <v>1</v>
      </c>
    </row>
    <row r="15" spans="4:26" x14ac:dyDescent="0.25">
      <c r="D15" s="78">
        <v>1</v>
      </c>
      <c r="E15" s="79" t="s">
        <v>70</v>
      </c>
      <c r="F15" s="79" t="s">
        <v>82</v>
      </c>
      <c r="G15" s="79">
        <v>365</v>
      </c>
      <c r="H15" s="80">
        <v>43101</v>
      </c>
      <c r="I15" s="80">
        <v>43465</v>
      </c>
      <c r="J15" s="81">
        <v>365</v>
      </c>
      <c r="K15" s="82" t="s">
        <v>166</v>
      </c>
      <c r="L15" s="83">
        <v>8.3333333333333329E-2</v>
      </c>
      <c r="M15" s="83" t="str">
        <f t="shared" si="0"/>
        <v>Enero365</v>
      </c>
      <c r="N15" s="83">
        <v>5.333333333333333E-2</v>
      </c>
      <c r="O15" s="83">
        <v>0.10666666666666666</v>
      </c>
      <c r="P15" s="83">
        <v>0.15999999999999998</v>
      </c>
      <c r="Q15" s="83">
        <v>0.21333333333333332</v>
      </c>
      <c r="R15" s="83">
        <v>0.26666666666666666</v>
      </c>
      <c r="S15" s="83">
        <v>0.32</v>
      </c>
      <c r="T15" s="83">
        <v>0.40333333333333332</v>
      </c>
      <c r="U15" s="83">
        <v>0.48666666666666664</v>
      </c>
      <c r="V15" s="83">
        <v>0.56999999999999995</v>
      </c>
      <c r="W15" s="83">
        <v>0.65333333333333332</v>
      </c>
      <c r="X15" s="83">
        <v>0.73666666666666669</v>
      </c>
      <c r="Y15" s="84">
        <v>0.99999999999999989</v>
      </c>
      <c r="Z15" s="53"/>
    </row>
    <row r="16" spans="4:26" x14ac:dyDescent="0.25">
      <c r="D16" s="68">
        <v>2</v>
      </c>
      <c r="E16" s="69" t="s">
        <v>71</v>
      </c>
      <c r="F16" s="69" t="s">
        <v>71</v>
      </c>
      <c r="G16" s="69">
        <v>30</v>
      </c>
      <c r="H16" s="70">
        <v>43132</v>
      </c>
      <c r="I16" s="70">
        <v>43159</v>
      </c>
      <c r="J16" s="71">
        <v>30</v>
      </c>
      <c r="K16" s="72" t="s">
        <v>156</v>
      </c>
      <c r="L16" s="73">
        <v>1</v>
      </c>
      <c r="M16" s="73" t="str">
        <f t="shared" si="0"/>
        <v>Febrero30</v>
      </c>
      <c r="N16" s="85">
        <v>0</v>
      </c>
      <c r="O16" s="73">
        <v>1</v>
      </c>
      <c r="P16" s="73">
        <v>1</v>
      </c>
      <c r="Q16" s="73">
        <v>1</v>
      </c>
      <c r="R16" s="73">
        <v>1</v>
      </c>
      <c r="S16" s="73">
        <v>1</v>
      </c>
      <c r="T16" s="73">
        <v>1</v>
      </c>
      <c r="U16" s="73">
        <v>1</v>
      </c>
      <c r="V16" s="73">
        <v>1</v>
      </c>
      <c r="W16" s="73">
        <v>1</v>
      </c>
      <c r="X16" s="73">
        <v>1</v>
      </c>
      <c r="Y16" s="74">
        <v>1</v>
      </c>
    </row>
    <row r="17" spans="3:25" x14ac:dyDescent="0.25">
      <c r="D17" s="75">
        <v>2</v>
      </c>
      <c r="E17" s="49" t="s">
        <v>71</v>
      </c>
      <c r="F17" s="49" t="s">
        <v>74</v>
      </c>
      <c r="G17" s="49">
        <v>60</v>
      </c>
      <c r="H17" s="64">
        <v>43132</v>
      </c>
      <c r="I17" s="64">
        <v>43190</v>
      </c>
      <c r="J17" s="65">
        <v>61</v>
      </c>
      <c r="K17" s="67" t="s">
        <v>159</v>
      </c>
      <c r="L17" s="50">
        <v>0.5</v>
      </c>
      <c r="M17" s="50" t="str">
        <f t="shared" si="0"/>
        <v>Febrero61</v>
      </c>
      <c r="N17" s="55">
        <v>0</v>
      </c>
      <c r="O17" s="54">
        <v>0.4</v>
      </c>
      <c r="P17" s="54">
        <v>1</v>
      </c>
      <c r="Q17" s="54">
        <v>1</v>
      </c>
      <c r="R17" s="54">
        <v>1</v>
      </c>
      <c r="S17" s="54">
        <v>1</v>
      </c>
      <c r="T17" s="54">
        <v>1</v>
      </c>
      <c r="U17" s="54">
        <v>1</v>
      </c>
      <c r="V17" s="54">
        <v>1</v>
      </c>
      <c r="W17" s="54">
        <v>1</v>
      </c>
      <c r="X17" s="54">
        <v>1</v>
      </c>
      <c r="Y17" s="76">
        <v>1</v>
      </c>
    </row>
    <row r="18" spans="3:25" x14ac:dyDescent="0.25">
      <c r="D18" s="75">
        <v>2</v>
      </c>
      <c r="E18" s="49" t="s">
        <v>71</v>
      </c>
      <c r="F18" s="49" t="s">
        <v>75</v>
      </c>
      <c r="G18" s="49">
        <v>90</v>
      </c>
      <c r="H18" s="64">
        <v>43132</v>
      </c>
      <c r="I18" s="64">
        <v>43220</v>
      </c>
      <c r="J18" s="65">
        <v>91</v>
      </c>
      <c r="K18" s="67" t="s">
        <v>161</v>
      </c>
      <c r="L18" s="50">
        <v>0.33333333333333331</v>
      </c>
      <c r="M18" s="50" t="str">
        <f t="shared" si="0"/>
        <v>Febrero91</v>
      </c>
      <c r="N18" s="55">
        <v>0</v>
      </c>
      <c r="O18" s="54">
        <v>0.25</v>
      </c>
      <c r="P18" s="54">
        <v>0.6</v>
      </c>
      <c r="Q18" s="54">
        <v>1</v>
      </c>
      <c r="R18" s="54">
        <v>1</v>
      </c>
      <c r="S18" s="54">
        <v>1</v>
      </c>
      <c r="T18" s="54">
        <v>1</v>
      </c>
      <c r="U18" s="54">
        <v>1</v>
      </c>
      <c r="V18" s="54">
        <v>1</v>
      </c>
      <c r="W18" s="54">
        <v>1</v>
      </c>
      <c r="X18" s="54">
        <v>1</v>
      </c>
      <c r="Y18" s="76">
        <v>1</v>
      </c>
    </row>
    <row r="19" spans="3:25" x14ac:dyDescent="0.25">
      <c r="D19" s="75">
        <v>2</v>
      </c>
      <c r="E19" s="49" t="s">
        <v>71</v>
      </c>
      <c r="F19" s="49" t="s">
        <v>76</v>
      </c>
      <c r="G19" s="49">
        <v>120</v>
      </c>
      <c r="H19" s="64">
        <v>43132</v>
      </c>
      <c r="I19" s="64">
        <v>43251</v>
      </c>
      <c r="J19" s="65">
        <v>122</v>
      </c>
      <c r="K19" s="67" t="s">
        <v>170</v>
      </c>
      <c r="L19" s="50">
        <v>0.25</v>
      </c>
      <c r="M19" s="50" t="str">
        <f t="shared" si="0"/>
        <v>Febrero122</v>
      </c>
      <c r="N19" s="52">
        <v>0</v>
      </c>
      <c r="O19" s="50">
        <v>0.2</v>
      </c>
      <c r="P19" s="50">
        <v>0.4</v>
      </c>
      <c r="Q19" s="50">
        <v>0.65</v>
      </c>
      <c r="R19" s="50">
        <v>1</v>
      </c>
      <c r="S19" s="50">
        <v>1</v>
      </c>
      <c r="T19" s="50">
        <v>1</v>
      </c>
      <c r="U19" s="50">
        <v>1</v>
      </c>
      <c r="V19" s="50">
        <v>1</v>
      </c>
      <c r="W19" s="50">
        <v>1</v>
      </c>
      <c r="X19" s="50">
        <v>1</v>
      </c>
      <c r="Y19" s="77">
        <v>1</v>
      </c>
    </row>
    <row r="20" spans="3:25" x14ac:dyDescent="0.25">
      <c r="D20" s="75">
        <v>2</v>
      </c>
      <c r="E20" s="49" t="s">
        <v>71</v>
      </c>
      <c r="F20" s="49" t="s">
        <v>77</v>
      </c>
      <c r="G20" s="49">
        <v>150</v>
      </c>
      <c r="H20" s="64">
        <v>43132</v>
      </c>
      <c r="I20" s="64">
        <v>43281</v>
      </c>
      <c r="J20" s="65">
        <v>152</v>
      </c>
      <c r="K20" s="67" t="s">
        <v>171</v>
      </c>
      <c r="L20" s="50">
        <v>0.2</v>
      </c>
      <c r="M20" s="50" t="str">
        <f t="shared" si="0"/>
        <v>Febrero152</v>
      </c>
      <c r="N20" s="52">
        <v>0</v>
      </c>
      <c r="O20" s="50">
        <v>0.18000000000000002</v>
      </c>
      <c r="P20" s="50">
        <v>0.36000000000000004</v>
      </c>
      <c r="Q20" s="50">
        <v>0.56000000000000005</v>
      </c>
      <c r="R20" s="50">
        <v>0.76</v>
      </c>
      <c r="S20" s="50">
        <v>1</v>
      </c>
      <c r="T20" s="50">
        <v>1</v>
      </c>
      <c r="U20" s="50">
        <v>1</v>
      </c>
      <c r="V20" s="50">
        <v>1</v>
      </c>
      <c r="W20" s="50">
        <v>1</v>
      </c>
      <c r="X20" s="50">
        <v>1</v>
      </c>
      <c r="Y20" s="77">
        <v>1</v>
      </c>
    </row>
    <row r="21" spans="3:25" x14ac:dyDescent="0.25">
      <c r="D21" s="75">
        <v>2</v>
      </c>
      <c r="E21" s="49" t="s">
        <v>71</v>
      </c>
      <c r="F21" s="49" t="s">
        <v>83</v>
      </c>
      <c r="G21" s="49">
        <v>180</v>
      </c>
      <c r="H21" s="64">
        <v>43132</v>
      </c>
      <c r="I21" s="64">
        <v>43312</v>
      </c>
      <c r="J21" s="65">
        <v>183</v>
      </c>
      <c r="K21" s="67" t="s">
        <v>162</v>
      </c>
      <c r="L21" s="50">
        <v>0.16666666666666666</v>
      </c>
      <c r="M21" s="50" t="str">
        <f t="shared" si="0"/>
        <v>Febrero183</v>
      </c>
      <c r="N21" s="52">
        <v>0</v>
      </c>
      <c r="O21" s="50">
        <v>0.11666666666666665</v>
      </c>
      <c r="P21" s="50">
        <v>0.23333333333333331</v>
      </c>
      <c r="Q21" s="50">
        <v>0.35</v>
      </c>
      <c r="R21" s="50">
        <v>0.51666666666666661</v>
      </c>
      <c r="S21" s="50">
        <v>0.68333333333333324</v>
      </c>
      <c r="T21" s="50">
        <v>1</v>
      </c>
      <c r="U21" s="50">
        <v>1</v>
      </c>
      <c r="V21" s="50">
        <v>1</v>
      </c>
      <c r="W21" s="50">
        <v>1</v>
      </c>
      <c r="X21" s="50">
        <v>1</v>
      </c>
      <c r="Y21" s="77">
        <v>1</v>
      </c>
    </row>
    <row r="22" spans="3:25" x14ac:dyDescent="0.25">
      <c r="D22" s="75">
        <v>2</v>
      </c>
      <c r="E22" s="49" t="s">
        <v>71</v>
      </c>
      <c r="F22" s="49" t="s">
        <v>78</v>
      </c>
      <c r="G22" s="49">
        <v>210</v>
      </c>
      <c r="H22" s="64">
        <v>43132</v>
      </c>
      <c r="I22" s="64">
        <v>43343</v>
      </c>
      <c r="J22" s="65">
        <v>213</v>
      </c>
      <c r="K22" s="67" t="s">
        <v>167</v>
      </c>
      <c r="L22" s="50">
        <v>0.14285714285714285</v>
      </c>
      <c r="M22" s="50" t="str">
        <f t="shared" si="0"/>
        <v>Febrero213</v>
      </c>
      <c r="N22" s="52">
        <v>0</v>
      </c>
      <c r="O22" s="50">
        <v>0.10285714285714284</v>
      </c>
      <c r="P22" s="50">
        <v>0.20571428571428568</v>
      </c>
      <c r="Q22" s="50">
        <v>0.34857142857142853</v>
      </c>
      <c r="R22" s="50">
        <v>0.49142857142857138</v>
      </c>
      <c r="S22" s="50">
        <v>0.63428571428571423</v>
      </c>
      <c r="T22" s="50">
        <v>0.77714285714285714</v>
      </c>
      <c r="U22" s="50">
        <v>1</v>
      </c>
      <c r="V22" s="50">
        <v>1</v>
      </c>
      <c r="W22" s="50">
        <v>1</v>
      </c>
      <c r="X22" s="50">
        <v>1</v>
      </c>
      <c r="Y22" s="77">
        <v>1</v>
      </c>
    </row>
    <row r="23" spans="3:25" x14ac:dyDescent="0.25">
      <c r="D23" s="75">
        <v>2</v>
      </c>
      <c r="E23" s="49" t="s">
        <v>71</v>
      </c>
      <c r="F23" s="49" t="s">
        <v>79</v>
      </c>
      <c r="G23" s="49">
        <v>240</v>
      </c>
      <c r="H23" s="64">
        <v>43132</v>
      </c>
      <c r="I23" s="64">
        <v>43373</v>
      </c>
      <c r="J23" s="65">
        <v>244</v>
      </c>
      <c r="K23" s="67" t="s">
        <v>163</v>
      </c>
      <c r="L23" s="50">
        <v>0.125</v>
      </c>
      <c r="M23" s="50" t="str">
        <f t="shared" si="0"/>
        <v>Febrero244</v>
      </c>
      <c r="N23" s="52">
        <v>0</v>
      </c>
      <c r="O23" s="50">
        <v>8.4999999999999992E-2</v>
      </c>
      <c r="P23" s="50">
        <v>0.16999999999999998</v>
      </c>
      <c r="Q23" s="50">
        <v>0.255</v>
      </c>
      <c r="R23" s="50">
        <v>0.33999999999999997</v>
      </c>
      <c r="S23" s="50">
        <v>0.46499999999999997</v>
      </c>
      <c r="T23" s="50">
        <v>0.59</v>
      </c>
      <c r="U23" s="50">
        <v>0.71499999999999997</v>
      </c>
      <c r="V23" s="50">
        <v>1</v>
      </c>
      <c r="W23" s="50">
        <v>1</v>
      </c>
      <c r="X23" s="50">
        <v>1</v>
      </c>
      <c r="Y23" s="77">
        <v>1</v>
      </c>
    </row>
    <row r="24" spans="3:25" x14ac:dyDescent="0.25">
      <c r="D24" s="75">
        <v>2</v>
      </c>
      <c r="E24" s="49" t="s">
        <v>71</v>
      </c>
      <c r="F24" s="49" t="s">
        <v>80</v>
      </c>
      <c r="G24" s="49">
        <v>270</v>
      </c>
      <c r="H24" s="64">
        <v>43132</v>
      </c>
      <c r="I24" s="64">
        <v>43404</v>
      </c>
      <c r="J24" s="65">
        <v>274</v>
      </c>
      <c r="K24" s="67" t="s">
        <v>168</v>
      </c>
      <c r="L24" s="50">
        <v>0.1111111111111111</v>
      </c>
      <c r="M24" s="50" t="str">
        <f t="shared" si="0"/>
        <v>Febrero274</v>
      </c>
      <c r="N24" s="52">
        <v>0</v>
      </c>
      <c r="O24" s="50">
        <v>8.1111111111111106E-2</v>
      </c>
      <c r="P24" s="51">
        <v>0.16222222222222221</v>
      </c>
      <c r="Q24" s="50">
        <v>0.24333333333333332</v>
      </c>
      <c r="R24" s="50">
        <v>0.32444444444444442</v>
      </c>
      <c r="S24" s="50">
        <v>0.40555555555555556</v>
      </c>
      <c r="T24" s="50">
        <v>0.51666666666666661</v>
      </c>
      <c r="U24" s="50">
        <v>0.62777777777777777</v>
      </c>
      <c r="V24" s="50">
        <v>0.73888888888888893</v>
      </c>
      <c r="W24" s="50">
        <v>1</v>
      </c>
      <c r="X24" s="50">
        <v>1</v>
      </c>
      <c r="Y24" s="77">
        <v>1</v>
      </c>
    </row>
    <row r="25" spans="3:25" x14ac:dyDescent="0.25">
      <c r="D25" s="75">
        <v>2</v>
      </c>
      <c r="E25" s="49" t="s">
        <v>71</v>
      </c>
      <c r="F25" s="49" t="s">
        <v>81</v>
      </c>
      <c r="G25" s="49">
        <v>300</v>
      </c>
      <c r="H25" s="64">
        <v>43132</v>
      </c>
      <c r="I25" s="64">
        <v>43434</v>
      </c>
      <c r="J25" s="65">
        <v>305</v>
      </c>
      <c r="K25" s="67" t="s">
        <v>169</v>
      </c>
      <c r="L25" s="50">
        <v>0.1</v>
      </c>
      <c r="M25" s="50" t="str">
        <f t="shared" si="0"/>
        <v>Febrero305</v>
      </c>
      <c r="N25" s="52">
        <v>0</v>
      </c>
      <c r="O25" s="50">
        <v>7.0000000000000007E-2</v>
      </c>
      <c r="P25" s="50">
        <v>0.14000000000000001</v>
      </c>
      <c r="Q25" s="50">
        <v>0.21000000000000002</v>
      </c>
      <c r="R25" s="50">
        <v>0.28000000000000003</v>
      </c>
      <c r="S25" s="50">
        <v>0.35000000000000003</v>
      </c>
      <c r="T25" s="50">
        <v>0.45000000000000007</v>
      </c>
      <c r="U25" s="50">
        <v>0.55000000000000004</v>
      </c>
      <c r="V25" s="50">
        <v>0.65</v>
      </c>
      <c r="W25" s="50">
        <v>0.75</v>
      </c>
      <c r="X25" s="50">
        <v>1</v>
      </c>
      <c r="Y25" s="77">
        <v>1</v>
      </c>
    </row>
    <row r="26" spans="3:25" x14ac:dyDescent="0.25">
      <c r="D26" s="78">
        <v>2</v>
      </c>
      <c r="E26" s="79" t="s">
        <v>71</v>
      </c>
      <c r="F26" s="79" t="s">
        <v>82</v>
      </c>
      <c r="G26" s="79">
        <v>330</v>
      </c>
      <c r="H26" s="80">
        <v>43132</v>
      </c>
      <c r="I26" s="80">
        <v>43465</v>
      </c>
      <c r="J26" s="81">
        <v>333</v>
      </c>
      <c r="K26" s="82" t="s">
        <v>164</v>
      </c>
      <c r="L26" s="83">
        <v>9.0909090909090912E-2</v>
      </c>
      <c r="M26" s="83" t="str">
        <f t="shared" si="0"/>
        <v>Febrero333</v>
      </c>
      <c r="N26" s="86">
        <v>0</v>
      </c>
      <c r="O26" s="83">
        <v>6.0909090909090913E-2</v>
      </c>
      <c r="P26" s="83">
        <v>0.12181818181818183</v>
      </c>
      <c r="Q26" s="83">
        <v>0.18272727272727274</v>
      </c>
      <c r="R26" s="83">
        <v>0.24363636363636365</v>
      </c>
      <c r="S26" s="83">
        <v>0.30454545454545456</v>
      </c>
      <c r="T26" s="83">
        <v>0.3954545454545455</v>
      </c>
      <c r="U26" s="83">
        <v>0.48636363636363644</v>
      </c>
      <c r="V26" s="83">
        <v>0.57727272727272738</v>
      </c>
      <c r="W26" s="83">
        <v>0.66818181818181832</v>
      </c>
      <c r="X26" s="83">
        <v>0.75909090909090926</v>
      </c>
      <c r="Y26" s="84">
        <v>1</v>
      </c>
    </row>
    <row r="27" spans="3:25" x14ac:dyDescent="0.25">
      <c r="C27" s="53"/>
      <c r="D27" s="68">
        <v>3</v>
      </c>
      <c r="E27" s="69" t="s">
        <v>74</v>
      </c>
      <c r="F27" s="69" t="s">
        <v>74</v>
      </c>
      <c r="G27" s="69">
        <v>30</v>
      </c>
      <c r="H27" s="70">
        <v>43160</v>
      </c>
      <c r="I27" s="70">
        <v>43190</v>
      </c>
      <c r="J27" s="71">
        <v>30</v>
      </c>
      <c r="K27" s="72" t="s">
        <v>156</v>
      </c>
      <c r="L27" s="73">
        <v>1</v>
      </c>
      <c r="M27" s="73" t="str">
        <f t="shared" si="0"/>
        <v>Marzo30</v>
      </c>
      <c r="N27" s="85">
        <v>0</v>
      </c>
      <c r="O27" s="85">
        <v>0</v>
      </c>
      <c r="P27" s="73">
        <v>1</v>
      </c>
      <c r="Q27" s="73">
        <v>1</v>
      </c>
      <c r="R27" s="73">
        <v>1</v>
      </c>
      <c r="S27" s="73">
        <v>1</v>
      </c>
      <c r="T27" s="73">
        <v>1</v>
      </c>
      <c r="U27" s="73">
        <v>1</v>
      </c>
      <c r="V27" s="73">
        <v>1</v>
      </c>
      <c r="W27" s="73">
        <v>1</v>
      </c>
      <c r="X27" s="73">
        <v>1</v>
      </c>
      <c r="Y27" s="74">
        <v>1</v>
      </c>
    </row>
    <row r="28" spans="3:25" x14ac:dyDescent="0.25">
      <c r="C28" s="53"/>
      <c r="D28" s="75">
        <v>3</v>
      </c>
      <c r="E28" s="49" t="s">
        <v>74</v>
      </c>
      <c r="F28" s="49" t="s">
        <v>75</v>
      </c>
      <c r="G28" s="49">
        <v>60</v>
      </c>
      <c r="H28" s="64">
        <v>43160</v>
      </c>
      <c r="I28" s="64">
        <v>43220</v>
      </c>
      <c r="J28" s="65">
        <v>61</v>
      </c>
      <c r="K28" s="67" t="s">
        <v>159</v>
      </c>
      <c r="L28" s="50">
        <v>0.5</v>
      </c>
      <c r="M28" s="50" t="str">
        <f t="shared" si="0"/>
        <v>Marzo61</v>
      </c>
      <c r="N28" s="55">
        <v>0</v>
      </c>
      <c r="O28" s="55">
        <v>0</v>
      </c>
      <c r="P28" s="54">
        <v>0.4</v>
      </c>
      <c r="Q28" s="54">
        <v>1</v>
      </c>
      <c r="R28" s="54">
        <v>1</v>
      </c>
      <c r="S28" s="54">
        <v>1</v>
      </c>
      <c r="T28" s="54">
        <v>1</v>
      </c>
      <c r="U28" s="54">
        <v>1</v>
      </c>
      <c r="V28" s="54">
        <v>1</v>
      </c>
      <c r="W28" s="54">
        <v>1</v>
      </c>
      <c r="X28" s="54">
        <v>1</v>
      </c>
      <c r="Y28" s="76">
        <v>1</v>
      </c>
    </row>
    <row r="29" spans="3:25" x14ac:dyDescent="0.25">
      <c r="C29" s="53"/>
      <c r="D29" s="75">
        <v>3</v>
      </c>
      <c r="E29" s="49" t="s">
        <v>74</v>
      </c>
      <c r="F29" s="49" t="s">
        <v>76</v>
      </c>
      <c r="G29" s="49">
        <v>90</v>
      </c>
      <c r="H29" s="64">
        <v>43160</v>
      </c>
      <c r="I29" s="64">
        <v>43251</v>
      </c>
      <c r="J29" s="65">
        <v>91</v>
      </c>
      <c r="K29" s="67" t="s">
        <v>161</v>
      </c>
      <c r="L29" s="50">
        <v>0.33333333333333331</v>
      </c>
      <c r="M29" s="50" t="str">
        <f t="shared" si="0"/>
        <v>Marzo91</v>
      </c>
      <c r="N29" s="55">
        <v>0</v>
      </c>
      <c r="O29" s="55">
        <v>0</v>
      </c>
      <c r="P29" s="54">
        <v>0.25</v>
      </c>
      <c r="Q29" s="54">
        <v>0.6</v>
      </c>
      <c r="R29" s="54">
        <v>1</v>
      </c>
      <c r="S29" s="54">
        <v>1</v>
      </c>
      <c r="T29" s="54">
        <v>1</v>
      </c>
      <c r="U29" s="54">
        <v>1</v>
      </c>
      <c r="V29" s="54">
        <v>1</v>
      </c>
      <c r="W29" s="54">
        <v>1</v>
      </c>
      <c r="X29" s="54">
        <v>1</v>
      </c>
      <c r="Y29" s="76">
        <v>1</v>
      </c>
    </row>
    <row r="30" spans="3:25" x14ac:dyDescent="0.25">
      <c r="C30" s="53"/>
      <c r="D30" s="75">
        <v>3</v>
      </c>
      <c r="E30" s="49" t="s">
        <v>74</v>
      </c>
      <c r="F30" s="49" t="s">
        <v>77</v>
      </c>
      <c r="G30" s="49">
        <v>120</v>
      </c>
      <c r="H30" s="64">
        <v>43160</v>
      </c>
      <c r="I30" s="64">
        <v>43281</v>
      </c>
      <c r="J30" s="65">
        <v>122</v>
      </c>
      <c r="K30" s="67" t="s">
        <v>170</v>
      </c>
      <c r="L30" s="50">
        <v>0.25</v>
      </c>
      <c r="M30" s="50" t="str">
        <f t="shared" si="0"/>
        <v>Marzo122</v>
      </c>
      <c r="N30" s="52">
        <v>0</v>
      </c>
      <c r="O30" s="52">
        <v>0</v>
      </c>
      <c r="P30" s="50">
        <v>0.2</v>
      </c>
      <c r="Q30" s="50">
        <v>0.4</v>
      </c>
      <c r="R30" s="50">
        <v>0.65</v>
      </c>
      <c r="S30" s="50">
        <v>1</v>
      </c>
      <c r="T30" s="50">
        <v>1</v>
      </c>
      <c r="U30" s="50">
        <v>1</v>
      </c>
      <c r="V30" s="50">
        <v>1</v>
      </c>
      <c r="W30" s="50">
        <v>1</v>
      </c>
      <c r="X30" s="50">
        <v>1</v>
      </c>
      <c r="Y30" s="77">
        <v>1</v>
      </c>
    </row>
    <row r="31" spans="3:25" x14ac:dyDescent="0.25">
      <c r="C31" s="53"/>
      <c r="D31" s="75">
        <v>3</v>
      </c>
      <c r="E31" s="49" t="s">
        <v>74</v>
      </c>
      <c r="F31" s="49" t="s">
        <v>83</v>
      </c>
      <c r="G31" s="49">
        <v>150</v>
      </c>
      <c r="H31" s="64">
        <v>43160</v>
      </c>
      <c r="I31" s="64">
        <v>43312</v>
      </c>
      <c r="J31" s="65">
        <v>152</v>
      </c>
      <c r="K31" s="67" t="s">
        <v>171</v>
      </c>
      <c r="L31" s="50">
        <v>0.2</v>
      </c>
      <c r="M31" s="50" t="str">
        <f t="shared" si="0"/>
        <v>Marzo152</v>
      </c>
      <c r="N31" s="52">
        <v>0</v>
      </c>
      <c r="O31" s="52">
        <v>0</v>
      </c>
      <c r="P31" s="50">
        <v>0.18000000000000002</v>
      </c>
      <c r="Q31" s="50">
        <v>0.36000000000000004</v>
      </c>
      <c r="R31" s="50">
        <v>0.56000000000000005</v>
      </c>
      <c r="S31" s="50">
        <v>0.76</v>
      </c>
      <c r="T31" s="50">
        <v>1</v>
      </c>
      <c r="U31" s="50">
        <v>1</v>
      </c>
      <c r="V31" s="50">
        <v>1</v>
      </c>
      <c r="W31" s="50">
        <v>1</v>
      </c>
      <c r="X31" s="50">
        <v>1</v>
      </c>
      <c r="Y31" s="77">
        <v>1</v>
      </c>
    </row>
    <row r="32" spans="3:25" x14ac:dyDescent="0.25">
      <c r="C32" s="53"/>
      <c r="D32" s="75">
        <v>3</v>
      </c>
      <c r="E32" s="49" t="s">
        <v>74</v>
      </c>
      <c r="F32" s="49" t="s">
        <v>78</v>
      </c>
      <c r="G32" s="49">
        <v>180</v>
      </c>
      <c r="H32" s="64">
        <v>43160</v>
      </c>
      <c r="I32" s="64">
        <v>43343</v>
      </c>
      <c r="J32" s="65">
        <v>183</v>
      </c>
      <c r="K32" s="67" t="s">
        <v>162</v>
      </c>
      <c r="L32" s="50">
        <v>0.16666666666666666</v>
      </c>
      <c r="M32" s="50" t="str">
        <f t="shared" si="0"/>
        <v>Marzo183</v>
      </c>
      <c r="N32" s="52">
        <v>0</v>
      </c>
      <c r="O32" s="52">
        <v>0</v>
      </c>
      <c r="P32" s="50">
        <v>0.11666666666666665</v>
      </c>
      <c r="Q32" s="50">
        <v>0.23333333333333331</v>
      </c>
      <c r="R32" s="50">
        <v>0.35</v>
      </c>
      <c r="S32" s="50">
        <v>0.51666666666666661</v>
      </c>
      <c r="T32" s="50">
        <v>0.68333333333333324</v>
      </c>
      <c r="U32" s="50">
        <v>1</v>
      </c>
      <c r="V32" s="50">
        <v>1</v>
      </c>
      <c r="W32" s="50">
        <v>1</v>
      </c>
      <c r="X32" s="50">
        <v>1</v>
      </c>
      <c r="Y32" s="77">
        <v>1</v>
      </c>
    </row>
    <row r="33" spans="3:25" x14ac:dyDescent="0.25">
      <c r="C33" s="53"/>
      <c r="D33" s="75">
        <v>3</v>
      </c>
      <c r="E33" s="49" t="s">
        <v>74</v>
      </c>
      <c r="F33" s="49" t="s">
        <v>79</v>
      </c>
      <c r="G33" s="49">
        <v>210</v>
      </c>
      <c r="H33" s="64">
        <v>43160</v>
      </c>
      <c r="I33" s="64">
        <v>43373</v>
      </c>
      <c r="J33" s="65">
        <v>213</v>
      </c>
      <c r="K33" s="67" t="s">
        <v>167</v>
      </c>
      <c r="L33" s="50">
        <v>0.14285714285714285</v>
      </c>
      <c r="M33" s="50" t="str">
        <f t="shared" si="0"/>
        <v>Marzo213</v>
      </c>
      <c r="N33" s="52">
        <v>0</v>
      </c>
      <c r="O33" s="52">
        <v>0</v>
      </c>
      <c r="P33" s="50">
        <v>0.10285714285714284</v>
      </c>
      <c r="Q33" s="50">
        <v>0.20571428571428568</v>
      </c>
      <c r="R33" s="50">
        <v>0.34857142857142853</v>
      </c>
      <c r="S33" s="50">
        <v>0.49142857142857138</v>
      </c>
      <c r="T33" s="50">
        <v>0.63428571428571423</v>
      </c>
      <c r="U33" s="50">
        <v>0.77714285714285714</v>
      </c>
      <c r="V33" s="50">
        <v>1</v>
      </c>
      <c r="W33" s="50">
        <v>1</v>
      </c>
      <c r="X33" s="50">
        <v>1</v>
      </c>
      <c r="Y33" s="77">
        <v>1</v>
      </c>
    </row>
    <row r="34" spans="3:25" x14ac:dyDescent="0.25">
      <c r="C34" s="53"/>
      <c r="D34" s="75">
        <v>3</v>
      </c>
      <c r="E34" s="49" t="s">
        <v>74</v>
      </c>
      <c r="F34" s="49" t="s">
        <v>80</v>
      </c>
      <c r="G34" s="49">
        <v>240</v>
      </c>
      <c r="H34" s="64">
        <v>43160</v>
      </c>
      <c r="I34" s="64">
        <v>43404</v>
      </c>
      <c r="J34" s="65">
        <v>244</v>
      </c>
      <c r="K34" s="67" t="s">
        <v>163</v>
      </c>
      <c r="L34" s="50">
        <v>0.125</v>
      </c>
      <c r="M34" s="50" t="str">
        <f t="shared" si="0"/>
        <v>Marzo244</v>
      </c>
      <c r="N34" s="52">
        <v>0</v>
      </c>
      <c r="O34" s="52">
        <v>0</v>
      </c>
      <c r="P34" s="50">
        <v>8.4999999999999992E-2</v>
      </c>
      <c r="Q34" s="51">
        <v>0.16999999999999998</v>
      </c>
      <c r="R34" s="50">
        <v>0.255</v>
      </c>
      <c r="S34" s="50">
        <v>0.33999999999999997</v>
      </c>
      <c r="T34" s="50">
        <v>0.46499999999999997</v>
      </c>
      <c r="U34" s="50">
        <v>0.59</v>
      </c>
      <c r="V34" s="50">
        <v>0.71499999999999997</v>
      </c>
      <c r="W34" s="50">
        <v>1</v>
      </c>
      <c r="X34" s="50">
        <v>1</v>
      </c>
      <c r="Y34" s="77">
        <v>1</v>
      </c>
    </row>
    <row r="35" spans="3:25" x14ac:dyDescent="0.25">
      <c r="C35" s="53"/>
      <c r="D35" s="75">
        <v>3</v>
      </c>
      <c r="E35" s="49" t="s">
        <v>74</v>
      </c>
      <c r="F35" s="49" t="s">
        <v>81</v>
      </c>
      <c r="G35" s="49">
        <v>270</v>
      </c>
      <c r="H35" s="64">
        <v>43160</v>
      </c>
      <c r="I35" s="64">
        <v>43434</v>
      </c>
      <c r="J35" s="65">
        <v>274</v>
      </c>
      <c r="K35" s="67" t="s">
        <v>168</v>
      </c>
      <c r="L35" s="50">
        <v>0.1111111111111111</v>
      </c>
      <c r="M35" s="50" t="str">
        <f t="shared" si="0"/>
        <v>Marzo274</v>
      </c>
      <c r="N35" s="52">
        <v>0</v>
      </c>
      <c r="O35" s="52">
        <v>0</v>
      </c>
      <c r="P35" s="50">
        <v>8.1111111111111106E-2</v>
      </c>
      <c r="Q35" s="50">
        <v>0.16222222222222221</v>
      </c>
      <c r="R35" s="50">
        <v>0.24333333333333332</v>
      </c>
      <c r="S35" s="50">
        <v>0.32444444444444442</v>
      </c>
      <c r="T35" s="50">
        <v>0.40555555555555556</v>
      </c>
      <c r="U35" s="50">
        <v>0.51666666666666661</v>
      </c>
      <c r="V35" s="50">
        <v>0.62777777777777777</v>
      </c>
      <c r="W35" s="50">
        <v>0.73888888888888893</v>
      </c>
      <c r="X35" s="50">
        <v>1</v>
      </c>
      <c r="Y35" s="77">
        <v>1</v>
      </c>
    </row>
    <row r="36" spans="3:25" x14ac:dyDescent="0.25">
      <c r="C36" s="53"/>
      <c r="D36" s="78">
        <v>3</v>
      </c>
      <c r="E36" s="79" t="s">
        <v>74</v>
      </c>
      <c r="F36" s="79" t="s">
        <v>82</v>
      </c>
      <c r="G36" s="79">
        <v>300</v>
      </c>
      <c r="H36" s="80">
        <v>43160</v>
      </c>
      <c r="I36" s="80">
        <v>43465</v>
      </c>
      <c r="J36" s="81">
        <v>305</v>
      </c>
      <c r="K36" s="82" t="s">
        <v>169</v>
      </c>
      <c r="L36" s="83">
        <v>0.1</v>
      </c>
      <c r="M36" s="83" t="str">
        <f t="shared" si="0"/>
        <v>Marzo305</v>
      </c>
      <c r="N36" s="86">
        <v>0</v>
      </c>
      <c r="O36" s="86">
        <v>0</v>
      </c>
      <c r="P36" s="83">
        <v>7.0000000000000007E-2</v>
      </c>
      <c r="Q36" s="83">
        <v>0.14000000000000001</v>
      </c>
      <c r="R36" s="83">
        <v>0.21000000000000002</v>
      </c>
      <c r="S36" s="83">
        <v>0.28000000000000003</v>
      </c>
      <c r="T36" s="83">
        <v>0.35000000000000003</v>
      </c>
      <c r="U36" s="83">
        <v>0.45000000000000007</v>
      </c>
      <c r="V36" s="83">
        <v>0.55000000000000004</v>
      </c>
      <c r="W36" s="83">
        <v>0.65</v>
      </c>
      <c r="X36" s="83">
        <v>0.75</v>
      </c>
      <c r="Y36" s="84">
        <v>1</v>
      </c>
    </row>
    <row r="37" spans="3:25" x14ac:dyDescent="0.25">
      <c r="C37" s="53"/>
      <c r="D37" s="68">
        <v>4</v>
      </c>
      <c r="E37" s="69" t="s">
        <v>75</v>
      </c>
      <c r="F37" s="69" t="s">
        <v>75</v>
      </c>
      <c r="G37" s="69">
        <v>30</v>
      </c>
      <c r="H37" s="70">
        <v>43191</v>
      </c>
      <c r="I37" s="70">
        <v>43220</v>
      </c>
      <c r="J37" s="71">
        <v>30</v>
      </c>
      <c r="K37" s="72" t="s">
        <v>156</v>
      </c>
      <c r="L37" s="73">
        <v>1</v>
      </c>
      <c r="M37" s="73" t="str">
        <f t="shared" si="0"/>
        <v>Abril30</v>
      </c>
      <c r="N37" s="85">
        <v>0</v>
      </c>
      <c r="O37" s="85">
        <v>0</v>
      </c>
      <c r="P37" s="85">
        <v>0</v>
      </c>
      <c r="Q37" s="73">
        <v>1</v>
      </c>
      <c r="R37" s="73">
        <v>1</v>
      </c>
      <c r="S37" s="73">
        <v>1</v>
      </c>
      <c r="T37" s="73">
        <v>1</v>
      </c>
      <c r="U37" s="73">
        <v>1</v>
      </c>
      <c r="V37" s="73">
        <v>1</v>
      </c>
      <c r="W37" s="73">
        <v>1</v>
      </c>
      <c r="X37" s="73">
        <v>1</v>
      </c>
      <c r="Y37" s="74">
        <v>1</v>
      </c>
    </row>
    <row r="38" spans="3:25" x14ac:dyDescent="0.25">
      <c r="C38" s="53"/>
      <c r="D38" s="75">
        <v>4</v>
      </c>
      <c r="E38" s="49" t="s">
        <v>75</v>
      </c>
      <c r="F38" s="49" t="s">
        <v>76</v>
      </c>
      <c r="G38" s="49">
        <v>60</v>
      </c>
      <c r="H38" s="64">
        <v>43191</v>
      </c>
      <c r="I38" s="64">
        <v>43251</v>
      </c>
      <c r="J38" s="65">
        <v>61</v>
      </c>
      <c r="K38" s="67" t="s">
        <v>159</v>
      </c>
      <c r="L38" s="50">
        <v>0.5</v>
      </c>
      <c r="M38" s="50" t="str">
        <f t="shared" si="0"/>
        <v>Abril61</v>
      </c>
      <c r="N38" s="55">
        <v>0</v>
      </c>
      <c r="O38" s="55">
        <v>0</v>
      </c>
      <c r="P38" s="55">
        <v>0</v>
      </c>
      <c r="Q38" s="54">
        <v>0.4</v>
      </c>
      <c r="R38" s="54">
        <v>1</v>
      </c>
      <c r="S38" s="54">
        <v>1</v>
      </c>
      <c r="T38" s="54">
        <v>1</v>
      </c>
      <c r="U38" s="54">
        <v>1</v>
      </c>
      <c r="V38" s="54">
        <v>1</v>
      </c>
      <c r="W38" s="54">
        <v>1</v>
      </c>
      <c r="X38" s="54">
        <v>1</v>
      </c>
      <c r="Y38" s="76">
        <v>1</v>
      </c>
    </row>
    <row r="39" spans="3:25" x14ac:dyDescent="0.25">
      <c r="C39" s="53"/>
      <c r="D39" s="75">
        <v>4</v>
      </c>
      <c r="E39" s="49" t="s">
        <v>75</v>
      </c>
      <c r="F39" s="49" t="s">
        <v>77</v>
      </c>
      <c r="G39" s="49">
        <v>90</v>
      </c>
      <c r="H39" s="64">
        <v>43191</v>
      </c>
      <c r="I39" s="64">
        <v>43281</v>
      </c>
      <c r="J39" s="65">
        <v>91</v>
      </c>
      <c r="K39" s="67" t="s">
        <v>161</v>
      </c>
      <c r="L39" s="50">
        <v>0.33333333333333331</v>
      </c>
      <c r="M39" s="50" t="str">
        <f t="shared" si="0"/>
        <v>Abril91</v>
      </c>
      <c r="N39" s="55">
        <v>0</v>
      </c>
      <c r="O39" s="55">
        <v>0</v>
      </c>
      <c r="P39" s="55">
        <v>0</v>
      </c>
      <c r="Q39" s="54">
        <v>0.25</v>
      </c>
      <c r="R39" s="54">
        <v>0.6</v>
      </c>
      <c r="S39" s="54">
        <v>1</v>
      </c>
      <c r="T39" s="54">
        <v>1</v>
      </c>
      <c r="U39" s="54">
        <v>1</v>
      </c>
      <c r="V39" s="54">
        <v>1</v>
      </c>
      <c r="W39" s="54">
        <v>1</v>
      </c>
      <c r="X39" s="54">
        <v>1</v>
      </c>
      <c r="Y39" s="76">
        <v>1</v>
      </c>
    </row>
    <row r="40" spans="3:25" x14ac:dyDescent="0.25">
      <c r="C40" s="53"/>
      <c r="D40" s="75">
        <v>4</v>
      </c>
      <c r="E40" s="49" t="s">
        <v>75</v>
      </c>
      <c r="F40" s="49" t="s">
        <v>83</v>
      </c>
      <c r="G40" s="49">
        <v>120</v>
      </c>
      <c r="H40" s="64">
        <v>43191</v>
      </c>
      <c r="I40" s="64">
        <v>43312</v>
      </c>
      <c r="J40" s="65">
        <v>122</v>
      </c>
      <c r="K40" s="67" t="s">
        <v>170</v>
      </c>
      <c r="L40" s="50">
        <v>0.25</v>
      </c>
      <c r="M40" s="50" t="str">
        <f t="shared" si="0"/>
        <v>Abril122</v>
      </c>
      <c r="N40" s="52">
        <v>0</v>
      </c>
      <c r="O40" s="52">
        <v>0</v>
      </c>
      <c r="P40" s="52">
        <v>0</v>
      </c>
      <c r="Q40" s="50">
        <v>0.2</v>
      </c>
      <c r="R40" s="50">
        <v>0.4</v>
      </c>
      <c r="S40" s="50">
        <v>0.65</v>
      </c>
      <c r="T40" s="50">
        <v>1</v>
      </c>
      <c r="U40" s="50">
        <v>1</v>
      </c>
      <c r="V40" s="50">
        <v>1</v>
      </c>
      <c r="W40" s="50">
        <v>1</v>
      </c>
      <c r="X40" s="50">
        <v>1</v>
      </c>
      <c r="Y40" s="77">
        <v>1</v>
      </c>
    </row>
    <row r="41" spans="3:25" x14ac:dyDescent="0.25">
      <c r="C41" s="53"/>
      <c r="D41" s="75">
        <v>4</v>
      </c>
      <c r="E41" s="49" t="s">
        <v>75</v>
      </c>
      <c r="F41" s="49" t="s">
        <v>78</v>
      </c>
      <c r="G41" s="49">
        <v>150</v>
      </c>
      <c r="H41" s="64">
        <v>43191</v>
      </c>
      <c r="I41" s="64">
        <v>43343</v>
      </c>
      <c r="J41" s="65">
        <v>152</v>
      </c>
      <c r="K41" s="67" t="s">
        <v>171</v>
      </c>
      <c r="L41" s="50">
        <v>0.2</v>
      </c>
      <c r="M41" s="50" t="str">
        <f t="shared" si="0"/>
        <v>Abril152</v>
      </c>
      <c r="N41" s="52">
        <v>0</v>
      </c>
      <c r="O41" s="52">
        <v>0</v>
      </c>
      <c r="P41" s="52">
        <v>0</v>
      </c>
      <c r="Q41" s="50">
        <v>0.18000000000000002</v>
      </c>
      <c r="R41" s="50">
        <v>0.36000000000000004</v>
      </c>
      <c r="S41" s="50">
        <v>0.56000000000000005</v>
      </c>
      <c r="T41" s="50">
        <v>0.76</v>
      </c>
      <c r="U41" s="50">
        <v>1</v>
      </c>
      <c r="V41" s="50">
        <v>1</v>
      </c>
      <c r="W41" s="50">
        <v>1</v>
      </c>
      <c r="X41" s="50">
        <v>1</v>
      </c>
      <c r="Y41" s="77">
        <v>1</v>
      </c>
    </row>
    <row r="42" spans="3:25" x14ac:dyDescent="0.25">
      <c r="C42" s="53"/>
      <c r="D42" s="75">
        <v>4</v>
      </c>
      <c r="E42" s="49" t="s">
        <v>75</v>
      </c>
      <c r="F42" s="49" t="s">
        <v>79</v>
      </c>
      <c r="G42" s="49">
        <v>180</v>
      </c>
      <c r="H42" s="64">
        <v>43191</v>
      </c>
      <c r="I42" s="64">
        <v>43373</v>
      </c>
      <c r="J42" s="65">
        <v>183</v>
      </c>
      <c r="K42" s="67" t="s">
        <v>162</v>
      </c>
      <c r="L42" s="50">
        <v>0.16666666666666666</v>
      </c>
      <c r="M42" s="50" t="str">
        <f t="shared" si="0"/>
        <v>Abril183</v>
      </c>
      <c r="N42" s="52">
        <v>0</v>
      </c>
      <c r="O42" s="52">
        <v>0</v>
      </c>
      <c r="P42" s="52">
        <v>0</v>
      </c>
      <c r="Q42" s="50">
        <v>0.11666666666666665</v>
      </c>
      <c r="R42" s="50">
        <v>0.23333333333333331</v>
      </c>
      <c r="S42" s="50">
        <v>0.35</v>
      </c>
      <c r="T42" s="50">
        <v>0.51666666666666661</v>
      </c>
      <c r="U42" s="50">
        <v>0.68333333333333324</v>
      </c>
      <c r="V42" s="50">
        <v>1</v>
      </c>
      <c r="W42" s="50">
        <v>1</v>
      </c>
      <c r="X42" s="50">
        <v>1</v>
      </c>
      <c r="Y42" s="77">
        <v>1</v>
      </c>
    </row>
    <row r="43" spans="3:25" x14ac:dyDescent="0.25">
      <c r="C43" s="53"/>
      <c r="D43" s="75">
        <v>4</v>
      </c>
      <c r="E43" s="49" t="s">
        <v>75</v>
      </c>
      <c r="F43" s="49" t="s">
        <v>80</v>
      </c>
      <c r="G43" s="49">
        <v>210</v>
      </c>
      <c r="H43" s="64">
        <v>43191</v>
      </c>
      <c r="I43" s="64">
        <v>43404</v>
      </c>
      <c r="J43" s="65">
        <v>213</v>
      </c>
      <c r="K43" s="67" t="s">
        <v>167</v>
      </c>
      <c r="L43" s="50">
        <v>0.14285714285714285</v>
      </c>
      <c r="M43" s="50" t="str">
        <f t="shared" si="0"/>
        <v>Abril213</v>
      </c>
      <c r="N43" s="52">
        <v>0</v>
      </c>
      <c r="O43" s="52">
        <v>0</v>
      </c>
      <c r="P43" s="52">
        <v>0</v>
      </c>
      <c r="Q43" s="51">
        <v>0.10285714285714284</v>
      </c>
      <c r="R43" s="50">
        <v>0.20571428571428568</v>
      </c>
      <c r="S43" s="50">
        <v>0.34857142857142853</v>
      </c>
      <c r="T43" s="50">
        <v>0.49142857142857138</v>
      </c>
      <c r="U43" s="50">
        <v>0.63428571428571423</v>
      </c>
      <c r="V43" s="50">
        <v>0.77714285714285714</v>
      </c>
      <c r="W43" s="50">
        <v>1</v>
      </c>
      <c r="X43" s="50">
        <v>1</v>
      </c>
      <c r="Y43" s="77">
        <v>1</v>
      </c>
    </row>
    <row r="44" spans="3:25" x14ac:dyDescent="0.25">
      <c r="C44" s="53"/>
      <c r="D44" s="75">
        <v>4</v>
      </c>
      <c r="E44" s="49" t="s">
        <v>75</v>
      </c>
      <c r="F44" s="49" t="s">
        <v>81</v>
      </c>
      <c r="G44" s="49">
        <v>240</v>
      </c>
      <c r="H44" s="64">
        <v>43191</v>
      </c>
      <c r="I44" s="64">
        <v>43434</v>
      </c>
      <c r="J44" s="65">
        <v>244</v>
      </c>
      <c r="K44" s="67" t="s">
        <v>163</v>
      </c>
      <c r="L44" s="50">
        <v>0.125</v>
      </c>
      <c r="M44" s="50" t="str">
        <f t="shared" si="0"/>
        <v>Abril244</v>
      </c>
      <c r="N44" s="52">
        <v>0</v>
      </c>
      <c r="O44" s="52">
        <v>0</v>
      </c>
      <c r="P44" s="52">
        <v>0</v>
      </c>
      <c r="Q44" s="50">
        <v>8.4999999999999992E-2</v>
      </c>
      <c r="R44" s="50">
        <v>0.16999999999999998</v>
      </c>
      <c r="S44" s="50">
        <v>0.255</v>
      </c>
      <c r="T44" s="50">
        <v>0.33999999999999997</v>
      </c>
      <c r="U44" s="50">
        <v>0.46499999999999997</v>
      </c>
      <c r="V44" s="50">
        <v>0.59</v>
      </c>
      <c r="W44" s="50">
        <v>0.71499999999999997</v>
      </c>
      <c r="X44" s="50">
        <v>1</v>
      </c>
      <c r="Y44" s="77">
        <v>1</v>
      </c>
    </row>
    <row r="45" spans="3:25" x14ac:dyDescent="0.25">
      <c r="C45" s="53"/>
      <c r="D45" s="78">
        <v>4</v>
      </c>
      <c r="E45" s="79" t="s">
        <v>75</v>
      </c>
      <c r="F45" s="79" t="s">
        <v>82</v>
      </c>
      <c r="G45" s="79">
        <v>270</v>
      </c>
      <c r="H45" s="80">
        <v>43191</v>
      </c>
      <c r="I45" s="80">
        <v>43465</v>
      </c>
      <c r="J45" s="81">
        <v>274</v>
      </c>
      <c r="K45" s="82" t="s">
        <v>168</v>
      </c>
      <c r="L45" s="83">
        <v>0.1111111111111111</v>
      </c>
      <c r="M45" s="83" t="str">
        <f t="shared" si="0"/>
        <v>Abril274</v>
      </c>
      <c r="N45" s="86">
        <v>0</v>
      </c>
      <c r="O45" s="86">
        <v>0</v>
      </c>
      <c r="P45" s="86">
        <v>0</v>
      </c>
      <c r="Q45" s="83">
        <v>8.1111111111111106E-2</v>
      </c>
      <c r="R45" s="83">
        <v>0.16222222222222221</v>
      </c>
      <c r="S45" s="83">
        <v>0.24333333333333332</v>
      </c>
      <c r="T45" s="83">
        <v>0.32444444444444442</v>
      </c>
      <c r="U45" s="83">
        <v>0.40555555555555556</v>
      </c>
      <c r="V45" s="83">
        <v>0.51666666666666661</v>
      </c>
      <c r="W45" s="83">
        <v>0.62777777777777777</v>
      </c>
      <c r="X45" s="83">
        <v>0.73888888888888893</v>
      </c>
      <c r="Y45" s="84">
        <v>1</v>
      </c>
    </row>
    <row r="46" spans="3:25" x14ac:dyDescent="0.25">
      <c r="D46" s="68">
        <v>5</v>
      </c>
      <c r="E46" s="69" t="s">
        <v>76</v>
      </c>
      <c r="F46" s="69" t="s">
        <v>76</v>
      </c>
      <c r="G46" s="69">
        <v>30</v>
      </c>
      <c r="H46" s="70">
        <v>43221</v>
      </c>
      <c r="I46" s="70">
        <v>43251</v>
      </c>
      <c r="J46" s="71">
        <v>30</v>
      </c>
      <c r="K46" s="72" t="s">
        <v>156</v>
      </c>
      <c r="L46" s="73">
        <v>1</v>
      </c>
      <c r="M46" s="73" t="str">
        <f t="shared" si="0"/>
        <v>Mayo30</v>
      </c>
      <c r="N46" s="85">
        <v>0</v>
      </c>
      <c r="O46" s="85">
        <v>0</v>
      </c>
      <c r="P46" s="85">
        <v>0</v>
      </c>
      <c r="Q46" s="85">
        <v>0</v>
      </c>
      <c r="R46" s="73">
        <v>1</v>
      </c>
      <c r="S46" s="73">
        <v>1</v>
      </c>
      <c r="T46" s="73">
        <v>1</v>
      </c>
      <c r="U46" s="73">
        <v>1</v>
      </c>
      <c r="V46" s="73">
        <v>1</v>
      </c>
      <c r="W46" s="73">
        <v>1</v>
      </c>
      <c r="X46" s="73">
        <v>1</v>
      </c>
      <c r="Y46" s="74">
        <v>1</v>
      </c>
    </row>
    <row r="47" spans="3:25" x14ac:dyDescent="0.25">
      <c r="D47" s="75">
        <v>5</v>
      </c>
      <c r="E47" s="49" t="s">
        <v>76</v>
      </c>
      <c r="F47" s="49" t="s">
        <v>77</v>
      </c>
      <c r="G47" s="49">
        <v>60</v>
      </c>
      <c r="H47" s="64">
        <v>43221</v>
      </c>
      <c r="I47" s="64">
        <v>43281</v>
      </c>
      <c r="J47" s="65">
        <v>61</v>
      </c>
      <c r="K47" s="67" t="s">
        <v>159</v>
      </c>
      <c r="L47" s="50">
        <v>0.5</v>
      </c>
      <c r="M47" s="50" t="str">
        <f t="shared" si="0"/>
        <v>Mayo61</v>
      </c>
      <c r="N47" s="55">
        <v>0</v>
      </c>
      <c r="O47" s="55">
        <v>0</v>
      </c>
      <c r="P47" s="55">
        <v>0</v>
      </c>
      <c r="Q47" s="55">
        <v>0</v>
      </c>
      <c r="R47" s="54">
        <v>0.4</v>
      </c>
      <c r="S47" s="54">
        <v>1</v>
      </c>
      <c r="T47" s="54">
        <v>1</v>
      </c>
      <c r="U47" s="54">
        <v>1</v>
      </c>
      <c r="V47" s="54">
        <v>1</v>
      </c>
      <c r="W47" s="54">
        <v>1</v>
      </c>
      <c r="X47" s="54">
        <v>1</v>
      </c>
      <c r="Y47" s="76">
        <v>1</v>
      </c>
    </row>
    <row r="48" spans="3:25" x14ac:dyDescent="0.25">
      <c r="D48" s="75">
        <v>5</v>
      </c>
      <c r="E48" s="49" t="s">
        <v>76</v>
      </c>
      <c r="F48" s="49" t="s">
        <v>83</v>
      </c>
      <c r="G48" s="49">
        <v>90</v>
      </c>
      <c r="H48" s="64">
        <v>43221</v>
      </c>
      <c r="I48" s="64">
        <v>43312</v>
      </c>
      <c r="J48" s="65">
        <v>91</v>
      </c>
      <c r="K48" s="67" t="s">
        <v>161</v>
      </c>
      <c r="L48" s="50">
        <v>0.33333333333333331</v>
      </c>
      <c r="M48" s="50" t="str">
        <f t="shared" si="0"/>
        <v>Mayo91</v>
      </c>
      <c r="N48" s="55">
        <v>0</v>
      </c>
      <c r="O48" s="55">
        <v>0</v>
      </c>
      <c r="P48" s="55">
        <v>0</v>
      </c>
      <c r="Q48" s="55">
        <v>0</v>
      </c>
      <c r="R48" s="54">
        <v>0.25</v>
      </c>
      <c r="S48" s="54">
        <v>0.6</v>
      </c>
      <c r="T48" s="54">
        <v>1</v>
      </c>
      <c r="U48" s="54">
        <v>1</v>
      </c>
      <c r="V48" s="54">
        <v>1</v>
      </c>
      <c r="W48" s="54">
        <v>1</v>
      </c>
      <c r="X48" s="54">
        <v>1</v>
      </c>
      <c r="Y48" s="76">
        <v>1</v>
      </c>
    </row>
    <row r="49" spans="4:25" x14ac:dyDescent="0.25">
      <c r="D49" s="75">
        <v>5</v>
      </c>
      <c r="E49" s="49" t="s">
        <v>76</v>
      </c>
      <c r="F49" s="49" t="s">
        <v>78</v>
      </c>
      <c r="G49" s="49">
        <v>120</v>
      </c>
      <c r="H49" s="64">
        <v>43221</v>
      </c>
      <c r="I49" s="64">
        <v>43343</v>
      </c>
      <c r="J49" s="65">
        <v>122</v>
      </c>
      <c r="K49" s="67" t="s">
        <v>170</v>
      </c>
      <c r="L49" s="50">
        <v>0.25</v>
      </c>
      <c r="M49" s="50" t="str">
        <f t="shared" si="0"/>
        <v>Mayo122</v>
      </c>
      <c r="N49" s="52">
        <v>0</v>
      </c>
      <c r="O49" s="52">
        <v>0</v>
      </c>
      <c r="P49" s="52">
        <v>0</v>
      </c>
      <c r="Q49" s="52">
        <v>0</v>
      </c>
      <c r="R49" s="50">
        <v>0.2</v>
      </c>
      <c r="S49" s="50">
        <v>0.4</v>
      </c>
      <c r="T49" s="50">
        <v>0.65</v>
      </c>
      <c r="U49" s="50">
        <v>1</v>
      </c>
      <c r="V49" s="50">
        <v>1</v>
      </c>
      <c r="W49" s="50">
        <v>1</v>
      </c>
      <c r="X49" s="50">
        <v>1</v>
      </c>
      <c r="Y49" s="77">
        <v>1</v>
      </c>
    </row>
    <row r="50" spans="4:25" x14ac:dyDescent="0.25">
      <c r="D50" s="75">
        <v>5</v>
      </c>
      <c r="E50" s="49" t="s">
        <v>76</v>
      </c>
      <c r="F50" s="49" t="s">
        <v>79</v>
      </c>
      <c r="G50" s="49">
        <v>150</v>
      </c>
      <c r="H50" s="64">
        <v>43221</v>
      </c>
      <c r="I50" s="64">
        <v>43373</v>
      </c>
      <c r="J50" s="65">
        <v>152</v>
      </c>
      <c r="K50" s="67" t="s">
        <v>171</v>
      </c>
      <c r="L50" s="50">
        <v>0.2</v>
      </c>
      <c r="M50" s="50" t="str">
        <f t="shared" si="0"/>
        <v>Mayo152</v>
      </c>
      <c r="N50" s="52">
        <v>0</v>
      </c>
      <c r="O50" s="52">
        <v>0</v>
      </c>
      <c r="P50" s="52">
        <v>0</v>
      </c>
      <c r="Q50" s="52">
        <v>0</v>
      </c>
      <c r="R50" s="50">
        <v>0.18000000000000002</v>
      </c>
      <c r="S50" s="50">
        <v>0.36000000000000004</v>
      </c>
      <c r="T50" s="50">
        <v>0.56000000000000005</v>
      </c>
      <c r="U50" s="50">
        <v>0.76</v>
      </c>
      <c r="V50" s="50">
        <v>1</v>
      </c>
      <c r="W50" s="50">
        <v>1</v>
      </c>
      <c r="X50" s="50">
        <v>1</v>
      </c>
      <c r="Y50" s="77">
        <v>1</v>
      </c>
    </row>
    <row r="51" spans="4:25" x14ac:dyDescent="0.25">
      <c r="D51" s="75">
        <v>5</v>
      </c>
      <c r="E51" s="49" t="s">
        <v>76</v>
      </c>
      <c r="F51" s="49" t="s">
        <v>80</v>
      </c>
      <c r="G51" s="49">
        <v>180</v>
      </c>
      <c r="H51" s="64">
        <v>43221</v>
      </c>
      <c r="I51" s="64">
        <v>43404</v>
      </c>
      <c r="J51" s="65">
        <v>183</v>
      </c>
      <c r="K51" s="67" t="s">
        <v>162</v>
      </c>
      <c r="L51" s="50">
        <v>0.16666666666666666</v>
      </c>
      <c r="M51" s="50" t="str">
        <f t="shared" si="0"/>
        <v>Mayo183</v>
      </c>
      <c r="N51" s="52">
        <v>0</v>
      </c>
      <c r="O51" s="52">
        <v>0</v>
      </c>
      <c r="P51" s="52">
        <v>0</v>
      </c>
      <c r="Q51" s="52">
        <v>0</v>
      </c>
      <c r="R51" s="50">
        <v>0.11666666666666665</v>
      </c>
      <c r="S51" s="50">
        <v>0.23333333333333331</v>
      </c>
      <c r="T51" s="50">
        <v>0.35</v>
      </c>
      <c r="U51" s="50">
        <v>0.51666666666666661</v>
      </c>
      <c r="V51" s="50">
        <v>0.68333333333333324</v>
      </c>
      <c r="W51" s="50">
        <v>1</v>
      </c>
      <c r="X51" s="50">
        <v>1</v>
      </c>
      <c r="Y51" s="77">
        <v>1</v>
      </c>
    </row>
    <row r="52" spans="4:25" x14ac:dyDescent="0.25">
      <c r="D52" s="75">
        <v>5</v>
      </c>
      <c r="E52" s="49" t="s">
        <v>76</v>
      </c>
      <c r="F52" s="49" t="s">
        <v>81</v>
      </c>
      <c r="G52" s="49">
        <v>210</v>
      </c>
      <c r="H52" s="64">
        <v>43221</v>
      </c>
      <c r="I52" s="64">
        <v>43434</v>
      </c>
      <c r="J52" s="65">
        <v>244</v>
      </c>
      <c r="K52" s="67" t="s">
        <v>163</v>
      </c>
      <c r="L52" s="50">
        <v>0.14285714285714285</v>
      </c>
      <c r="M52" s="50" t="str">
        <f t="shared" si="0"/>
        <v>Mayo244</v>
      </c>
      <c r="N52" s="52">
        <v>0</v>
      </c>
      <c r="O52" s="52">
        <v>0</v>
      </c>
      <c r="P52" s="52">
        <v>0</v>
      </c>
      <c r="Q52" s="52">
        <v>0</v>
      </c>
      <c r="R52" s="50">
        <v>0.10285714285714284</v>
      </c>
      <c r="S52" s="50">
        <v>0.20571428571428568</v>
      </c>
      <c r="T52" s="50">
        <v>0.34857142857142853</v>
      </c>
      <c r="U52" s="50">
        <v>0.49142857142857138</v>
      </c>
      <c r="V52" s="50">
        <v>0.63428571428571423</v>
      </c>
      <c r="W52" s="50">
        <v>0.77714285714285714</v>
      </c>
      <c r="X52" s="50">
        <v>1</v>
      </c>
      <c r="Y52" s="77">
        <v>1</v>
      </c>
    </row>
    <row r="53" spans="4:25" x14ac:dyDescent="0.25">
      <c r="D53" s="78">
        <v>5</v>
      </c>
      <c r="E53" s="79" t="s">
        <v>76</v>
      </c>
      <c r="F53" s="79" t="s">
        <v>82</v>
      </c>
      <c r="G53" s="79">
        <v>240</v>
      </c>
      <c r="H53" s="80">
        <v>43221</v>
      </c>
      <c r="I53" s="80">
        <v>43465</v>
      </c>
      <c r="J53" s="81">
        <v>274</v>
      </c>
      <c r="K53" s="82" t="s">
        <v>168</v>
      </c>
      <c r="L53" s="83">
        <v>0.125</v>
      </c>
      <c r="M53" s="83" t="str">
        <f t="shared" si="0"/>
        <v>Mayo274</v>
      </c>
      <c r="N53" s="86">
        <v>0</v>
      </c>
      <c r="O53" s="86">
        <v>0</v>
      </c>
      <c r="P53" s="86">
        <v>0</v>
      </c>
      <c r="Q53" s="86">
        <v>0</v>
      </c>
      <c r="R53" s="83">
        <v>8.4999999999999992E-2</v>
      </c>
      <c r="S53" s="83">
        <v>0.16999999999999998</v>
      </c>
      <c r="T53" s="83">
        <v>0.255</v>
      </c>
      <c r="U53" s="83">
        <v>0.33999999999999997</v>
      </c>
      <c r="V53" s="83">
        <v>0.46499999999999997</v>
      </c>
      <c r="W53" s="83">
        <v>0.59</v>
      </c>
      <c r="X53" s="83">
        <v>0.71499999999999997</v>
      </c>
      <c r="Y53" s="84">
        <v>1</v>
      </c>
    </row>
    <row r="54" spans="4:25" x14ac:dyDescent="0.25">
      <c r="D54" s="68">
        <v>6</v>
      </c>
      <c r="E54" s="69" t="s">
        <v>77</v>
      </c>
      <c r="F54" s="69" t="s">
        <v>77</v>
      </c>
      <c r="G54" s="69">
        <v>30</v>
      </c>
      <c r="H54" s="70">
        <v>43252</v>
      </c>
      <c r="I54" s="70">
        <v>43281</v>
      </c>
      <c r="J54" s="71">
        <v>30</v>
      </c>
      <c r="K54" s="72" t="s">
        <v>156</v>
      </c>
      <c r="L54" s="73">
        <v>1</v>
      </c>
      <c r="M54" s="73" t="str">
        <f t="shared" si="0"/>
        <v>Junio30</v>
      </c>
      <c r="N54" s="85">
        <v>0</v>
      </c>
      <c r="O54" s="85">
        <v>0</v>
      </c>
      <c r="P54" s="85">
        <v>0</v>
      </c>
      <c r="Q54" s="85">
        <v>0</v>
      </c>
      <c r="R54" s="85">
        <v>0</v>
      </c>
      <c r="S54" s="73">
        <v>1</v>
      </c>
      <c r="T54" s="73">
        <v>1</v>
      </c>
      <c r="U54" s="73">
        <v>1</v>
      </c>
      <c r="V54" s="73">
        <v>1</v>
      </c>
      <c r="W54" s="73">
        <v>1</v>
      </c>
      <c r="X54" s="73">
        <v>1</v>
      </c>
      <c r="Y54" s="74">
        <v>1</v>
      </c>
    </row>
    <row r="55" spans="4:25" x14ac:dyDescent="0.25">
      <c r="D55" s="75">
        <v>6</v>
      </c>
      <c r="E55" s="49" t="s">
        <v>77</v>
      </c>
      <c r="F55" s="49" t="s">
        <v>83</v>
      </c>
      <c r="G55" s="49">
        <v>60</v>
      </c>
      <c r="H55" s="64">
        <v>43252</v>
      </c>
      <c r="I55" s="64">
        <v>43312</v>
      </c>
      <c r="J55" s="65">
        <v>61</v>
      </c>
      <c r="K55" s="67" t="s">
        <v>159</v>
      </c>
      <c r="L55" s="50">
        <v>0.5</v>
      </c>
      <c r="M55" s="50" t="str">
        <f t="shared" si="0"/>
        <v>Junio61</v>
      </c>
      <c r="N55" s="55">
        <v>0</v>
      </c>
      <c r="O55" s="55">
        <v>0</v>
      </c>
      <c r="P55" s="55">
        <v>0</v>
      </c>
      <c r="Q55" s="55">
        <v>0</v>
      </c>
      <c r="R55" s="55">
        <v>0</v>
      </c>
      <c r="S55" s="54">
        <v>0.4</v>
      </c>
      <c r="T55" s="54">
        <v>1</v>
      </c>
      <c r="U55" s="54">
        <v>1</v>
      </c>
      <c r="V55" s="54">
        <v>1</v>
      </c>
      <c r="W55" s="54">
        <v>1</v>
      </c>
      <c r="X55" s="54">
        <v>1</v>
      </c>
      <c r="Y55" s="76">
        <v>1</v>
      </c>
    </row>
    <row r="56" spans="4:25" x14ac:dyDescent="0.25">
      <c r="D56" s="75">
        <v>6</v>
      </c>
      <c r="E56" s="49" t="s">
        <v>77</v>
      </c>
      <c r="F56" s="49" t="s">
        <v>78</v>
      </c>
      <c r="G56" s="49">
        <v>90</v>
      </c>
      <c r="H56" s="64">
        <v>43252</v>
      </c>
      <c r="I56" s="64">
        <v>43343</v>
      </c>
      <c r="J56" s="65">
        <v>91</v>
      </c>
      <c r="K56" s="67" t="s">
        <v>161</v>
      </c>
      <c r="L56" s="50">
        <v>0.33333333333333331</v>
      </c>
      <c r="M56" s="50" t="str">
        <f t="shared" si="0"/>
        <v>Junio91</v>
      </c>
      <c r="N56" s="55">
        <v>0</v>
      </c>
      <c r="O56" s="55">
        <v>0</v>
      </c>
      <c r="P56" s="55">
        <v>0</v>
      </c>
      <c r="Q56" s="55">
        <v>0</v>
      </c>
      <c r="R56" s="55">
        <v>0</v>
      </c>
      <c r="S56" s="54">
        <v>0.25</v>
      </c>
      <c r="T56" s="54">
        <v>0.6</v>
      </c>
      <c r="U56" s="54">
        <v>1</v>
      </c>
      <c r="V56" s="54">
        <v>1</v>
      </c>
      <c r="W56" s="54">
        <v>1</v>
      </c>
      <c r="X56" s="54">
        <v>1</v>
      </c>
      <c r="Y56" s="76">
        <v>1</v>
      </c>
    </row>
    <row r="57" spans="4:25" x14ac:dyDescent="0.25">
      <c r="D57" s="75">
        <v>6</v>
      </c>
      <c r="E57" s="49" t="s">
        <v>77</v>
      </c>
      <c r="F57" s="49" t="s">
        <v>79</v>
      </c>
      <c r="G57" s="49">
        <v>120</v>
      </c>
      <c r="H57" s="64">
        <v>43252</v>
      </c>
      <c r="I57" s="64">
        <v>43373</v>
      </c>
      <c r="J57" s="65">
        <v>122</v>
      </c>
      <c r="K57" s="67" t="s">
        <v>170</v>
      </c>
      <c r="L57" s="50">
        <v>0.25</v>
      </c>
      <c r="M57" s="50" t="str">
        <f t="shared" si="0"/>
        <v>Junio122</v>
      </c>
      <c r="N57" s="52">
        <v>0</v>
      </c>
      <c r="O57" s="52">
        <v>0</v>
      </c>
      <c r="P57" s="52">
        <v>0</v>
      </c>
      <c r="Q57" s="52">
        <v>0</v>
      </c>
      <c r="R57" s="52">
        <v>0</v>
      </c>
      <c r="S57" s="50">
        <v>0.2</v>
      </c>
      <c r="T57" s="50">
        <v>0.4</v>
      </c>
      <c r="U57" s="50">
        <v>0.65</v>
      </c>
      <c r="V57" s="50">
        <v>1</v>
      </c>
      <c r="W57" s="50">
        <v>1</v>
      </c>
      <c r="X57" s="50">
        <v>1</v>
      </c>
      <c r="Y57" s="77">
        <v>1</v>
      </c>
    </row>
    <row r="58" spans="4:25" x14ac:dyDescent="0.25">
      <c r="D58" s="75">
        <v>6</v>
      </c>
      <c r="E58" s="49" t="s">
        <v>77</v>
      </c>
      <c r="F58" s="49" t="s">
        <v>80</v>
      </c>
      <c r="G58" s="49">
        <v>150</v>
      </c>
      <c r="H58" s="64">
        <v>43252</v>
      </c>
      <c r="I58" s="64">
        <v>43404</v>
      </c>
      <c r="J58" s="65">
        <v>152</v>
      </c>
      <c r="K58" s="67" t="s">
        <v>171</v>
      </c>
      <c r="L58" s="50">
        <v>0.2</v>
      </c>
      <c r="M58" s="50" t="str">
        <f t="shared" si="0"/>
        <v>Junio152</v>
      </c>
      <c r="N58" s="52">
        <v>0</v>
      </c>
      <c r="O58" s="52">
        <v>0</v>
      </c>
      <c r="P58" s="52">
        <v>0</v>
      </c>
      <c r="Q58" s="52">
        <v>0</v>
      </c>
      <c r="R58" s="52">
        <v>0</v>
      </c>
      <c r="S58" s="50">
        <v>0.18000000000000002</v>
      </c>
      <c r="T58" s="50">
        <v>0.36000000000000004</v>
      </c>
      <c r="U58" s="50">
        <v>0.56000000000000005</v>
      </c>
      <c r="V58" s="50">
        <v>0.76</v>
      </c>
      <c r="W58" s="50">
        <v>1</v>
      </c>
      <c r="X58" s="50">
        <v>1</v>
      </c>
      <c r="Y58" s="77">
        <v>1</v>
      </c>
    </row>
    <row r="59" spans="4:25" x14ac:dyDescent="0.25">
      <c r="D59" s="75">
        <v>6</v>
      </c>
      <c r="E59" s="49" t="s">
        <v>77</v>
      </c>
      <c r="F59" s="49" t="s">
        <v>81</v>
      </c>
      <c r="G59" s="49">
        <v>180</v>
      </c>
      <c r="H59" s="64">
        <v>43252</v>
      </c>
      <c r="I59" s="64">
        <v>43434</v>
      </c>
      <c r="J59" s="65">
        <v>183</v>
      </c>
      <c r="K59" s="67" t="s">
        <v>162</v>
      </c>
      <c r="L59" s="50">
        <v>0.16666666666666666</v>
      </c>
      <c r="M59" s="50" t="str">
        <f t="shared" si="0"/>
        <v>Junio183</v>
      </c>
      <c r="N59" s="52">
        <v>0</v>
      </c>
      <c r="O59" s="52">
        <v>0</v>
      </c>
      <c r="P59" s="52">
        <v>0</v>
      </c>
      <c r="Q59" s="52">
        <v>0</v>
      </c>
      <c r="R59" s="52">
        <v>0</v>
      </c>
      <c r="S59" s="50">
        <v>0.11666666666666665</v>
      </c>
      <c r="T59" s="50">
        <v>0.23333333333333331</v>
      </c>
      <c r="U59" s="50">
        <v>0.35</v>
      </c>
      <c r="V59" s="50">
        <v>0.51666666666666661</v>
      </c>
      <c r="W59" s="50">
        <v>0.68333333333333324</v>
      </c>
      <c r="X59" s="50">
        <v>1</v>
      </c>
      <c r="Y59" s="77">
        <v>1</v>
      </c>
    </row>
    <row r="60" spans="4:25" x14ac:dyDescent="0.25">
      <c r="D60" s="78">
        <v>6</v>
      </c>
      <c r="E60" s="79" t="s">
        <v>77</v>
      </c>
      <c r="F60" s="79" t="s">
        <v>82</v>
      </c>
      <c r="G60" s="79">
        <v>210</v>
      </c>
      <c r="H60" s="80">
        <v>43252</v>
      </c>
      <c r="I60" s="80">
        <v>43465</v>
      </c>
      <c r="J60" s="81">
        <v>213</v>
      </c>
      <c r="K60" s="82" t="s">
        <v>167</v>
      </c>
      <c r="L60" s="83">
        <v>0.14285714285714285</v>
      </c>
      <c r="M60" s="83" t="str">
        <f t="shared" si="0"/>
        <v>Junio213</v>
      </c>
      <c r="N60" s="86">
        <v>0</v>
      </c>
      <c r="O60" s="86">
        <v>0</v>
      </c>
      <c r="P60" s="86">
        <v>0</v>
      </c>
      <c r="Q60" s="86">
        <v>0</v>
      </c>
      <c r="R60" s="86">
        <v>0</v>
      </c>
      <c r="S60" s="83">
        <v>0.10285714285714284</v>
      </c>
      <c r="T60" s="83">
        <v>0.20571428571428568</v>
      </c>
      <c r="U60" s="83">
        <v>0.34857142857142853</v>
      </c>
      <c r="V60" s="83">
        <v>0.49142857142857138</v>
      </c>
      <c r="W60" s="83">
        <v>0.63428571428571423</v>
      </c>
      <c r="X60" s="83">
        <v>0.77714285714285714</v>
      </c>
      <c r="Y60" s="84">
        <v>1</v>
      </c>
    </row>
    <row r="61" spans="4:25" x14ac:dyDescent="0.25">
      <c r="D61" s="87">
        <v>7</v>
      </c>
      <c r="E61" s="88" t="s">
        <v>83</v>
      </c>
      <c r="F61" s="88" t="s">
        <v>83</v>
      </c>
      <c r="G61" s="69">
        <v>30</v>
      </c>
      <c r="H61" s="70">
        <v>43282</v>
      </c>
      <c r="I61" s="70">
        <v>43312</v>
      </c>
      <c r="J61" s="71">
        <v>30</v>
      </c>
      <c r="K61" s="72" t="s">
        <v>156</v>
      </c>
      <c r="L61" s="73">
        <v>1</v>
      </c>
      <c r="M61" s="73" t="str">
        <f t="shared" si="0"/>
        <v>Julio30</v>
      </c>
      <c r="N61" s="85">
        <v>0</v>
      </c>
      <c r="O61" s="85">
        <v>0</v>
      </c>
      <c r="P61" s="85">
        <v>0</v>
      </c>
      <c r="Q61" s="85">
        <v>0</v>
      </c>
      <c r="R61" s="85">
        <v>0</v>
      </c>
      <c r="S61" s="85">
        <v>0</v>
      </c>
      <c r="T61" s="85">
        <v>1</v>
      </c>
      <c r="U61" s="85">
        <v>1</v>
      </c>
      <c r="V61" s="85">
        <v>1</v>
      </c>
      <c r="W61" s="85">
        <v>1</v>
      </c>
      <c r="X61" s="85">
        <v>1</v>
      </c>
      <c r="Y61" s="89">
        <v>1</v>
      </c>
    </row>
    <row r="62" spans="4:25" x14ac:dyDescent="0.25">
      <c r="D62" s="90">
        <v>7</v>
      </c>
      <c r="E62" s="58" t="s">
        <v>83</v>
      </c>
      <c r="F62" s="58" t="s">
        <v>78</v>
      </c>
      <c r="G62" s="49">
        <v>60</v>
      </c>
      <c r="H62" s="64">
        <v>43282</v>
      </c>
      <c r="I62" s="64">
        <v>43343</v>
      </c>
      <c r="J62" s="65">
        <v>61</v>
      </c>
      <c r="K62" s="67" t="s">
        <v>159</v>
      </c>
      <c r="L62" s="50">
        <v>0.5</v>
      </c>
      <c r="M62" s="50" t="str">
        <f t="shared" si="0"/>
        <v>Julio61</v>
      </c>
      <c r="N62" s="55">
        <v>0</v>
      </c>
      <c r="O62" s="55">
        <v>0</v>
      </c>
      <c r="P62" s="55">
        <v>0</v>
      </c>
      <c r="Q62" s="55">
        <v>0</v>
      </c>
      <c r="R62" s="55">
        <v>0</v>
      </c>
      <c r="S62" s="55">
        <v>0</v>
      </c>
      <c r="T62" s="54">
        <v>0.4</v>
      </c>
      <c r="U62" s="54">
        <v>1</v>
      </c>
      <c r="V62" s="55">
        <v>1</v>
      </c>
      <c r="W62" s="55">
        <v>1</v>
      </c>
      <c r="X62" s="55">
        <v>1</v>
      </c>
      <c r="Y62" s="91">
        <v>1</v>
      </c>
    </row>
    <row r="63" spans="4:25" x14ac:dyDescent="0.25">
      <c r="D63" s="90">
        <v>7</v>
      </c>
      <c r="E63" s="58" t="s">
        <v>83</v>
      </c>
      <c r="F63" s="58" t="s">
        <v>79</v>
      </c>
      <c r="G63" s="49">
        <v>90</v>
      </c>
      <c r="H63" s="64">
        <v>43282</v>
      </c>
      <c r="I63" s="64">
        <v>43373</v>
      </c>
      <c r="J63" s="65">
        <v>91</v>
      </c>
      <c r="K63" s="67" t="s">
        <v>161</v>
      </c>
      <c r="L63" s="50">
        <v>0.33333333333333331</v>
      </c>
      <c r="M63" s="50" t="str">
        <f t="shared" si="0"/>
        <v>Julio91</v>
      </c>
      <c r="N63" s="55">
        <v>0</v>
      </c>
      <c r="O63" s="55">
        <v>0</v>
      </c>
      <c r="P63" s="55">
        <v>0</v>
      </c>
      <c r="Q63" s="55">
        <v>0</v>
      </c>
      <c r="R63" s="55">
        <v>0</v>
      </c>
      <c r="S63" s="55">
        <v>0</v>
      </c>
      <c r="T63" s="54">
        <v>0.25</v>
      </c>
      <c r="U63" s="54">
        <v>0.6</v>
      </c>
      <c r="V63" s="55">
        <v>1</v>
      </c>
      <c r="W63" s="55">
        <v>1</v>
      </c>
      <c r="X63" s="55">
        <v>1</v>
      </c>
      <c r="Y63" s="91">
        <v>1</v>
      </c>
    </row>
    <row r="64" spans="4:25" x14ac:dyDescent="0.25">
      <c r="D64" s="90">
        <v>7</v>
      </c>
      <c r="E64" s="58" t="s">
        <v>83</v>
      </c>
      <c r="F64" s="58" t="s">
        <v>80</v>
      </c>
      <c r="G64" s="49">
        <v>120</v>
      </c>
      <c r="H64" s="64">
        <v>43282</v>
      </c>
      <c r="I64" s="64">
        <v>43404</v>
      </c>
      <c r="J64" s="65">
        <v>122</v>
      </c>
      <c r="K64" s="67" t="s">
        <v>170</v>
      </c>
      <c r="L64" s="50">
        <v>0.25</v>
      </c>
      <c r="M64" s="50" t="str">
        <f t="shared" si="0"/>
        <v>Julio122</v>
      </c>
      <c r="N64" s="52">
        <v>0</v>
      </c>
      <c r="O64" s="52">
        <v>0</v>
      </c>
      <c r="P64" s="52">
        <v>0</v>
      </c>
      <c r="Q64" s="52">
        <v>0</v>
      </c>
      <c r="R64" s="52">
        <v>0</v>
      </c>
      <c r="S64" s="52">
        <v>0</v>
      </c>
      <c r="T64" s="52">
        <v>0.2</v>
      </c>
      <c r="U64" s="52">
        <v>0.4</v>
      </c>
      <c r="V64" s="52">
        <v>0.65</v>
      </c>
      <c r="W64" s="52">
        <v>1</v>
      </c>
      <c r="X64" s="52">
        <v>1</v>
      </c>
      <c r="Y64" s="92">
        <v>1</v>
      </c>
    </row>
    <row r="65" spans="4:26" x14ac:dyDescent="0.25">
      <c r="D65" s="90">
        <v>7</v>
      </c>
      <c r="E65" s="58" t="s">
        <v>83</v>
      </c>
      <c r="F65" s="58" t="s">
        <v>81</v>
      </c>
      <c r="G65" s="49">
        <v>150</v>
      </c>
      <c r="H65" s="64">
        <v>43282</v>
      </c>
      <c r="I65" s="64">
        <v>43434</v>
      </c>
      <c r="J65" s="65">
        <v>152</v>
      </c>
      <c r="K65" s="67" t="s">
        <v>171</v>
      </c>
      <c r="L65" s="50">
        <v>0.2</v>
      </c>
      <c r="M65" s="50" t="str">
        <f t="shared" si="0"/>
        <v>Julio152</v>
      </c>
      <c r="N65" s="52">
        <v>0</v>
      </c>
      <c r="O65" s="52">
        <v>0</v>
      </c>
      <c r="P65" s="52">
        <v>0</v>
      </c>
      <c r="Q65" s="52">
        <v>0</v>
      </c>
      <c r="R65" s="52">
        <v>0</v>
      </c>
      <c r="S65" s="52">
        <v>0</v>
      </c>
      <c r="T65" s="52">
        <v>0.18000000000000002</v>
      </c>
      <c r="U65" s="52">
        <v>0.36000000000000004</v>
      </c>
      <c r="V65" s="52">
        <v>0.56000000000000005</v>
      </c>
      <c r="W65" s="52">
        <v>0.76</v>
      </c>
      <c r="X65" s="52">
        <v>1</v>
      </c>
      <c r="Y65" s="92">
        <v>1</v>
      </c>
    </row>
    <row r="66" spans="4:26" x14ac:dyDescent="0.25">
      <c r="D66" s="93">
        <v>7</v>
      </c>
      <c r="E66" s="94" t="s">
        <v>83</v>
      </c>
      <c r="F66" s="94" t="s">
        <v>82</v>
      </c>
      <c r="G66" s="94">
        <v>180</v>
      </c>
      <c r="H66" s="80">
        <v>43282</v>
      </c>
      <c r="I66" s="80">
        <v>43465</v>
      </c>
      <c r="J66" s="81">
        <v>183</v>
      </c>
      <c r="K66" s="82" t="s">
        <v>162</v>
      </c>
      <c r="L66" s="83">
        <v>0.16666666666666666</v>
      </c>
      <c r="M66" s="83" t="str">
        <f t="shared" si="0"/>
        <v>Julio183</v>
      </c>
      <c r="N66" s="86">
        <v>0</v>
      </c>
      <c r="O66" s="86">
        <v>0</v>
      </c>
      <c r="P66" s="86">
        <v>0</v>
      </c>
      <c r="Q66" s="86">
        <v>0</v>
      </c>
      <c r="R66" s="86">
        <v>0</v>
      </c>
      <c r="S66" s="86">
        <v>0</v>
      </c>
      <c r="T66" s="86">
        <v>0.11666666666666665</v>
      </c>
      <c r="U66" s="86">
        <v>0.23333333333333331</v>
      </c>
      <c r="V66" s="86">
        <v>0.35</v>
      </c>
      <c r="W66" s="86">
        <v>0.51666666666666661</v>
      </c>
      <c r="X66" s="86">
        <v>0.68333333333333324</v>
      </c>
      <c r="Y66" s="95">
        <v>1</v>
      </c>
    </row>
    <row r="67" spans="4:26" x14ac:dyDescent="0.25">
      <c r="D67" s="87">
        <v>8</v>
      </c>
      <c r="E67" s="88" t="s">
        <v>78</v>
      </c>
      <c r="F67" s="88" t="s">
        <v>78</v>
      </c>
      <c r="G67" s="69">
        <v>30</v>
      </c>
      <c r="H67" s="70">
        <v>43313</v>
      </c>
      <c r="I67" s="70">
        <v>43343</v>
      </c>
      <c r="J67" s="71">
        <v>30</v>
      </c>
      <c r="K67" s="72" t="s">
        <v>156</v>
      </c>
      <c r="L67" s="73">
        <v>1</v>
      </c>
      <c r="M67" s="73" t="str">
        <f t="shared" si="0"/>
        <v>Agosto30</v>
      </c>
      <c r="N67" s="85">
        <v>0</v>
      </c>
      <c r="O67" s="85">
        <v>0</v>
      </c>
      <c r="P67" s="85">
        <v>0</v>
      </c>
      <c r="Q67" s="85">
        <v>0</v>
      </c>
      <c r="R67" s="85">
        <v>0</v>
      </c>
      <c r="S67" s="85">
        <v>0</v>
      </c>
      <c r="T67" s="85">
        <v>0</v>
      </c>
      <c r="U67" s="73">
        <v>1</v>
      </c>
      <c r="V67" s="73">
        <v>1</v>
      </c>
      <c r="W67" s="73">
        <v>1</v>
      </c>
      <c r="X67" s="73">
        <v>1</v>
      </c>
      <c r="Y67" s="74">
        <v>1</v>
      </c>
    </row>
    <row r="68" spans="4:26" x14ac:dyDescent="0.25">
      <c r="D68" s="90">
        <v>8</v>
      </c>
      <c r="E68" s="58" t="s">
        <v>78</v>
      </c>
      <c r="F68" s="58" t="s">
        <v>79</v>
      </c>
      <c r="G68" s="49">
        <v>60</v>
      </c>
      <c r="H68" s="64">
        <v>43313</v>
      </c>
      <c r="I68" s="64">
        <v>43373</v>
      </c>
      <c r="J68" s="65">
        <v>61</v>
      </c>
      <c r="K68" s="67" t="s">
        <v>159</v>
      </c>
      <c r="L68" s="50">
        <v>0.5</v>
      </c>
      <c r="M68" s="50" t="str">
        <f t="shared" si="0"/>
        <v>Agosto61</v>
      </c>
      <c r="N68" s="55">
        <v>0</v>
      </c>
      <c r="O68" s="55">
        <v>0</v>
      </c>
      <c r="P68" s="55">
        <v>0</v>
      </c>
      <c r="Q68" s="55">
        <v>0</v>
      </c>
      <c r="R68" s="55">
        <v>0</v>
      </c>
      <c r="S68" s="55">
        <v>0</v>
      </c>
      <c r="T68" s="55">
        <v>0</v>
      </c>
      <c r="U68" s="54">
        <v>0.4</v>
      </c>
      <c r="V68" s="54">
        <v>1</v>
      </c>
      <c r="W68" s="54">
        <v>1</v>
      </c>
      <c r="X68" s="54">
        <v>1</v>
      </c>
      <c r="Y68" s="76">
        <v>1</v>
      </c>
    </row>
    <row r="69" spans="4:26" x14ac:dyDescent="0.25">
      <c r="D69" s="90">
        <v>8</v>
      </c>
      <c r="E69" s="58" t="s">
        <v>78</v>
      </c>
      <c r="F69" s="58" t="s">
        <v>80</v>
      </c>
      <c r="G69" s="49">
        <v>90</v>
      </c>
      <c r="H69" s="64">
        <v>43313</v>
      </c>
      <c r="I69" s="64">
        <v>43404</v>
      </c>
      <c r="J69" s="65">
        <v>91</v>
      </c>
      <c r="K69" s="67" t="s">
        <v>161</v>
      </c>
      <c r="L69" s="50">
        <v>0.33333333333333331</v>
      </c>
      <c r="M69" s="50" t="str">
        <f t="shared" ref="M69:M81" si="1">CONCATENATE(E69,J69)</f>
        <v>Agosto91</v>
      </c>
      <c r="N69" s="55">
        <v>0</v>
      </c>
      <c r="O69" s="55">
        <v>0</v>
      </c>
      <c r="P69" s="55">
        <v>0</v>
      </c>
      <c r="Q69" s="55">
        <v>0</v>
      </c>
      <c r="R69" s="55">
        <v>0</v>
      </c>
      <c r="S69" s="55">
        <v>0</v>
      </c>
      <c r="T69" s="55">
        <v>0</v>
      </c>
      <c r="U69" s="54">
        <v>0.25</v>
      </c>
      <c r="V69" s="54">
        <v>0.6</v>
      </c>
      <c r="W69" s="54">
        <v>1</v>
      </c>
      <c r="X69" s="54">
        <v>1</v>
      </c>
      <c r="Y69" s="76">
        <v>1</v>
      </c>
    </row>
    <row r="70" spans="4:26" x14ac:dyDescent="0.25">
      <c r="D70" s="90">
        <v>8</v>
      </c>
      <c r="E70" s="58" t="s">
        <v>78</v>
      </c>
      <c r="F70" s="58" t="s">
        <v>81</v>
      </c>
      <c r="G70" s="49">
        <v>120</v>
      </c>
      <c r="H70" s="64">
        <v>43313</v>
      </c>
      <c r="I70" s="64">
        <v>43434</v>
      </c>
      <c r="J70" s="65">
        <v>122</v>
      </c>
      <c r="K70" s="67" t="s">
        <v>170</v>
      </c>
      <c r="L70" s="50">
        <v>0.25</v>
      </c>
      <c r="M70" s="50" t="str">
        <f t="shared" si="1"/>
        <v>Agosto122</v>
      </c>
      <c r="N70" s="52">
        <v>0</v>
      </c>
      <c r="O70" s="52">
        <v>0</v>
      </c>
      <c r="P70" s="52">
        <v>0</v>
      </c>
      <c r="Q70" s="52">
        <v>0</v>
      </c>
      <c r="R70" s="52">
        <v>0</v>
      </c>
      <c r="S70" s="52">
        <v>0</v>
      </c>
      <c r="T70" s="52">
        <v>0</v>
      </c>
      <c r="U70" s="50">
        <v>0.2</v>
      </c>
      <c r="V70" s="50">
        <v>0.4</v>
      </c>
      <c r="W70" s="50">
        <v>0.65</v>
      </c>
      <c r="X70" s="50">
        <v>1</v>
      </c>
      <c r="Y70" s="77">
        <v>1</v>
      </c>
    </row>
    <row r="71" spans="4:26" x14ac:dyDescent="0.25">
      <c r="D71" s="93">
        <v>8</v>
      </c>
      <c r="E71" s="94" t="s">
        <v>78</v>
      </c>
      <c r="F71" s="94" t="s">
        <v>82</v>
      </c>
      <c r="G71" s="79">
        <v>150</v>
      </c>
      <c r="H71" s="80">
        <v>43313</v>
      </c>
      <c r="I71" s="80">
        <v>43465</v>
      </c>
      <c r="J71" s="81">
        <v>152</v>
      </c>
      <c r="K71" s="82" t="s">
        <v>171</v>
      </c>
      <c r="L71" s="83">
        <v>0.2</v>
      </c>
      <c r="M71" s="83" t="str">
        <f t="shared" si="1"/>
        <v>Agosto152</v>
      </c>
      <c r="N71" s="86">
        <v>0</v>
      </c>
      <c r="O71" s="86">
        <v>0</v>
      </c>
      <c r="P71" s="86">
        <v>0</v>
      </c>
      <c r="Q71" s="86">
        <v>0</v>
      </c>
      <c r="R71" s="86">
        <v>0</v>
      </c>
      <c r="S71" s="86">
        <v>0</v>
      </c>
      <c r="T71" s="86">
        <v>0</v>
      </c>
      <c r="U71" s="83">
        <v>0.18000000000000002</v>
      </c>
      <c r="V71" s="83">
        <v>0.36000000000000004</v>
      </c>
      <c r="W71" s="83">
        <v>0.56000000000000005</v>
      </c>
      <c r="X71" s="83">
        <v>0.76</v>
      </c>
      <c r="Y71" s="84">
        <v>1</v>
      </c>
    </row>
    <row r="72" spans="4:26" x14ac:dyDescent="0.25">
      <c r="D72" s="87">
        <v>9</v>
      </c>
      <c r="E72" s="88" t="s">
        <v>79</v>
      </c>
      <c r="F72" s="88" t="s">
        <v>79</v>
      </c>
      <c r="G72" s="69">
        <v>30</v>
      </c>
      <c r="H72" s="70">
        <v>43344</v>
      </c>
      <c r="I72" s="70">
        <v>43373</v>
      </c>
      <c r="J72" s="71">
        <v>30</v>
      </c>
      <c r="K72" s="72" t="s">
        <v>156</v>
      </c>
      <c r="L72" s="73">
        <v>1</v>
      </c>
      <c r="M72" s="73" t="str">
        <f t="shared" si="1"/>
        <v>Septiembre30</v>
      </c>
      <c r="N72" s="85">
        <v>0</v>
      </c>
      <c r="O72" s="85">
        <v>0</v>
      </c>
      <c r="P72" s="85">
        <v>0</v>
      </c>
      <c r="Q72" s="85">
        <v>0</v>
      </c>
      <c r="R72" s="85">
        <v>0</v>
      </c>
      <c r="S72" s="85">
        <v>0</v>
      </c>
      <c r="T72" s="85">
        <v>0</v>
      </c>
      <c r="U72" s="85">
        <v>0</v>
      </c>
      <c r="V72" s="73">
        <v>1</v>
      </c>
      <c r="W72" s="73">
        <v>1</v>
      </c>
      <c r="X72" s="73">
        <v>1</v>
      </c>
      <c r="Y72" s="74">
        <v>1</v>
      </c>
    </row>
    <row r="73" spans="4:26" x14ac:dyDescent="0.25">
      <c r="D73" s="90">
        <v>9</v>
      </c>
      <c r="E73" s="58" t="s">
        <v>79</v>
      </c>
      <c r="F73" s="58" t="s">
        <v>80</v>
      </c>
      <c r="G73" s="49">
        <v>60</v>
      </c>
      <c r="H73" s="64">
        <v>43344</v>
      </c>
      <c r="I73" s="64">
        <v>43404</v>
      </c>
      <c r="J73" s="65">
        <v>61</v>
      </c>
      <c r="K73" s="67" t="s">
        <v>159</v>
      </c>
      <c r="L73" s="50">
        <v>0.5</v>
      </c>
      <c r="M73" s="50" t="str">
        <f t="shared" si="1"/>
        <v>Septiembre61</v>
      </c>
      <c r="N73" s="55">
        <v>0</v>
      </c>
      <c r="O73" s="55">
        <v>0</v>
      </c>
      <c r="P73" s="55">
        <v>0</v>
      </c>
      <c r="Q73" s="55">
        <v>0</v>
      </c>
      <c r="R73" s="55">
        <v>0</v>
      </c>
      <c r="S73" s="55">
        <v>0</v>
      </c>
      <c r="T73" s="55">
        <v>0</v>
      </c>
      <c r="U73" s="55">
        <v>0</v>
      </c>
      <c r="V73" s="54">
        <v>0.4</v>
      </c>
      <c r="W73" s="54">
        <v>1</v>
      </c>
      <c r="X73" s="54">
        <v>1</v>
      </c>
      <c r="Y73" s="76">
        <v>1</v>
      </c>
    </row>
    <row r="74" spans="4:26" x14ac:dyDescent="0.25">
      <c r="D74" s="90">
        <v>9</v>
      </c>
      <c r="E74" s="58" t="s">
        <v>79</v>
      </c>
      <c r="F74" s="58" t="s">
        <v>81</v>
      </c>
      <c r="G74" s="49">
        <v>90</v>
      </c>
      <c r="H74" s="64">
        <v>43344</v>
      </c>
      <c r="I74" s="64">
        <v>43434</v>
      </c>
      <c r="J74" s="65">
        <v>91</v>
      </c>
      <c r="K74" s="67" t="s">
        <v>161</v>
      </c>
      <c r="L74" s="50">
        <v>0.33333333333333331</v>
      </c>
      <c r="M74" s="50" t="str">
        <f t="shared" si="1"/>
        <v>Septiembre91</v>
      </c>
      <c r="N74" s="55">
        <v>0</v>
      </c>
      <c r="O74" s="55">
        <v>0</v>
      </c>
      <c r="P74" s="55">
        <v>0</v>
      </c>
      <c r="Q74" s="55">
        <v>0</v>
      </c>
      <c r="R74" s="55">
        <v>0</v>
      </c>
      <c r="S74" s="55">
        <v>0</v>
      </c>
      <c r="T74" s="55">
        <v>0</v>
      </c>
      <c r="U74" s="55">
        <v>0</v>
      </c>
      <c r="V74" s="54">
        <v>0.25</v>
      </c>
      <c r="W74" s="54">
        <v>0.6</v>
      </c>
      <c r="X74" s="54">
        <v>1</v>
      </c>
      <c r="Y74" s="76">
        <v>1</v>
      </c>
    </row>
    <row r="75" spans="4:26" x14ac:dyDescent="0.25">
      <c r="D75" s="93">
        <v>9</v>
      </c>
      <c r="E75" s="94" t="s">
        <v>79</v>
      </c>
      <c r="F75" s="94" t="s">
        <v>82</v>
      </c>
      <c r="G75" s="79">
        <v>120</v>
      </c>
      <c r="H75" s="80">
        <v>43344</v>
      </c>
      <c r="I75" s="80">
        <v>43465</v>
      </c>
      <c r="J75" s="81">
        <v>122</v>
      </c>
      <c r="K75" s="82" t="s">
        <v>170</v>
      </c>
      <c r="L75" s="83">
        <v>0.25</v>
      </c>
      <c r="M75" s="83" t="str">
        <f t="shared" si="1"/>
        <v>Septiembre122</v>
      </c>
      <c r="N75" s="86">
        <v>0</v>
      </c>
      <c r="O75" s="86">
        <v>0</v>
      </c>
      <c r="P75" s="86">
        <v>0</v>
      </c>
      <c r="Q75" s="86">
        <v>0</v>
      </c>
      <c r="R75" s="86">
        <v>0</v>
      </c>
      <c r="S75" s="86">
        <v>0</v>
      </c>
      <c r="T75" s="86">
        <v>0</v>
      </c>
      <c r="U75" s="86">
        <v>0</v>
      </c>
      <c r="V75" s="83">
        <v>0.2</v>
      </c>
      <c r="W75" s="83">
        <v>0.4</v>
      </c>
      <c r="X75" s="83">
        <v>0.65</v>
      </c>
      <c r="Y75" s="84">
        <v>1</v>
      </c>
    </row>
    <row r="76" spans="4:26" x14ac:dyDescent="0.25">
      <c r="D76" s="87">
        <v>10</v>
      </c>
      <c r="E76" s="88" t="s">
        <v>80</v>
      </c>
      <c r="F76" s="88" t="s">
        <v>80</v>
      </c>
      <c r="G76" s="69">
        <v>30</v>
      </c>
      <c r="H76" s="70">
        <v>43374</v>
      </c>
      <c r="I76" s="70">
        <v>43404</v>
      </c>
      <c r="J76" s="71">
        <v>30</v>
      </c>
      <c r="K76" s="72" t="s">
        <v>156</v>
      </c>
      <c r="L76" s="73">
        <v>1</v>
      </c>
      <c r="M76" s="73" t="str">
        <f t="shared" si="1"/>
        <v>Octubre30</v>
      </c>
      <c r="N76" s="85">
        <v>0</v>
      </c>
      <c r="O76" s="85">
        <v>0</v>
      </c>
      <c r="P76" s="85">
        <v>0</v>
      </c>
      <c r="Q76" s="85">
        <v>0</v>
      </c>
      <c r="R76" s="85">
        <v>0</v>
      </c>
      <c r="S76" s="85">
        <v>0</v>
      </c>
      <c r="T76" s="85">
        <v>0</v>
      </c>
      <c r="U76" s="85">
        <v>0</v>
      </c>
      <c r="V76" s="85">
        <v>0</v>
      </c>
      <c r="W76" s="73">
        <v>1</v>
      </c>
      <c r="X76" s="73">
        <v>1</v>
      </c>
      <c r="Y76" s="74">
        <v>1</v>
      </c>
    </row>
    <row r="77" spans="4:26" x14ac:dyDescent="0.25">
      <c r="D77" s="90">
        <v>10</v>
      </c>
      <c r="E77" s="58" t="s">
        <v>80</v>
      </c>
      <c r="F77" s="58" t="s">
        <v>81</v>
      </c>
      <c r="G77" s="49">
        <v>60</v>
      </c>
      <c r="H77" s="64">
        <v>43374</v>
      </c>
      <c r="I77" s="64">
        <v>43434</v>
      </c>
      <c r="J77" s="65">
        <v>61</v>
      </c>
      <c r="K77" s="67" t="s">
        <v>159</v>
      </c>
      <c r="L77" s="50">
        <v>0.5</v>
      </c>
      <c r="M77" s="50" t="str">
        <f t="shared" si="1"/>
        <v>Octubre61</v>
      </c>
      <c r="N77" s="55">
        <v>0</v>
      </c>
      <c r="O77" s="55">
        <v>0</v>
      </c>
      <c r="P77" s="55">
        <v>0</v>
      </c>
      <c r="Q77" s="55">
        <v>0</v>
      </c>
      <c r="R77" s="55">
        <v>0</v>
      </c>
      <c r="S77" s="55">
        <v>0</v>
      </c>
      <c r="T77" s="55">
        <v>0</v>
      </c>
      <c r="U77" s="55">
        <v>0</v>
      </c>
      <c r="V77" s="55">
        <v>0</v>
      </c>
      <c r="W77" s="54">
        <v>0.4</v>
      </c>
      <c r="X77" s="54">
        <v>1</v>
      </c>
      <c r="Y77" s="76">
        <v>1</v>
      </c>
    </row>
    <row r="78" spans="4:26" x14ac:dyDescent="0.25">
      <c r="D78" s="93">
        <v>10</v>
      </c>
      <c r="E78" s="94" t="s">
        <v>80</v>
      </c>
      <c r="F78" s="94" t="s">
        <v>82</v>
      </c>
      <c r="G78" s="79">
        <v>90</v>
      </c>
      <c r="H78" s="80">
        <v>43374</v>
      </c>
      <c r="I78" s="80">
        <v>43465</v>
      </c>
      <c r="J78" s="81">
        <v>91</v>
      </c>
      <c r="K78" s="82" t="s">
        <v>161</v>
      </c>
      <c r="L78" s="83">
        <v>0.33333333333333331</v>
      </c>
      <c r="M78" s="83" t="str">
        <f t="shared" si="1"/>
        <v>Octubre91</v>
      </c>
      <c r="N78" s="86">
        <v>0</v>
      </c>
      <c r="O78" s="86">
        <v>0</v>
      </c>
      <c r="P78" s="86">
        <v>0</v>
      </c>
      <c r="Q78" s="86">
        <v>0</v>
      </c>
      <c r="R78" s="86">
        <v>0</v>
      </c>
      <c r="S78" s="86">
        <v>0</v>
      </c>
      <c r="T78" s="86">
        <v>0</v>
      </c>
      <c r="U78" s="86">
        <v>0</v>
      </c>
      <c r="V78" s="86">
        <v>0</v>
      </c>
      <c r="W78" s="83">
        <v>0.25</v>
      </c>
      <c r="X78" s="83">
        <v>0.6</v>
      </c>
      <c r="Y78" s="84">
        <v>1</v>
      </c>
    </row>
    <row r="79" spans="4:26" x14ac:dyDescent="0.25">
      <c r="D79" s="87">
        <v>11</v>
      </c>
      <c r="E79" s="88" t="s">
        <v>81</v>
      </c>
      <c r="F79" s="88" t="s">
        <v>81</v>
      </c>
      <c r="G79" s="69">
        <v>30</v>
      </c>
      <c r="H79" s="70">
        <v>43405</v>
      </c>
      <c r="I79" s="70">
        <v>43434</v>
      </c>
      <c r="J79" s="71">
        <v>30</v>
      </c>
      <c r="K79" s="72" t="s">
        <v>156</v>
      </c>
      <c r="L79" s="73">
        <v>1</v>
      </c>
      <c r="M79" s="73" t="str">
        <f t="shared" si="1"/>
        <v>Noviembre30</v>
      </c>
      <c r="N79" s="85">
        <v>0</v>
      </c>
      <c r="O79" s="85">
        <v>0</v>
      </c>
      <c r="P79" s="85">
        <v>0</v>
      </c>
      <c r="Q79" s="85">
        <v>0</v>
      </c>
      <c r="R79" s="85">
        <v>0</v>
      </c>
      <c r="S79" s="85">
        <v>0</v>
      </c>
      <c r="T79" s="85">
        <v>0</v>
      </c>
      <c r="U79" s="85">
        <v>0</v>
      </c>
      <c r="V79" s="85">
        <v>0</v>
      </c>
      <c r="W79" s="85">
        <v>0</v>
      </c>
      <c r="X79" s="73">
        <v>1</v>
      </c>
      <c r="Y79" s="74">
        <v>1</v>
      </c>
      <c r="Z79" s="56"/>
    </row>
    <row r="80" spans="4:26" x14ac:dyDescent="0.25">
      <c r="D80" s="93">
        <v>11</v>
      </c>
      <c r="E80" s="94" t="s">
        <v>81</v>
      </c>
      <c r="F80" s="94" t="s">
        <v>82</v>
      </c>
      <c r="G80" s="79">
        <v>60</v>
      </c>
      <c r="H80" s="80">
        <v>43405</v>
      </c>
      <c r="I80" s="80">
        <v>43465</v>
      </c>
      <c r="J80" s="81">
        <v>61</v>
      </c>
      <c r="K80" s="82" t="s">
        <v>159</v>
      </c>
      <c r="L80" s="83">
        <v>0.5</v>
      </c>
      <c r="M80" s="83" t="str">
        <f t="shared" si="1"/>
        <v>Noviembre61</v>
      </c>
      <c r="N80" s="86">
        <v>0</v>
      </c>
      <c r="O80" s="86">
        <v>0</v>
      </c>
      <c r="P80" s="86">
        <v>0</v>
      </c>
      <c r="Q80" s="86">
        <v>0</v>
      </c>
      <c r="R80" s="86">
        <v>0</v>
      </c>
      <c r="S80" s="86">
        <v>0</v>
      </c>
      <c r="T80" s="86">
        <v>0</v>
      </c>
      <c r="U80" s="86">
        <v>0</v>
      </c>
      <c r="V80" s="86">
        <v>0</v>
      </c>
      <c r="W80" s="86">
        <v>0</v>
      </c>
      <c r="X80" s="83">
        <v>0.4</v>
      </c>
      <c r="Y80" s="84">
        <v>1</v>
      </c>
      <c r="Z80" s="56"/>
    </row>
    <row r="81" spans="4:25" x14ac:dyDescent="0.25">
      <c r="D81" s="96">
        <v>12</v>
      </c>
      <c r="E81" s="97" t="s">
        <v>82</v>
      </c>
      <c r="F81" s="97" t="s">
        <v>82</v>
      </c>
      <c r="G81" s="98">
        <v>30</v>
      </c>
      <c r="H81" s="99">
        <v>43435</v>
      </c>
      <c r="I81" s="99">
        <v>43465</v>
      </c>
      <c r="J81" s="100">
        <v>30</v>
      </c>
      <c r="K81" s="101" t="s">
        <v>156</v>
      </c>
      <c r="L81" s="102">
        <v>1</v>
      </c>
      <c r="M81" s="102" t="str">
        <f t="shared" si="1"/>
        <v>Diciembre30</v>
      </c>
      <c r="N81" s="103">
        <v>0</v>
      </c>
      <c r="O81" s="103">
        <v>0</v>
      </c>
      <c r="P81" s="103">
        <v>0</v>
      </c>
      <c r="Q81" s="103">
        <v>0</v>
      </c>
      <c r="R81" s="103">
        <v>0</v>
      </c>
      <c r="S81" s="103">
        <v>0</v>
      </c>
      <c r="T81" s="103">
        <v>0</v>
      </c>
      <c r="U81" s="103">
        <v>0</v>
      </c>
      <c r="V81" s="103">
        <v>0</v>
      </c>
      <c r="W81" s="103">
        <v>0</v>
      </c>
      <c r="X81" s="102">
        <v>0</v>
      </c>
      <c r="Y81" s="104">
        <v>1</v>
      </c>
    </row>
  </sheetData>
  <autoFilter ref="C3:AB81" xr:uid="{00000000-0009-0000-0000-000002000000}"/>
  <conditionalFormatting sqref="E28:E36">
    <cfRule type="uniqu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52C8-A539-4A32-BB6B-09B154DC1AC5}">
  <dimension ref="A1:AE40"/>
  <sheetViews>
    <sheetView showGridLines="0" topLeftCell="U1" zoomScale="90" zoomScaleNormal="90" workbookViewId="0">
      <selection activeCell="AC2" sqref="AC2:AE29"/>
    </sheetView>
  </sheetViews>
  <sheetFormatPr baseColWidth="10" defaultRowHeight="15" x14ac:dyDescent="0.25"/>
  <cols>
    <col min="1" max="1" width="45.42578125" style="617" customWidth="1"/>
    <col min="2" max="2" width="54.5703125" style="617" customWidth="1"/>
    <col min="3" max="3" width="66.5703125" style="617" customWidth="1"/>
    <col min="4" max="4" width="16.42578125" style="617" hidden="1" customWidth="1"/>
    <col min="5" max="13" width="0" style="617" hidden="1" customWidth="1"/>
    <col min="14" max="14" width="52.140625" style="617" hidden="1" customWidth="1"/>
    <col min="15" max="16" width="0" style="617" hidden="1" customWidth="1"/>
    <col min="17" max="17" width="11.42578125" style="617"/>
    <col min="18" max="18" width="15.85546875" style="617" customWidth="1"/>
    <col min="19" max="19" width="19.7109375" style="617" customWidth="1"/>
    <col min="20" max="20" width="11.42578125" style="617"/>
    <col min="21" max="21" width="9.5703125" style="617" bestFit="1" customWidth="1"/>
    <col min="22" max="22" width="39.28515625" style="617" customWidth="1"/>
    <col min="23" max="23" width="11.42578125" style="617"/>
    <col min="24" max="24" width="9.5703125" style="618" bestFit="1" customWidth="1"/>
    <col min="25" max="25" width="40.85546875" style="617" customWidth="1"/>
    <col min="26" max="26" width="20.5703125" style="617" customWidth="1"/>
    <col min="27" max="27" width="60.140625" style="617" customWidth="1"/>
    <col min="28" max="28" width="11.42578125" style="617"/>
    <col min="29" max="29" width="9.28515625" style="617" bestFit="1" customWidth="1"/>
    <col min="30" max="30" width="49.85546875" style="617" customWidth="1"/>
    <col min="31" max="31" width="30.28515625" style="617" bestFit="1" customWidth="1"/>
    <col min="32" max="16384" width="11.42578125" style="617"/>
  </cols>
  <sheetData>
    <row r="1" spans="1:31" ht="12.75" customHeight="1" thickBot="1" x14ac:dyDescent="0.3">
      <c r="A1" s="1055" t="s">
        <v>14</v>
      </c>
      <c r="B1" s="1057" t="s">
        <v>5</v>
      </c>
      <c r="C1" s="1057" t="s">
        <v>4455</v>
      </c>
      <c r="D1" s="1055" t="s">
        <v>15</v>
      </c>
      <c r="E1" s="1055" t="s">
        <v>13</v>
      </c>
      <c r="F1" s="1055" t="s">
        <v>18</v>
      </c>
      <c r="G1" s="1055" t="s">
        <v>16</v>
      </c>
      <c r="H1" s="1055" t="s">
        <v>11</v>
      </c>
      <c r="I1" s="1057" t="s">
        <v>10</v>
      </c>
      <c r="J1" s="1058" t="s">
        <v>2</v>
      </c>
      <c r="K1" s="1059"/>
      <c r="L1" s="1058" t="s">
        <v>3</v>
      </c>
      <c r="M1" s="1060"/>
      <c r="N1" s="1060"/>
      <c r="O1" s="1060"/>
      <c r="P1" s="1059"/>
    </row>
    <row r="2" spans="1:31" s="633" customFormat="1" ht="27.75" customHeight="1" thickBot="1" x14ac:dyDescent="0.25">
      <c r="A2" s="1056"/>
      <c r="B2" s="1057"/>
      <c r="C2" s="1057"/>
      <c r="D2" s="1056"/>
      <c r="E2" s="1056"/>
      <c r="F2" s="1056"/>
      <c r="G2" s="1056"/>
      <c r="H2" s="1056"/>
      <c r="I2" s="1057"/>
      <c r="J2" s="640" t="s">
        <v>0</v>
      </c>
      <c r="K2" s="640" t="s">
        <v>1</v>
      </c>
      <c r="L2" s="641" t="s">
        <v>7</v>
      </c>
      <c r="M2" s="641" t="s">
        <v>8</v>
      </c>
      <c r="N2" s="642" t="s">
        <v>6</v>
      </c>
      <c r="O2" s="641" t="s">
        <v>9</v>
      </c>
      <c r="P2" s="640" t="s">
        <v>4</v>
      </c>
      <c r="R2" s="627" t="s">
        <v>3578</v>
      </c>
      <c r="S2" s="626" t="s">
        <v>3537</v>
      </c>
      <c r="U2" s="639" t="s">
        <v>3555</v>
      </c>
      <c r="V2" s="637" t="s">
        <v>3556</v>
      </c>
      <c r="X2" s="639" t="s">
        <v>3555</v>
      </c>
      <c r="Y2" s="638" t="s">
        <v>3556</v>
      </c>
      <c r="Z2" s="638" t="s">
        <v>181</v>
      </c>
      <c r="AA2" s="637" t="s">
        <v>3564</v>
      </c>
      <c r="AC2" s="636" t="s">
        <v>3570</v>
      </c>
      <c r="AD2" s="635" t="s">
        <v>3571</v>
      </c>
      <c r="AE2" s="634" t="s">
        <v>3572</v>
      </c>
    </row>
    <row r="3" spans="1:31" ht="33.75" customHeight="1" x14ac:dyDescent="0.25">
      <c r="A3" s="917" t="s">
        <v>17</v>
      </c>
      <c r="B3" s="920" t="s">
        <v>19</v>
      </c>
      <c r="C3" s="917" t="s">
        <v>4452</v>
      </c>
      <c r="N3" s="632" t="s">
        <v>58</v>
      </c>
      <c r="R3" s="630" t="s">
        <v>3539</v>
      </c>
      <c r="S3" s="643" t="s">
        <v>3579</v>
      </c>
      <c r="U3" s="921" t="s">
        <v>182</v>
      </c>
      <c r="V3" s="645" t="s">
        <v>410</v>
      </c>
      <c r="X3" s="631">
        <v>1</v>
      </c>
      <c r="Y3" s="648" t="s">
        <v>410</v>
      </c>
      <c r="Z3" s="649" t="s">
        <v>3565</v>
      </c>
      <c r="AA3" s="645" t="s">
        <v>197</v>
      </c>
      <c r="AC3" s="621">
        <v>101</v>
      </c>
      <c r="AD3" s="1054" t="s">
        <v>197</v>
      </c>
      <c r="AE3" s="654" t="s">
        <v>3573</v>
      </c>
    </row>
    <row r="4" spans="1:31" ht="36.75" customHeight="1" thickBot="1" x14ac:dyDescent="0.3">
      <c r="A4" s="917" t="s">
        <v>60</v>
      </c>
      <c r="B4" s="920" t="s">
        <v>20</v>
      </c>
      <c r="C4" s="917" t="s">
        <v>4445</v>
      </c>
      <c r="N4" s="622" t="s">
        <v>22</v>
      </c>
      <c r="R4" s="619" t="s">
        <v>3538</v>
      </c>
      <c r="S4" s="644" t="s">
        <v>3580</v>
      </c>
      <c r="U4" s="922" t="s">
        <v>183</v>
      </c>
      <c r="V4" s="646" t="s">
        <v>451</v>
      </c>
      <c r="X4" s="621">
        <v>2</v>
      </c>
      <c r="Y4" s="650" t="s">
        <v>451</v>
      </c>
      <c r="Z4" s="651" t="s">
        <v>3565</v>
      </c>
      <c r="AA4" s="646" t="s">
        <v>197</v>
      </c>
      <c r="AC4" s="621">
        <v>101</v>
      </c>
      <c r="AD4" s="1054"/>
      <c r="AE4" s="654" t="s">
        <v>411</v>
      </c>
    </row>
    <row r="5" spans="1:31" ht="27.75" customHeight="1" thickBot="1" x14ac:dyDescent="0.3">
      <c r="A5" s="917" t="s">
        <v>61</v>
      </c>
      <c r="B5" s="920" t="s">
        <v>21</v>
      </c>
      <c r="C5" s="917" t="s">
        <v>4448</v>
      </c>
      <c r="N5" s="620" t="s">
        <v>23</v>
      </c>
      <c r="U5" s="922" t="s">
        <v>184</v>
      </c>
      <c r="V5" s="646" t="s">
        <v>208</v>
      </c>
      <c r="X5" s="1046">
        <v>4</v>
      </c>
      <c r="Y5" s="1047" t="s">
        <v>208</v>
      </c>
      <c r="Z5" s="651" t="s">
        <v>3565</v>
      </c>
      <c r="AA5" s="646" t="s">
        <v>197</v>
      </c>
      <c r="AC5" s="621">
        <v>101</v>
      </c>
      <c r="AD5" s="1054"/>
      <c r="AE5" s="654" t="s">
        <v>477</v>
      </c>
    </row>
    <row r="6" spans="1:31" ht="30.75" customHeight="1" thickBot="1" x14ac:dyDescent="0.3">
      <c r="A6" s="917" t="s">
        <v>62</v>
      </c>
      <c r="B6" s="920" t="s">
        <v>142</v>
      </c>
      <c r="C6" s="917" t="s">
        <v>4453</v>
      </c>
      <c r="N6" s="622" t="s">
        <v>24</v>
      </c>
      <c r="R6" s="627" t="s">
        <v>3559</v>
      </c>
      <c r="S6" s="626" t="s">
        <v>3560</v>
      </c>
      <c r="U6" s="922" t="s">
        <v>185</v>
      </c>
      <c r="V6" s="646" t="s">
        <v>1096</v>
      </c>
      <c r="X6" s="1046"/>
      <c r="Y6" s="1047"/>
      <c r="Z6" s="651" t="s">
        <v>3565</v>
      </c>
      <c r="AA6" s="646" t="s">
        <v>852</v>
      </c>
      <c r="AC6" s="621">
        <v>101</v>
      </c>
      <c r="AD6" s="1054"/>
      <c r="AE6" s="654" t="s">
        <v>3574</v>
      </c>
    </row>
    <row r="7" spans="1:31" ht="43.5" customHeight="1" x14ac:dyDescent="0.25">
      <c r="A7" s="917" t="s">
        <v>63</v>
      </c>
      <c r="B7" s="918"/>
      <c r="C7" s="917" t="s">
        <v>4449</v>
      </c>
      <c r="N7" s="620" t="s">
        <v>25</v>
      </c>
      <c r="R7" s="630" t="s">
        <v>180</v>
      </c>
      <c r="S7" s="643" t="s">
        <v>195</v>
      </c>
      <c r="U7" s="922" t="s">
        <v>186</v>
      </c>
      <c r="V7" s="646" t="s">
        <v>277</v>
      </c>
      <c r="X7" s="621">
        <v>5</v>
      </c>
      <c r="Y7" s="650" t="s">
        <v>1096</v>
      </c>
      <c r="Z7" s="651" t="s">
        <v>3565</v>
      </c>
      <c r="AA7" s="646" t="s">
        <v>1081</v>
      </c>
      <c r="AC7" s="621">
        <v>102</v>
      </c>
      <c r="AD7" s="1054" t="s">
        <v>653</v>
      </c>
      <c r="AE7" s="654" t="s">
        <v>2409</v>
      </c>
    </row>
    <row r="8" spans="1:31" ht="42" customHeight="1" thickBot="1" x14ac:dyDescent="0.3">
      <c r="A8" s="917" t="s">
        <v>64</v>
      </c>
      <c r="B8" s="918"/>
      <c r="C8" s="917" t="s">
        <v>4450</v>
      </c>
      <c r="N8" s="622" t="s">
        <v>26</v>
      </c>
      <c r="R8" s="619" t="s">
        <v>3561</v>
      </c>
      <c r="S8" s="644" t="s">
        <v>3562</v>
      </c>
      <c r="U8" s="922" t="s">
        <v>187</v>
      </c>
      <c r="V8" s="646" t="s">
        <v>476</v>
      </c>
      <c r="X8" s="621">
        <v>6</v>
      </c>
      <c r="Y8" s="650" t="s">
        <v>277</v>
      </c>
      <c r="Z8" s="651" t="s">
        <v>3565</v>
      </c>
      <c r="AA8" s="646" t="s">
        <v>197</v>
      </c>
      <c r="AC8" s="621">
        <v>102</v>
      </c>
      <c r="AD8" s="1054"/>
      <c r="AE8" s="654" t="s">
        <v>732</v>
      </c>
    </row>
    <row r="9" spans="1:31" ht="49.5" customHeight="1" thickBot="1" x14ac:dyDescent="0.3">
      <c r="A9" s="917" t="s">
        <v>65</v>
      </c>
      <c r="B9" s="918"/>
      <c r="C9" s="917" t="s">
        <v>4451</v>
      </c>
      <c r="N9" s="620" t="s">
        <v>27</v>
      </c>
      <c r="U9" s="922" t="s">
        <v>188</v>
      </c>
      <c r="V9" s="646" t="s">
        <v>239</v>
      </c>
      <c r="X9" s="1046">
        <v>7</v>
      </c>
      <c r="Y9" s="1047" t="s">
        <v>476</v>
      </c>
      <c r="Z9" s="651" t="s">
        <v>3565</v>
      </c>
      <c r="AA9" s="646" t="s">
        <v>197</v>
      </c>
      <c r="AC9" s="621">
        <v>102</v>
      </c>
      <c r="AD9" s="1054"/>
      <c r="AE9" s="654" t="s">
        <v>654</v>
      </c>
    </row>
    <row r="10" spans="1:31" ht="27" customHeight="1" thickBot="1" x14ac:dyDescent="0.3">
      <c r="A10" s="919"/>
      <c r="B10" s="919"/>
      <c r="C10" s="917" t="s">
        <v>4447</v>
      </c>
      <c r="N10" s="622" t="s">
        <v>28</v>
      </c>
      <c r="R10" s="627" t="s">
        <v>3563</v>
      </c>
      <c r="S10" s="626" t="s">
        <v>3560</v>
      </c>
      <c r="U10" s="922" t="s">
        <v>189</v>
      </c>
      <c r="V10" s="646" t="s">
        <v>904</v>
      </c>
      <c r="X10" s="1046"/>
      <c r="Y10" s="1047"/>
      <c r="Z10" s="651" t="s">
        <v>3565</v>
      </c>
      <c r="AA10" s="646" t="s">
        <v>653</v>
      </c>
      <c r="AC10" s="621">
        <v>102</v>
      </c>
      <c r="AD10" s="1054"/>
      <c r="AE10" s="654" t="s">
        <v>693</v>
      </c>
    </row>
    <row r="11" spans="1:31" ht="30" customHeight="1" x14ac:dyDescent="0.25">
      <c r="A11" s="919"/>
      <c r="B11" s="919"/>
      <c r="C11" s="917" t="s">
        <v>4446</v>
      </c>
      <c r="N11" s="620" t="s">
        <v>29</v>
      </c>
      <c r="R11" s="630">
        <v>0</v>
      </c>
      <c r="S11" s="629" t="s">
        <v>199</v>
      </c>
      <c r="U11" s="624">
        <v>10</v>
      </c>
      <c r="V11" s="646" t="s">
        <v>685</v>
      </c>
      <c r="X11" s="1046"/>
      <c r="Y11" s="1047"/>
      <c r="Z11" s="651" t="s">
        <v>3565</v>
      </c>
      <c r="AA11" s="646" t="s">
        <v>852</v>
      </c>
      <c r="AC11" s="621">
        <v>103</v>
      </c>
      <c r="AD11" s="655" t="s">
        <v>852</v>
      </c>
      <c r="AE11" s="654" t="s">
        <v>853</v>
      </c>
    </row>
    <row r="12" spans="1:31" ht="12.75" customHeight="1" thickBot="1" x14ac:dyDescent="0.3">
      <c r="N12" s="622" t="s">
        <v>30</v>
      </c>
      <c r="R12" s="619">
        <v>1</v>
      </c>
      <c r="S12" s="628" t="s">
        <v>193</v>
      </c>
      <c r="U12" s="624">
        <v>12</v>
      </c>
      <c r="V12" s="646" t="s">
        <v>1235</v>
      </c>
      <c r="X12" s="1046">
        <v>8</v>
      </c>
      <c r="Y12" s="1047" t="s">
        <v>239</v>
      </c>
      <c r="Z12" s="651" t="s">
        <v>3565</v>
      </c>
      <c r="AA12" s="646" t="s">
        <v>197</v>
      </c>
      <c r="AC12" s="621">
        <v>104</v>
      </c>
      <c r="AD12" s="655" t="s">
        <v>1081</v>
      </c>
      <c r="AE12" s="654" t="s">
        <v>1082</v>
      </c>
    </row>
    <row r="13" spans="1:31" ht="12.75" customHeight="1" x14ac:dyDescent="0.25">
      <c r="N13" s="620" t="s">
        <v>31</v>
      </c>
      <c r="U13" s="624">
        <v>13</v>
      </c>
      <c r="V13" s="646" t="s">
        <v>3558</v>
      </c>
      <c r="X13" s="1046"/>
      <c r="Y13" s="1047"/>
      <c r="Z13" s="651" t="s">
        <v>3565</v>
      </c>
      <c r="AA13" s="646" t="s">
        <v>852</v>
      </c>
      <c r="AC13" s="621">
        <v>105</v>
      </c>
      <c r="AD13" s="655" t="s">
        <v>1197</v>
      </c>
      <c r="AE13" s="654" t="s">
        <v>1198</v>
      </c>
    </row>
    <row r="14" spans="1:31" ht="12.75" customHeight="1" thickBot="1" x14ac:dyDescent="0.3">
      <c r="N14" s="622" t="s">
        <v>32</v>
      </c>
      <c r="U14" s="624">
        <v>14</v>
      </c>
      <c r="V14" s="646" t="s">
        <v>1270</v>
      </c>
      <c r="X14" s="1046"/>
      <c r="Y14" s="1047"/>
      <c r="Z14" s="651" t="s">
        <v>3566</v>
      </c>
      <c r="AA14" s="646" t="s">
        <v>1387</v>
      </c>
      <c r="AC14" s="621">
        <v>106</v>
      </c>
      <c r="AD14" s="655" t="s">
        <v>1235</v>
      </c>
      <c r="AE14" s="654" t="s">
        <v>3575</v>
      </c>
    </row>
    <row r="15" spans="1:31" ht="12.75" customHeight="1" thickBot="1" x14ac:dyDescent="0.3">
      <c r="N15" s="620" t="s">
        <v>33</v>
      </c>
      <c r="R15" s="627" t="s">
        <v>3569</v>
      </c>
      <c r="S15" s="626" t="s">
        <v>3560</v>
      </c>
      <c r="U15" s="624">
        <v>15</v>
      </c>
      <c r="V15" s="646" t="s">
        <v>1376</v>
      </c>
      <c r="X15" s="1046"/>
      <c r="Y15" s="1047"/>
      <c r="Z15" s="651" t="s">
        <v>3565</v>
      </c>
      <c r="AA15" s="646" t="s">
        <v>653</v>
      </c>
      <c r="AC15" s="621">
        <v>201</v>
      </c>
      <c r="AD15" s="655" t="s">
        <v>1271</v>
      </c>
      <c r="AE15" s="654" t="s">
        <v>1272</v>
      </c>
    </row>
    <row r="16" spans="1:31" ht="26.25" customHeight="1" x14ac:dyDescent="0.25">
      <c r="N16" s="622" t="s">
        <v>34</v>
      </c>
      <c r="R16" s="625">
        <v>1</v>
      </c>
      <c r="S16" s="645" t="s">
        <v>3565</v>
      </c>
      <c r="U16" s="624">
        <v>16</v>
      </c>
      <c r="V16" s="646" t="s">
        <v>1386</v>
      </c>
      <c r="X16" s="1046"/>
      <c r="Y16" s="1047"/>
      <c r="Z16" s="651" t="s">
        <v>3568</v>
      </c>
      <c r="AA16" s="646" t="s">
        <v>2076</v>
      </c>
      <c r="AC16" s="621">
        <v>202</v>
      </c>
      <c r="AD16" s="655" t="s">
        <v>1387</v>
      </c>
      <c r="AE16" s="654" t="s">
        <v>1388</v>
      </c>
    </row>
    <row r="17" spans="14:31" ht="32.25" customHeight="1" x14ac:dyDescent="0.25">
      <c r="N17" s="620" t="s">
        <v>35</v>
      </c>
      <c r="R17" s="624">
        <v>2</v>
      </c>
      <c r="S17" s="646" t="s">
        <v>3566</v>
      </c>
      <c r="U17" s="624">
        <v>17</v>
      </c>
      <c r="V17" s="646" t="s">
        <v>1459</v>
      </c>
      <c r="X17" s="1048">
        <v>9</v>
      </c>
      <c r="Y17" s="1052" t="s">
        <v>904</v>
      </c>
      <c r="Z17" s="651" t="s">
        <v>3565</v>
      </c>
      <c r="AA17" s="646" t="s">
        <v>852</v>
      </c>
      <c r="AC17" s="621">
        <v>300</v>
      </c>
      <c r="AD17" s="655" t="s">
        <v>3567</v>
      </c>
      <c r="AE17" s="654" t="s">
        <v>1631</v>
      </c>
    </row>
    <row r="18" spans="14:31" ht="12.75" customHeight="1" x14ac:dyDescent="0.25">
      <c r="N18" s="620" t="s">
        <v>36</v>
      </c>
      <c r="R18" s="624">
        <v>3</v>
      </c>
      <c r="S18" s="646" t="s">
        <v>3567</v>
      </c>
      <c r="U18" s="624">
        <v>18</v>
      </c>
      <c r="V18" s="646" t="s">
        <v>1499</v>
      </c>
      <c r="X18" s="1049"/>
      <c r="Y18" s="1053"/>
      <c r="Z18" s="651" t="s">
        <v>3565</v>
      </c>
      <c r="AA18" s="646" t="s">
        <v>1197</v>
      </c>
      <c r="AC18" s="621">
        <v>301</v>
      </c>
      <c r="AD18" s="655" t="s">
        <v>1898</v>
      </c>
      <c r="AE18" s="654" t="s">
        <v>1899</v>
      </c>
    </row>
    <row r="19" spans="14:31" ht="27.75" customHeight="1" thickBot="1" x14ac:dyDescent="0.3">
      <c r="N19" s="622" t="s">
        <v>37</v>
      </c>
      <c r="R19" s="623">
        <v>4</v>
      </c>
      <c r="S19" s="647" t="s">
        <v>3568</v>
      </c>
      <c r="U19" s="624">
        <v>19</v>
      </c>
      <c r="V19" s="646" t="s">
        <v>1525</v>
      </c>
      <c r="X19" s="621">
        <v>10</v>
      </c>
      <c r="Y19" s="650" t="s">
        <v>685</v>
      </c>
      <c r="Z19" s="651" t="s">
        <v>3565</v>
      </c>
      <c r="AA19" s="646" t="s">
        <v>653</v>
      </c>
      <c r="AC19" s="621">
        <v>302</v>
      </c>
      <c r="AD19" s="655" t="s">
        <v>3576</v>
      </c>
      <c r="AE19" s="654" t="s">
        <v>1940</v>
      </c>
    </row>
    <row r="20" spans="14:31" ht="12.75" customHeight="1" x14ac:dyDescent="0.25">
      <c r="N20" s="620" t="s">
        <v>38</v>
      </c>
      <c r="U20" s="624">
        <v>21</v>
      </c>
      <c r="V20" s="646" t="s">
        <v>1639</v>
      </c>
      <c r="X20" s="621">
        <v>12</v>
      </c>
      <c r="Y20" s="650" t="s">
        <v>1235</v>
      </c>
      <c r="Z20" s="651" t="s">
        <v>3565</v>
      </c>
      <c r="AA20" s="646" t="s">
        <v>1235</v>
      </c>
      <c r="AC20" s="621">
        <v>303</v>
      </c>
      <c r="AD20" s="655" t="s">
        <v>1774</v>
      </c>
      <c r="AE20" s="654" t="s">
        <v>3577</v>
      </c>
    </row>
    <row r="21" spans="14:31" ht="12.75" customHeight="1" x14ac:dyDescent="0.25">
      <c r="N21" s="622" t="s">
        <v>39</v>
      </c>
      <c r="U21" s="624">
        <v>22</v>
      </c>
      <c r="V21" s="646" t="s">
        <v>3557</v>
      </c>
      <c r="X21" s="621">
        <v>14</v>
      </c>
      <c r="Y21" s="650" t="s">
        <v>1270</v>
      </c>
      <c r="Z21" s="651" t="s">
        <v>3566</v>
      </c>
      <c r="AA21" s="646" t="s">
        <v>1271</v>
      </c>
      <c r="AC21" s="621">
        <v>304</v>
      </c>
      <c r="AD21" s="655" t="s">
        <v>1727</v>
      </c>
      <c r="AE21" s="654" t="s">
        <v>1728</v>
      </c>
    </row>
    <row r="22" spans="14:31" ht="12.75" customHeight="1" x14ac:dyDescent="0.25">
      <c r="N22" s="620" t="s">
        <v>40</v>
      </c>
      <c r="U22" s="624">
        <v>24</v>
      </c>
      <c r="V22" s="646" t="s">
        <v>2075</v>
      </c>
      <c r="X22" s="1046">
        <v>15</v>
      </c>
      <c r="Y22" s="1047" t="s">
        <v>1376</v>
      </c>
      <c r="Z22" s="651" t="s">
        <v>3566</v>
      </c>
      <c r="AA22" s="646" t="s">
        <v>1271</v>
      </c>
      <c r="AC22" s="621">
        <v>305</v>
      </c>
      <c r="AD22" s="655" t="s">
        <v>1640</v>
      </c>
      <c r="AE22" s="654" t="s">
        <v>1641</v>
      </c>
    </row>
    <row r="23" spans="14:31" ht="12.75" customHeight="1" x14ac:dyDescent="0.25">
      <c r="N23" s="622" t="s">
        <v>41</v>
      </c>
      <c r="U23" s="624">
        <v>25</v>
      </c>
      <c r="V23" s="646" t="s">
        <v>2214</v>
      </c>
      <c r="X23" s="1046"/>
      <c r="Y23" s="1047"/>
      <c r="Z23" s="651" t="s">
        <v>3566</v>
      </c>
      <c r="AA23" s="646" t="s">
        <v>1387</v>
      </c>
      <c r="AC23" s="621">
        <v>306</v>
      </c>
      <c r="AD23" s="655" t="s">
        <v>1862</v>
      </c>
      <c r="AE23" s="654" t="s">
        <v>1863</v>
      </c>
    </row>
    <row r="24" spans="14:31" ht="12.75" customHeight="1" x14ac:dyDescent="0.25">
      <c r="N24" s="620" t="s">
        <v>42</v>
      </c>
      <c r="U24" s="624">
        <v>26</v>
      </c>
      <c r="V24" s="646" t="s">
        <v>2157</v>
      </c>
      <c r="X24" s="621">
        <v>16</v>
      </c>
      <c r="Y24" s="650" t="s">
        <v>1386</v>
      </c>
      <c r="Z24" s="651" t="s">
        <v>3566</v>
      </c>
      <c r="AA24" s="646" t="s">
        <v>1387</v>
      </c>
      <c r="AC24" s="621">
        <v>401</v>
      </c>
      <c r="AD24" s="655" t="s">
        <v>2310</v>
      </c>
      <c r="AE24" s="654" t="s">
        <v>2311</v>
      </c>
    </row>
    <row r="25" spans="14:31" ht="12.75" customHeight="1" x14ac:dyDescent="0.25">
      <c r="N25" s="622" t="s">
        <v>43</v>
      </c>
      <c r="U25" s="624">
        <v>27</v>
      </c>
      <c r="V25" s="646" t="s">
        <v>2309</v>
      </c>
      <c r="X25" s="621">
        <v>17</v>
      </c>
      <c r="Y25" s="650" t="s">
        <v>1459</v>
      </c>
      <c r="Z25" s="651" t="s">
        <v>3566</v>
      </c>
      <c r="AA25" s="646" t="s">
        <v>1387</v>
      </c>
      <c r="AC25" s="621">
        <v>402</v>
      </c>
      <c r="AD25" s="655" t="s">
        <v>2158</v>
      </c>
      <c r="AE25" s="654" t="s">
        <v>3584</v>
      </c>
    </row>
    <row r="26" spans="14:31" ht="12.75" customHeight="1" x14ac:dyDescent="0.25">
      <c r="N26" s="620" t="s">
        <v>44</v>
      </c>
      <c r="U26" s="624">
        <v>28</v>
      </c>
      <c r="V26" s="646" t="s">
        <v>2280</v>
      </c>
      <c r="X26" s="621">
        <v>18</v>
      </c>
      <c r="Y26" s="650" t="s">
        <v>1499</v>
      </c>
      <c r="Z26" s="651" t="s">
        <v>3566</v>
      </c>
      <c r="AA26" s="646" t="s">
        <v>1387</v>
      </c>
      <c r="AC26" s="621">
        <v>403</v>
      </c>
      <c r="AD26" s="655" t="s">
        <v>1957</v>
      </c>
      <c r="AE26" s="654" t="s">
        <v>1958</v>
      </c>
    </row>
    <row r="27" spans="14:31" ht="12.75" customHeight="1" x14ac:dyDescent="0.25">
      <c r="N27" s="622" t="s">
        <v>45</v>
      </c>
      <c r="U27" s="624">
        <v>29</v>
      </c>
      <c r="V27" s="646" t="s">
        <v>2042</v>
      </c>
      <c r="X27" s="621">
        <v>19</v>
      </c>
      <c r="Y27" s="650" t="s">
        <v>1525</v>
      </c>
      <c r="Z27" s="651" t="s">
        <v>3566</v>
      </c>
      <c r="AA27" s="646" t="s">
        <v>1387</v>
      </c>
      <c r="AC27" s="621">
        <v>404</v>
      </c>
      <c r="AD27" s="655" t="s">
        <v>2215</v>
      </c>
      <c r="AE27" s="654" t="s">
        <v>2216</v>
      </c>
    </row>
    <row r="28" spans="14:31" ht="12.75" customHeight="1" thickBot="1" x14ac:dyDescent="0.3">
      <c r="N28" s="620" t="s">
        <v>46</v>
      </c>
      <c r="U28" s="623">
        <v>30</v>
      </c>
      <c r="V28" s="647" t="s">
        <v>2019</v>
      </c>
      <c r="X28" s="1046">
        <v>21</v>
      </c>
      <c r="Y28" s="1047" t="s">
        <v>1639</v>
      </c>
      <c r="Z28" s="651" t="s">
        <v>3567</v>
      </c>
      <c r="AA28" s="646" t="s">
        <v>1640</v>
      </c>
      <c r="AC28" s="621">
        <v>405</v>
      </c>
      <c r="AD28" s="655" t="s">
        <v>2076</v>
      </c>
      <c r="AE28" s="654" t="s">
        <v>2077</v>
      </c>
    </row>
    <row r="29" spans="14:31" ht="12.75" customHeight="1" x14ac:dyDescent="0.25">
      <c r="N29" s="622" t="s">
        <v>47</v>
      </c>
      <c r="X29" s="1046"/>
      <c r="Y29" s="1047"/>
      <c r="Z29" s="651" t="s">
        <v>3567</v>
      </c>
      <c r="AA29" s="646" t="s">
        <v>1862</v>
      </c>
      <c r="AC29" s="621">
        <v>406</v>
      </c>
      <c r="AD29" s="655" t="s">
        <v>2281</v>
      </c>
      <c r="AE29" s="654" t="s">
        <v>2282</v>
      </c>
    </row>
    <row r="30" spans="14:31" ht="12.75" customHeight="1" thickBot="1" x14ac:dyDescent="0.3">
      <c r="N30" s="622" t="s">
        <v>48</v>
      </c>
      <c r="X30" s="1046">
        <v>22</v>
      </c>
      <c r="Y30" s="1047" t="s">
        <v>3583</v>
      </c>
      <c r="Z30" s="651" t="s">
        <v>3567</v>
      </c>
      <c r="AA30" s="646" t="s">
        <v>1727</v>
      </c>
      <c r="AC30" s="619">
        <v>407</v>
      </c>
      <c r="AD30" s="656" t="s">
        <v>2371</v>
      </c>
      <c r="AE30" s="657" t="s">
        <v>2372</v>
      </c>
    </row>
    <row r="31" spans="14:31" ht="12.75" customHeight="1" x14ac:dyDescent="0.25">
      <c r="N31" s="620" t="s">
        <v>49</v>
      </c>
      <c r="X31" s="1046"/>
      <c r="Y31" s="1047"/>
      <c r="Z31" s="651" t="s">
        <v>3567</v>
      </c>
      <c r="AA31" s="646" t="s">
        <v>1640</v>
      </c>
    </row>
    <row r="32" spans="14:31" ht="12.75" customHeight="1" x14ac:dyDescent="0.25">
      <c r="N32" s="622" t="s">
        <v>50</v>
      </c>
      <c r="X32" s="621">
        <v>24</v>
      </c>
      <c r="Y32" s="650" t="s">
        <v>2075</v>
      </c>
      <c r="Z32" s="651" t="s">
        <v>3568</v>
      </c>
      <c r="AA32" s="646" t="s">
        <v>2076</v>
      </c>
    </row>
    <row r="33" spans="14:27" ht="12.75" customHeight="1" x14ac:dyDescent="0.25">
      <c r="N33" s="620" t="s">
        <v>51</v>
      </c>
      <c r="X33" s="621">
        <v>25</v>
      </c>
      <c r="Y33" s="650" t="s">
        <v>2214</v>
      </c>
      <c r="Z33" s="651" t="s">
        <v>3568</v>
      </c>
      <c r="AA33" s="646" t="s">
        <v>2215</v>
      </c>
    </row>
    <row r="34" spans="14:27" ht="12.75" customHeight="1" x14ac:dyDescent="0.25">
      <c r="N34" s="622" t="s">
        <v>52</v>
      </c>
      <c r="X34" s="621">
        <v>26</v>
      </c>
      <c r="Y34" s="650" t="s">
        <v>2157</v>
      </c>
      <c r="Z34" s="651" t="s">
        <v>3568</v>
      </c>
      <c r="AA34" s="646" t="s">
        <v>2158</v>
      </c>
    </row>
    <row r="35" spans="14:27" ht="12.75" customHeight="1" x14ac:dyDescent="0.25">
      <c r="N35" s="620" t="s">
        <v>53</v>
      </c>
      <c r="X35" s="1048">
        <v>27</v>
      </c>
      <c r="Y35" s="1050" t="s">
        <v>2309</v>
      </c>
      <c r="Z35" s="651" t="s">
        <v>3567</v>
      </c>
      <c r="AA35" s="646" t="s">
        <v>2310</v>
      </c>
    </row>
    <row r="36" spans="14:27" ht="12.75" customHeight="1" x14ac:dyDescent="0.25">
      <c r="N36" s="622" t="s">
        <v>54</v>
      </c>
      <c r="X36" s="1049"/>
      <c r="Y36" s="1051"/>
      <c r="Z36" s="651" t="s">
        <v>3567</v>
      </c>
      <c r="AA36" s="646" t="s">
        <v>1774</v>
      </c>
    </row>
    <row r="37" spans="14:27" ht="12.75" customHeight="1" x14ac:dyDescent="0.25">
      <c r="N37" s="620" t="s">
        <v>55</v>
      </c>
      <c r="X37" s="621">
        <v>28</v>
      </c>
      <c r="Y37" s="650" t="s">
        <v>2280</v>
      </c>
      <c r="Z37" s="651" t="s">
        <v>3568</v>
      </c>
      <c r="AA37" s="646" t="s">
        <v>2281</v>
      </c>
    </row>
    <row r="38" spans="14:27" ht="12.75" customHeight="1" x14ac:dyDescent="0.25">
      <c r="N38" s="622" t="s">
        <v>56</v>
      </c>
      <c r="X38" s="621">
        <v>29</v>
      </c>
      <c r="Y38" s="650" t="s">
        <v>2042</v>
      </c>
      <c r="Z38" s="651" t="s">
        <v>3568</v>
      </c>
      <c r="AA38" s="646" t="s">
        <v>1957</v>
      </c>
    </row>
    <row r="39" spans="14:27" ht="12.75" customHeight="1" thickBot="1" x14ac:dyDescent="0.3">
      <c r="N39" s="620" t="s">
        <v>57</v>
      </c>
      <c r="X39" s="619">
        <v>30</v>
      </c>
      <c r="Y39" s="652" t="s">
        <v>2019</v>
      </c>
      <c r="Z39" s="653" t="s">
        <v>3568</v>
      </c>
      <c r="AA39" s="647" t="s">
        <v>1957</v>
      </c>
    </row>
    <row r="40" spans="14:27" ht="12.75" customHeight="1" x14ac:dyDescent="0.25"/>
  </sheetData>
  <autoFilter ref="X2:AA40" xr:uid="{1EDA78E0-44D8-48FD-AB9D-3E49EC62C953}"/>
  <mergeCells count="29">
    <mergeCell ref="AD7:AD10"/>
    <mergeCell ref="X9:X11"/>
    <mergeCell ref="Y9:Y11"/>
    <mergeCell ref="A1:A2"/>
    <mergeCell ref="B1:B2"/>
    <mergeCell ref="D1:D2"/>
    <mergeCell ref="E1:E2"/>
    <mergeCell ref="F1:F2"/>
    <mergeCell ref="G1:G2"/>
    <mergeCell ref="H1:H2"/>
    <mergeCell ref="I1:I2"/>
    <mergeCell ref="J1:K1"/>
    <mergeCell ref="L1:P1"/>
    <mergeCell ref="AD3:AD6"/>
    <mergeCell ref="C1:C2"/>
    <mergeCell ref="X30:X31"/>
    <mergeCell ref="Y30:Y31"/>
    <mergeCell ref="X35:X36"/>
    <mergeCell ref="Y35:Y36"/>
    <mergeCell ref="X5:X6"/>
    <mergeCell ref="Y5:Y6"/>
    <mergeCell ref="X28:X29"/>
    <mergeCell ref="Y28:Y29"/>
    <mergeCell ref="X17:X18"/>
    <mergeCell ref="Y17:Y18"/>
    <mergeCell ref="X22:X23"/>
    <mergeCell ref="Y22:Y23"/>
    <mergeCell ref="X12:X16"/>
    <mergeCell ref="Y12:Y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F8411-93EC-4201-A614-F2C25C7AFA34}">
  <ds:schemaRefs>
    <ds:schemaRef ds:uri="http://purl.org/dc/elements/1.1/"/>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bbb1532b-ab18-4e7b-be3e-fa8e2303545f"/>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1532b-ab18-4e7b-be3e-fa8e2303545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8EC93F-96BC-4E96-B8A1-AAD8EA1E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Seguimiento PA Institucional</vt:lpstr>
      <vt:lpstr>Instructivo</vt:lpstr>
      <vt:lpstr>Matriz de Decisión</vt:lpstr>
      <vt:lpstr>Categorías</vt:lpstr>
      <vt:lpstr>'Seguimiento PA Institucional'!Títulos_a_imprimir</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Sara Arrechea Banguera</cp:lastModifiedBy>
  <cp:lastPrinted>2018-02-05T20:20:53Z</cp:lastPrinted>
  <dcterms:created xsi:type="dcterms:W3CDTF">2008-08-05T17:06:18Z</dcterms:created>
  <dcterms:modified xsi:type="dcterms:W3CDTF">2018-05-29T13:43:35Z</dcterms:modified>
</cp:coreProperties>
</file>