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MARTHA MEN 2017-JULIO\PLAN DE ACCION\SECTORIAL\SEGUIMIENTO II TRIM\CONSOLIDADO\"/>
    </mc:Choice>
  </mc:AlternateContent>
  <bookViews>
    <workbookView xWindow="0" yWindow="0" windowWidth="24000" windowHeight="9525" tabRatio="914" firstSheet="1" activeTab="7"/>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 name="CONSOLIDADO TOTAL" sheetId="7" r:id="rId7"/>
    <sheet name="GRAFICA POR ENTIDAD" sheetId="8" r:id="rId8"/>
    <sheet name="sdo" sheetId="9" r:id="rId9"/>
    <sheet name="Hoja2" sheetId="10" r:id="rId10"/>
  </sheets>
  <externalReferences>
    <externalReference r:id="rId11"/>
  </externalReferences>
  <definedNames>
    <definedName name="_xlnm.Print_Area" localSheetId="4">'EFICIENCIA ADMINISTRATIVA'!$A$1:$W$30</definedName>
  </definedNames>
  <calcPr calcId="171027"/>
</workbook>
</file>

<file path=xl/calcChain.xml><?xml version="1.0" encoding="utf-8"?>
<calcChain xmlns="http://schemas.openxmlformats.org/spreadsheetml/2006/main">
  <c r="L24" i="9" l="1"/>
  <c r="E8" i="10" l="1"/>
  <c r="F4" i="10"/>
  <c r="H4" i="10"/>
  <c r="F5" i="10"/>
  <c r="H5" i="10"/>
  <c r="F6" i="10"/>
  <c r="H6" i="10"/>
  <c r="F7" i="10"/>
  <c r="H7" i="10"/>
  <c r="C8" i="10"/>
  <c r="B7" i="10"/>
  <c r="B6" i="10"/>
  <c r="B5" i="10"/>
  <c r="B4" i="10"/>
  <c r="L29" i="8" l="1"/>
  <c r="Q18" i="4" l="1"/>
  <c r="T11" i="3" l="1"/>
  <c r="R16" i="3" l="1"/>
  <c r="W15" i="4" l="1"/>
  <c r="W14" i="4"/>
  <c r="W13" i="4"/>
  <c r="W13" i="1" l="1"/>
  <c r="W16" i="1"/>
  <c r="W19" i="1"/>
  <c r="W22" i="1"/>
  <c r="D23" i="1"/>
  <c r="E23" i="1"/>
  <c r="F23" i="1"/>
  <c r="G23" i="1"/>
  <c r="M23" i="1"/>
  <c r="N23" i="1"/>
  <c r="O23" i="1"/>
  <c r="P23" i="1"/>
  <c r="Q23" i="1"/>
  <c r="R23" i="1"/>
  <c r="S23" i="1"/>
  <c r="T23" i="1"/>
  <c r="U23" i="1"/>
  <c r="V23" i="1"/>
  <c r="L4" i="7" l="1"/>
  <c r="N172" i="5"/>
  <c r="N173" i="5"/>
  <c r="N174" i="5"/>
  <c r="N177" i="5"/>
  <c r="N178" i="5"/>
  <c r="N180" i="5"/>
  <c r="C5" i="7"/>
  <c r="D5" i="7"/>
  <c r="E5" i="7"/>
  <c r="F5" i="7"/>
  <c r="G5" i="7"/>
  <c r="H5" i="7"/>
  <c r="I5" i="7"/>
  <c r="J5" i="7"/>
  <c r="K5" i="7"/>
  <c r="B5" i="7"/>
  <c r="N135" i="5"/>
  <c r="N136" i="5"/>
  <c r="N137" i="5"/>
  <c r="N138" i="5"/>
  <c r="N139" i="5"/>
  <c r="N140" i="5"/>
  <c r="N141" i="5"/>
  <c r="N130" i="5"/>
  <c r="N131" i="5"/>
  <c r="N132" i="5"/>
  <c r="N133" i="5"/>
  <c r="N134" i="5"/>
  <c r="N121" i="5"/>
  <c r="N122" i="5"/>
  <c r="N123" i="5"/>
  <c r="N124" i="5"/>
  <c r="N125" i="5"/>
  <c r="N126" i="5"/>
  <c r="N127" i="5"/>
  <c r="N129" i="5"/>
  <c r="N116" i="5"/>
  <c r="N117" i="5"/>
  <c r="N118" i="5"/>
  <c r="N119" i="5"/>
  <c r="N120" i="5"/>
  <c r="N115" i="5"/>
  <c r="N82" i="5"/>
  <c r="C180" i="5"/>
  <c r="C174" i="5"/>
  <c r="M161" i="5"/>
  <c r="L5" i="7" l="1"/>
  <c r="G18" i="4"/>
  <c r="G24" i="4" s="1"/>
  <c r="E22" i="4"/>
  <c r="F22" i="4"/>
  <c r="G22" i="4"/>
  <c r="D22" i="4"/>
  <c r="D24" i="4" s="1"/>
  <c r="E18" i="4"/>
  <c r="F18" i="4"/>
  <c r="D18" i="4"/>
  <c r="E11" i="4"/>
  <c r="F11" i="4"/>
  <c r="F24" i="4" s="1"/>
  <c r="G11" i="4"/>
  <c r="D11" i="4"/>
  <c r="E16" i="3"/>
  <c r="F16" i="3"/>
  <c r="G16" i="3"/>
  <c r="D16" i="3"/>
  <c r="E31" i="3"/>
  <c r="F31" i="3"/>
  <c r="G31" i="3"/>
  <c r="D31" i="3"/>
  <c r="E26" i="3"/>
  <c r="F26" i="3"/>
  <c r="G26" i="3"/>
  <c r="D26" i="3"/>
  <c r="E22" i="3"/>
  <c r="F22" i="3"/>
  <c r="G22" i="3"/>
  <c r="D22" i="3"/>
  <c r="E11" i="3"/>
  <c r="E33" i="3" s="1"/>
  <c r="F11" i="3"/>
  <c r="G11" i="3"/>
  <c r="D11" i="3"/>
  <c r="D33" i="3" s="1"/>
  <c r="E49" i="2"/>
  <c r="F49" i="2"/>
  <c r="G49" i="2"/>
  <c r="D49" i="2"/>
  <c r="E28" i="2"/>
  <c r="F28" i="2"/>
  <c r="G28" i="2"/>
  <c r="D28" i="2"/>
  <c r="E18" i="2"/>
  <c r="F18" i="2"/>
  <c r="G18" i="2"/>
  <c r="D18" i="2"/>
  <c r="E9" i="2"/>
  <c r="F9" i="2"/>
  <c r="G9" i="2"/>
  <c r="D9" i="2"/>
  <c r="E33" i="1"/>
  <c r="F33" i="1"/>
  <c r="G33" i="1"/>
  <c r="D33" i="1"/>
  <c r="E29" i="1"/>
  <c r="F29" i="1"/>
  <c r="G29" i="1"/>
  <c r="D29" i="1"/>
  <c r="E9" i="1"/>
  <c r="E35" i="1" s="1"/>
  <c r="E37" i="1" s="1"/>
  <c r="F9" i="1"/>
  <c r="F35" i="1" s="1"/>
  <c r="F37" i="1" s="1"/>
  <c r="G9" i="1"/>
  <c r="D9" i="1"/>
  <c r="E24" i="4" l="1"/>
  <c r="D35" i="1"/>
  <c r="D37" i="1" s="1"/>
  <c r="F33" i="3"/>
  <c r="G33" i="3"/>
  <c r="D51" i="2"/>
  <c r="G51" i="2"/>
  <c r="F51" i="2"/>
  <c r="E51" i="2"/>
  <c r="G35" i="1"/>
  <c r="G37" i="1" s="1"/>
  <c r="W21" i="4" l="1"/>
  <c r="W20" i="4"/>
  <c r="N22" i="4"/>
  <c r="O22" i="4"/>
  <c r="P22" i="4"/>
  <c r="R22" i="4"/>
  <c r="S22" i="4"/>
  <c r="T22" i="4"/>
  <c r="U22" i="4"/>
  <c r="V22" i="4"/>
  <c r="M22" i="4"/>
  <c r="W17" i="4"/>
  <c r="W16" i="4"/>
  <c r="N18" i="4"/>
  <c r="O18" i="4"/>
  <c r="P18" i="4"/>
  <c r="R18" i="4"/>
  <c r="S18" i="4"/>
  <c r="T18" i="4"/>
  <c r="U18" i="4"/>
  <c r="V18" i="4"/>
  <c r="M18" i="4"/>
  <c r="W6" i="4"/>
  <c r="N11" i="4"/>
  <c r="O11" i="4"/>
  <c r="P11" i="4"/>
  <c r="Q11" i="4"/>
  <c r="R11" i="4"/>
  <c r="S11" i="4"/>
  <c r="T11" i="4"/>
  <c r="U11" i="4"/>
  <c r="V11" i="4"/>
  <c r="M11" i="4"/>
  <c r="W28" i="3"/>
  <c r="N31" i="3"/>
  <c r="O31" i="3"/>
  <c r="P31" i="3"/>
  <c r="Q31" i="3"/>
  <c r="R31" i="3"/>
  <c r="S31" i="3"/>
  <c r="T31" i="3"/>
  <c r="U31" i="3"/>
  <c r="V31" i="3"/>
  <c r="M31" i="3"/>
  <c r="W25" i="3"/>
  <c r="W24" i="3"/>
  <c r="N26" i="3"/>
  <c r="O26" i="3"/>
  <c r="P26" i="3"/>
  <c r="Q26" i="3"/>
  <c r="R26" i="3"/>
  <c r="S26" i="3"/>
  <c r="T26" i="3"/>
  <c r="U26" i="3"/>
  <c r="M26" i="3"/>
  <c r="W18" i="3"/>
  <c r="N22" i="3"/>
  <c r="O22" i="3"/>
  <c r="P22" i="3"/>
  <c r="Q22" i="3"/>
  <c r="R22" i="3"/>
  <c r="S22" i="3"/>
  <c r="T22" i="3"/>
  <c r="U22" i="3"/>
  <c r="V22" i="3"/>
  <c r="M22" i="3"/>
  <c r="N16" i="3"/>
  <c r="O16" i="3"/>
  <c r="P16" i="3"/>
  <c r="Q16" i="3"/>
  <c r="S16" i="3"/>
  <c r="T16" i="3"/>
  <c r="U16" i="3"/>
  <c r="V16" i="3"/>
  <c r="M16" i="3"/>
  <c r="W10" i="3"/>
  <c r="W9" i="3"/>
  <c r="W8" i="3"/>
  <c r="W6" i="3"/>
  <c r="W11" i="3" s="1"/>
  <c r="N11" i="3"/>
  <c r="O11" i="3"/>
  <c r="P11" i="3"/>
  <c r="Q11" i="3"/>
  <c r="R11" i="3"/>
  <c r="S11" i="3"/>
  <c r="U11" i="3"/>
  <c r="V11" i="3"/>
  <c r="M11" i="3"/>
  <c r="W45" i="2"/>
  <c r="W41" i="2"/>
  <c r="W33" i="2"/>
  <c r="W31" i="2"/>
  <c r="W30" i="2"/>
  <c r="W27" i="2"/>
  <c r="W26" i="2"/>
  <c r="W25" i="2"/>
  <c r="W22" i="2"/>
  <c r="W21" i="2"/>
  <c r="W20" i="2"/>
  <c r="W14" i="2"/>
  <c r="W11" i="2"/>
  <c r="W6" i="2"/>
  <c r="N49" i="2"/>
  <c r="O49" i="2"/>
  <c r="P49" i="2"/>
  <c r="Q49" i="2"/>
  <c r="R49" i="2"/>
  <c r="S49" i="2"/>
  <c r="T49" i="2"/>
  <c r="U49" i="2"/>
  <c r="V49" i="2"/>
  <c r="M49" i="2"/>
  <c r="N28" i="2"/>
  <c r="O28" i="2"/>
  <c r="P28" i="2"/>
  <c r="Q28" i="2"/>
  <c r="R28" i="2"/>
  <c r="S28" i="2"/>
  <c r="T28" i="2"/>
  <c r="U28" i="2"/>
  <c r="V28" i="2"/>
  <c r="M28" i="2"/>
  <c r="N18" i="2"/>
  <c r="O18" i="2"/>
  <c r="P18" i="2"/>
  <c r="Q18" i="2"/>
  <c r="R18" i="2"/>
  <c r="S18" i="2"/>
  <c r="T18" i="2"/>
  <c r="U18" i="2"/>
  <c r="V18" i="2"/>
  <c r="M18" i="2"/>
  <c r="N9" i="2"/>
  <c r="O9" i="2"/>
  <c r="P9" i="2"/>
  <c r="Q9" i="2"/>
  <c r="R9" i="2"/>
  <c r="S9" i="2"/>
  <c r="T9" i="2"/>
  <c r="U9" i="2"/>
  <c r="V9" i="2"/>
  <c r="M9" i="2"/>
  <c r="W25" i="1"/>
  <c r="W11" i="1"/>
  <c r="W6" i="1"/>
  <c r="W31" i="1"/>
  <c r="N33" i="1"/>
  <c r="O33" i="1"/>
  <c r="P33" i="1"/>
  <c r="Q33" i="1"/>
  <c r="R33" i="1"/>
  <c r="S33" i="1"/>
  <c r="T33" i="1"/>
  <c r="U33" i="1"/>
  <c r="V33" i="1"/>
  <c r="M33" i="1"/>
  <c r="N29" i="1"/>
  <c r="O29" i="1"/>
  <c r="P29" i="1"/>
  <c r="Q29" i="1"/>
  <c r="R29" i="1"/>
  <c r="S29" i="1"/>
  <c r="T29" i="1"/>
  <c r="U29" i="1"/>
  <c r="V29" i="1"/>
  <c r="M29" i="1"/>
  <c r="N9" i="1"/>
  <c r="O9" i="1"/>
  <c r="P9" i="1"/>
  <c r="Q9" i="1"/>
  <c r="R9" i="1"/>
  <c r="S9" i="1"/>
  <c r="T9" i="1"/>
  <c r="U9" i="1"/>
  <c r="V9" i="1"/>
  <c r="M9" i="1"/>
  <c r="M33" i="3" l="1"/>
  <c r="U33" i="3"/>
  <c r="Q33" i="3"/>
  <c r="S33" i="3"/>
  <c r="R33" i="3"/>
  <c r="O35" i="1"/>
  <c r="D4" i="9" s="1"/>
  <c r="D6" i="9" s="1"/>
  <c r="S35" i="1"/>
  <c r="U35" i="1"/>
  <c r="Q35" i="1"/>
  <c r="V35" i="1"/>
  <c r="R35" i="1"/>
  <c r="N35" i="1"/>
  <c r="M35" i="1"/>
  <c r="N51" i="2"/>
  <c r="M51" i="2"/>
  <c r="R51" i="2"/>
  <c r="V51" i="2"/>
  <c r="U51" i="2"/>
  <c r="S51" i="2"/>
  <c r="T51" i="2"/>
  <c r="O51" i="2"/>
  <c r="O37" i="1"/>
  <c r="P33" i="3"/>
  <c r="E10" i="9" s="1"/>
  <c r="E12" i="9" s="1"/>
  <c r="N33" i="3"/>
  <c r="T33" i="3"/>
  <c r="I10" i="9" s="1"/>
  <c r="I12" i="9" s="1"/>
  <c r="O33" i="3"/>
  <c r="D10" i="9" s="1"/>
  <c r="D12" i="9" s="1"/>
  <c r="V33" i="3"/>
  <c r="K10" i="9" s="1"/>
  <c r="K12" i="9" s="1"/>
  <c r="Q51" i="2"/>
  <c r="F7" i="9" s="1"/>
  <c r="F9" i="9" s="1"/>
  <c r="P51" i="2"/>
  <c r="E7" i="9" s="1"/>
  <c r="E9" i="9" s="1"/>
  <c r="T35" i="1"/>
  <c r="I4" i="9" s="1"/>
  <c r="I6" i="9" s="1"/>
  <c r="P35" i="1"/>
  <c r="E4" i="9" s="1"/>
  <c r="E6" i="9" s="1"/>
  <c r="D7" i="7"/>
  <c r="D9" i="7" s="1"/>
  <c r="U24" i="4"/>
  <c r="J13" i="9" s="1"/>
  <c r="J15" i="9" s="1"/>
  <c r="M24" i="4"/>
  <c r="B13" i="9" s="1"/>
  <c r="O24" i="4"/>
  <c r="V24" i="4"/>
  <c r="N24" i="4"/>
  <c r="C13" i="9" s="1"/>
  <c r="C15" i="9" s="1"/>
  <c r="Q24" i="4"/>
  <c r="T24" i="4"/>
  <c r="P24" i="4"/>
  <c r="S24" i="4"/>
  <c r="H13" i="9" s="1"/>
  <c r="H15" i="9" s="1"/>
  <c r="R24" i="4"/>
  <c r="G13" i="9" s="1"/>
  <c r="G15" i="9" s="1"/>
  <c r="C10" i="8" l="1"/>
  <c r="C7" i="9"/>
  <c r="C9" i="9" s="1"/>
  <c r="H7" i="8"/>
  <c r="H4" i="9"/>
  <c r="H6" i="9" s="1"/>
  <c r="K16" i="8"/>
  <c r="K13" i="9"/>
  <c r="K15" i="9" s="1"/>
  <c r="D10" i="8"/>
  <c r="D7" i="9"/>
  <c r="D9" i="9" s="1"/>
  <c r="D18" i="9" s="1"/>
  <c r="F16" i="8"/>
  <c r="F13" i="9"/>
  <c r="F15" i="9" s="1"/>
  <c r="B15" i="9"/>
  <c r="D7" i="8"/>
  <c r="H10" i="7"/>
  <c r="H12" i="7" s="1"/>
  <c r="H7" i="9"/>
  <c r="H9" i="9" s="1"/>
  <c r="B10" i="8"/>
  <c r="B7" i="9"/>
  <c r="C7" i="8"/>
  <c r="C4" i="9"/>
  <c r="C6" i="9" s="1"/>
  <c r="J7" i="8"/>
  <c r="J4" i="9"/>
  <c r="J6" i="9" s="1"/>
  <c r="J18" i="9" s="1"/>
  <c r="H13" i="7"/>
  <c r="H15" i="7" s="1"/>
  <c r="H10" i="9"/>
  <c r="H12" i="9" s="1"/>
  <c r="D5" i="9"/>
  <c r="J10" i="7"/>
  <c r="J12" i="7" s="1"/>
  <c r="J7" i="9"/>
  <c r="J9" i="9" s="1"/>
  <c r="G7" i="8"/>
  <c r="G4" i="9"/>
  <c r="G6" i="9" s="1"/>
  <c r="F13" i="7"/>
  <c r="F15" i="7" s="1"/>
  <c r="F10" i="9"/>
  <c r="F12" i="9" s="1"/>
  <c r="E16" i="8"/>
  <c r="E13" i="9"/>
  <c r="E15" i="9" s="1"/>
  <c r="E18" i="9" s="1"/>
  <c r="C13" i="8"/>
  <c r="C10" i="9"/>
  <c r="C12" i="9" s="1"/>
  <c r="K10" i="7"/>
  <c r="K12" i="7" s="1"/>
  <c r="K7" i="9"/>
  <c r="K9" i="9" s="1"/>
  <c r="H7" i="7"/>
  <c r="H9" i="7" s="1"/>
  <c r="V37" i="1"/>
  <c r="K4" i="9"/>
  <c r="K6" i="9" s="1"/>
  <c r="U35" i="3"/>
  <c r="J11" i="9" s="1"/>
  <c r="J10" i="9"/>
  <c r="J12" i="9" s="1"/>
  <c r="I16" i="8"/>
  <c r="I13" i="9"/>
  <c r="I15" i="9" s="1"/>
  <c r="D16" i="8"/>
  <c r="D13" i="9"/>
  <c r="D15" i="9" s="1"/>
  <c r="I10" i="8"/>
  <c r="I7" i="9"/>
  <c r="I9" i="9" s="1"/>
  <c r="I18" i="9" s="1"/>
  <c r="G10" i="8"/>
  <c r="G7" i="9"/>
  <c r="G9" i="9" s="1"/>
  <c r="B7" i="7"/>
  <c r="B9" i="7" s="1"/>
  <c r="B4" i="9"/>
  <c r="F7" i="7"/>
  <c r="F9" i="7" s="1"/>
  <c r="F4" i="9"/>
  <c r="F6" i="9" s="1"/>
  <c r="G13" i="7"/>
  <c r="G15" i="7" s="1"/>
  <c r="G10" i="9"/>
  <c r="G12" i="9" s="1"/>
  <c r="M35" i="3"/>
  <c r="B11" i="9" s="1"/>
  <c r="B10" i="9"/>
  <c r="J13" i="7"/>
  <c r="J15" i="7" s="1"/>
  <c r="J13" i="8"/>
  <c r="G13" i="8"/>
  <c r="F13" i="8"/>
  <c r="B13" i="7"/>
  <c r="B15" i="7" s="1"/>
  <c r="B13" i="8"/>
  <c r="S35" i="3"/>
  <c r="H13" i="8"/>
  <c r="C13" i="7"/>
  <c r="C15" i="7" s="1"/>
  <c r="Q35" i="3"/>
  <c r="R35" i="3"/>
  <c r="N35" i="3"/>
  <c r="M53" i="2"/>
  <c r="B10" i="7"/>
  <c r="B12" i="7" s="1"/>
  <c r="R53" i="2"/>
  <c r="S37" i="1"/>
  <c r="F7" i="8"/>
  <c r="R37" i="1"/>
  <c r="Q37" i="1"/>
  <c r="G7" i="7"/>
  <c r="G9" i="7" s="1"/>
  <c r="M37" i="1"/>
  <c r="J7" i="7"/>
  <c r="J9" i="7" s="1"/>
  <c r="U37" i="1"/>
  <c r="K7" i="8"/>
  <c r="B7" i="8"/>
  <c r="K7" i="7"/>
  <c r="K9" i="7" s="1"/>
  <c r="C7" i="7"/>
  <c r="C9" i="7" s="1"/>
  <c r="N37" i="1"/>
  <c r="J14" i="7"/>
  <c r="V35" i="3"/>
  <c r="K13" i="8"/>
  <c r="K8" i="8"/>
  <c r="K8" i="7"/>
  <c r="M26" i="4"/>
  <c r="B14" i="9" s="1"/>
  <c r="B16" i="8"/>
  <c r="B16" i="7"/>
  <c r="B18" i="7" s="1"/>
  <c r="S26" i="4"/>
  <c r="H14" i="9" s="1"/>
  <c r="H16" i="8"/>
  <c r="H16" i="7"/>
  <c r="N26" i="4"/>
  <c r="C14" i="9" s="1"/>
  <c r="C16" i="8"/>
  <c r="C16" i="7"/>
  <c r="C18" i="7" s="1"/>
  <c r="U26" i="4"/>
  <c r="J14" i="9" s="1"/>
  <c r="J16" i="8"/>
  <c r="J16" i="7"/>
  <c r="J18" i="7" s="1"/>
  <c r="C10" i="7"/>
  <c r="C12" i="7" s="1"/>
  <c r="N53" i="2"/>
  <c r="C8" i="9" s="1"/>
  <c r="B14" i="8"/>
  <c r="B14" i="7"/>
  <c r="H8" i="8"/>
  <c r="H8" i="7"/>
  <c r="R26" i="4"/>
  <c r="G14" i="9" s="1"/>
  <c r="G16" i="8"/>
  <c r="G16" i="7"/>
  <c r="G18" i="7" s="1"/>
  <c r="I13" i="7"/>
  <c r="I15" i="7" s="1"/>
  <c r="I13" i="8"/>
  <c r="T37" i="1"/>
  <c r="I7" i="8"/>
  <c r="G10" i="7"/>
  <c r="G12" i="7" s="1"/>
  <c r="T53" i="2"/>
  <c r="I8" i="9" s="1"/>
  <c r="J10" i="8"/>
  <c r="K10" i="8"/>
  <c r="V53" i="2"/>
  <c r="H10" i="8"/>
  <c r="U53" i="2"/>
  <c r="D10" i="7"/>
  <c r="D12" i="7" s="1"/>
  <c r="S53" i="2"/>
  <c r="Q53" i="2"/>
  <c r="F10" i="8"/>
  <c r="F10" i="7"/>
  <c r="F12" i="7" s="1"/>
  <c r="I10" i="7"/>
  <c r="I12" i="7" s="1"/>
  <c r="O35" i="3"/>
  <c r="D11" i="9" s="1"/>
  <c r="D13" i="8"/>
  <c r="O53" i="2"/>
  <c r="D8" i="8"/>
  <c r="D8" i="7"/>
  <c r="P35" i="3"/>
  <c r="E11" i="9" s="1"/>
  <c r="E13" i="8"/>
  <c r="E10" i="7"/>
  <c r="E12" i="7" s="1"/>
  <c r="E10" i="8"/>
  <c r="E7" i="7"/>
  <c r="E9" i="7" s="1"/>
  <c r="E7" i="8"/>
  <c r="Q26" i="4"/>
  <c r="F14" i="9" s="1"/>
  <c r="F16" i="7"/>
  <c r="F18" i="7" s="1"/>
  <c r="T26" i="4"/>
  <c r="I14" i="9" s="1"/>
  <c r="I16" i="7"/>
  <c r="I18" i="7" s="1"/>
  <c r="P26" i="4"/>
  <c r="E14" i="9" s="1"/>
  <c r="E16" i="7"/>
  <c r="E18" i="7" s="1"/>
  <c r="O26" i="4"/>
  <c r="D14" i="9" s="1"/>
  <c r="D16" i="7"/>
  <c r="D18" i="7" s="1"/>
  <c r="E13" i="7"/>
  <c r="E15" i="7" s="1"/>
  <c r="T35" i="3"/>
  <c r="I11" i="9" s="1"/>
  <c r="K13" i="7"/>
  <c r="K15" i="7" s="1"/>
  <c r="D13" i="7"/>
  <c r="D15" i="7" s="1"/>
  <c r="P53" i="2"/>
  <c r="E8" i="9" s="1"/>
  <c r="I7" i="7"/>
  <c r="I9" i="7" s="1"/>
  <c r="P37" i="1"/>
  <c r="V26" i="4"/>
  <c r="K16" i="7"/>
  <c r="K18" i="7" s="1"/>
  <c r="D16" i="9" l="1"/>
  <c r="K17" i="8"/>
  <c r="K14" i="9"/>
  <c r="L14" i="9" s="1"/>
  <c r="D11" i="7"/>
  <c r="D8" i="9"/>
  <c r="K14" i="8"/>
  <c r="K11" i="9"/>
  <c r="J8" i="8"/>
  <c r="J16" i="9"/>
  <c r="J5" i="9"/>
  <c r="F8" i="8"/>
  <c r="F16" i="9"/>
  <c r="F5" i="9"/>
  <c r="G11" i="8"/>
  <c r="G8" i="9"/>
  <c r="G14" i="7"/>
  <c r="G11" i="9"/>
  <c r="H14" i="7"/>
  <c r="H11" i="9"/>
  <c r="L15" i="9"/>
  <c r="H18" i="9"/>
  <c r="E16" i="9"/>
  <c r="E5" i="9"/>
  <c r="J11" i="7"/>
  <c r="J8" i="9"/>
  <c r="G8" i="8"/>
  <c r="G5" i="9"/>
  <c r="G16" i="9"/>
  <c r="J14" i="8"/>
  <c r="B8" i="8"/>
  <c r="B5" i="9"/>
  <c r="B16" i="9"/>
  <c r="B11" i="7"/>
  <c r="B8" i="9"/>
  <c r="K18" i="9"/>
  <c r="I16" i="9"/>
  <c r="I5" i="9"/>
  <c r="F14" i="8"/>
  <c r="F11" i="9"/>
  <c r="B6" i="9"/>
  <c r="L4" i="9"/>
  <c r="G18" i="9"/>
  <c r="L7" i="9"/>
  <c r="B9" i="9"/>
  <c r="L9" i="9" s="1"/>
  <c r="F11" i="7"/>
  <c r="F8" i="9"/>
  <c r="H11" i="8"/>
  <c r="H8" i="9"/>
  <c r="K11" i="7"/>
  <c r="K8" i="9"/>
  <c r="C5" i="9"/>
  <c r="C16" i="9"/>
  <c r="H5" i="9"/>
  <c r="H16" i="9"/>
  <c r="C14" i="8"/>
  <c r="C11" i="9"/>
  <c r="L11" i="9" s="1"/>
  <c r="B12" i="9"/>
  <c r="L12" i="9" s="1"/>
  <c r="L10" i="9"/>
  <c r="F18" i="9"/>
  <c r="K5" i="9"/>
  <c r="K16" i="9"/>
  <c r="C18" i="9"/>
  <c r="L13" i="9"/>
  <c r="H18" i="7"/>
  <c r="H21" i="7" s="1"/>
  <c r="H14" i="8"/>
  <c r="F14" i="7"/>
  <c r="G14" i="8"/>
  <c r="D21" i="7"/>
  <c r="C14" i="7"/>
  <c r="K14" i="7"/>
  <c r="G11" i="7"/>
  <c r="B11" i="8"/>
  <c r="B21" i="7"/>
  <c r="F21" i="7"/>
  <c r="D19" i="7"/>
  <c r="D20" i="8" s="1"/>
  <c r="K11" i="8"/>
  <c r="C19" i="7"/>
  <c r="C20" i="8" s="1"/>
  <c r="G21" i="7"/>
  <c r="B19" i="7"/>
  <c r="B20" i="8" s="1"/>
  <c r="F19" i="7"/>
  <c r="F20" i="8" s="1"/>
  <c r="G8" i="7"/>
  <c r="J21" i="7"/>
  <c r="B8" i="7"/>
  <c r="C8" i="7"/>
  <c r="C21" i="7"/>
  <c r="J8" i="7"/>
  <c r="F8" i="7"/>
  <c r="K21" i="7"/>
  <c r="C8" i="8"/>
  <c r="H17" i="8"/>
  <c r="H17" i="7"/>
  <c r="C17" i="8"/>
  <c r="C17" i="7"/>
  <c r="H19" i="7"/>
  <c r="H20" i="8" s="1"/>
  <c r="C11" i="8"/>
  <c r="C11" i="7"/>
  <c r="J17" i="8"/>
  <c r="J17" i="7"/>
  <c r="J19" i="7"/>
  <c r="J20" i="8" s="1"/>
  <c r="F17" i="7"/>
  <c r="F17" i="8"/>
  <c r="E19" i="7"/>
  <c r="E20" i="8" s="1"/>
  <c r="E21" i="7"/>
  <c r="B17" i="8"/>
  <c r="B17" i="7"/>
  <c r="K19" i="7"/>
  <c r="K20" i="8" s="1"/>
  <c r="I8" i="8"/>
  <c r="I19" i="7"/>
  <c r="I20" i="8" s="1"/>
  <c r="G17" i="8"/>
  <c r="G17" i="7"/>
  <c r="G19" i="7"/>
  <c r="G20" i="8" s="1"/>
  <c r="L16" i="7"/>
  <c r="I17" i="7"/>
  <c r="I17" i="8"/>
  <c r="I14" i="7"/>
  <c r="I14" i="8"/>
  <c r="L15" i="7"/>
  <c r="L13" i="7"/>
  <c r="I11" i="8"/>
  <c r="I11" i="7"/>
  <c r="L12" i="7"/>
  <c r="L10" i="7"/>
  <c r="I8" i="7"/>
  <c r="L7" i="7"/>
  <c r="J11" i="8"/>
  <c r="H11" i="7"/>
  <c r="F11" i="8"/>
  <c r="D17" i="7"/>
  <c r="D17" i="8"/>
  <c r="D14" i="7"/>
  <c r="D14" i="8"/>
  <c r="D11" i="8"/>
  <c r="E17" i="7"/>
  <c r="E17" i="8"/>
  <c r="E14" i="7"/>
  <c r="E14" i="8"/>
  <c r="E11" i="7"/>
  <c r="E11" i="8"/>
  <c r="E8" i="7"/>
  <c r="E8" i="8"/>
  <c r="K17" i="7"/>
  <c r="L8" i="9" l="1"/>
  <c r="B18" i="9"/>
  <c r="L6" i="9"/>
  <c r="L16" i="9"/>
  <c r="L5" i="9"/>
  <c r="L18" i="7"/>
  <c r="L8" i="7"/>
  <c r="L11" i="7"/>
  <c r="L14" i="7"/>
  <c r="L19" i="7"/>
  <c r="L17" i="7"/>
  <c r="L9" i="7"/>
  <c r="I21" i="7"/>
</calcChain>
</file>

<file path=xl/comments1.xml><?xml version="1.0" encoding="utf-8"?>
<comments xmlns="http://schemas.openxmlformats.org/spreadsheetml/2006/main">
  <authors>
    <author>Usuario de Windows</author>
    <author>Mi Portatil</author>
  </authors>
  <commentList>
    <comment ref="I76" authorId="0" shapeId="0">
      <text>
        <r>
          <rPr>
            <b/>
            <sz val="9"/>
            <color indexed="81"/>
            <rFont val="Tahoma"/>
            <family val="2"/>
          </rPr>
          <t>MODIFICADO: Antes tenían 10%</t>
        </r>
      </text>
    </comment>
    <comment ref="G78" authorId="0" shapeId="0">
      <text>
        <r>
          <rPr>
            <b/>
            <sz val="9"/>
            <color indexed="81"/>
            <rFont val="Tahoma"/>
            <family val="2"/>
          </rPr>
          <t>Modificaron el Área responsable</t>
        </r>
      </text>
    </comment>
    <comment ref="I88" authorId="1"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O90" authorId="0" shapeId="0">
      <text>
        <r>
          <rPr>
            <b/>
            <sz val="9"/>
            <color indexed="81"/>
            <rFont val="Tahoma"/>
            <family val="2"/>
          </rPr>
          <t>DRG
Hablan de un avance del 25% y reportaron 50%</t>
        </r>
      </text>
    </comment>
    <comment ref="O95" authorId="0" shapeId="0">
      <text>
        <r>
          <rPr>
            <b/>
            <sz val="9"/>
            <color indexed="81"/>
            <rFont val="Tahoma"/>
            <family val="2"/>
          </rPr>
          <t>DRG
Hablan de un avance de 25% y reportaron 20%</t>
        </r>
      </text>
    </comment>
  </commentList>
</comments>
</file>

<file path=xl/sharedStrings.xml><?xml version="1.0" encoding="utf-8"?>
<sst xmlns="http://schemas.openxmlformats.org/spreadsheetml/2006/main" count="1300" uniqueCount="869">
  <si>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</si>
  <si>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</si>
  <si>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</si>
  <si>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</si>
  <si>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</si>
  <si>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</si>
  <si>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</si>
  <si>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FECHA 
DE 
EJECUCIÓN</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</si>
  <si>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</si>
  <si>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</si>
  <si>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</si>
  <si>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</si>
  <si>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</si>
  <si>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</si>
  <si>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</si>
  <si>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</si>
  <si>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</si>
  <si>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</si>
  <si>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</si>
  <si>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 xml:space="preserve">ESTRATEGIA 5:  </t>
  </si>
  <si>
    <t>META A 2017</t>
  </si>
  <si>
    <t>Entidades Adscritas y/o vinculadas con riesgos de corrupción actualizados</t>
  </si>
  <si>
    <t>diciembre de 2017</t>
  </si>
  <si>
    <t>Documento elaborado y aprobado por todas las entidades del sector</t>
  </si>
  <si>
    <t>Proceso unificado de Atención al Ciudadano</t>
  </si>
  <si>
    <t>Política:</t>
  </si>
  <si>
    <t>Gestión del Talento Humano</t>
  </si>
  <si>
    <t>Acuerdos de gestión</t>
  </si>
  <si>
    <t>100% de vacantes definitivas reportadas</t>
  </si>
  <si>
    <t>100% de servidores vinculados en SIGEP</t>
  </si>
  <si>
    <t>Eficiencia Administrativa</t>
  </si>
  <si>
    <t>Sistema de gestión documental</t>
  </si>
  <si>
    <t>Actividades ejecutadas / actividades planeadas *100</t>
  </si>
  <si>
    <t>Implementar al 80% el SSI, al 100% el SSST y al 50% el SGC</t>
  </si>
  <si>
    <t>Culminar el PETI de cada entidad a junio 2017</t>
  </si>
  <si>
    <t>Documentos / entregables SSI</t>
  </si>
  <si>
    <t>Documentos / entregables SSST</t>
  </si>
  <si>
    <t>Plan de implementacion/ avance</t>
  </si>
  <si>
    <t>PETI de cada entidad</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</si>
  <si>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</si>
  <si>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</si>
  <si>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</si>
  <si>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</si>
  <si>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</si>
  <si>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</si>
  <si>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</si>
  <si>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</si>
  <si>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</si>
  <si>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</si>
  <si>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Realizar el análisis de capacidad instalada para un servicio o proyecto por entidad</t>
  </si>
  <si>
    <t>100% del PETI por entidad aprobado</t>
  </si>
  <si>
    <t>Documento con lineamientos para establecer  la integración</t>
  </si>
  <si>
    <t>Documentos lineamientos análisis de capacidad</t>
  </si>
  <si>
    <t>Definir el plan de implementación de capacidad institucional</t>
  </si>
  <si>
    <t>Plan de racionalización de tramites</t>
  </si>
  <si>
    <t>Realizar el diagnostico de racionalización de trámites, servicios y OPAS</t>
  </si>
  <si>
    <t>Evaluar el impacto y la eficacia del plan de racionalización</t>
  </si>
  <si>
    <t>Seguimiento al plan de racionalización de tramites</t>
  </si>
  <si>
    <t xml:space="preserve">Revisión y actualización de la planeación documental: PGD, PINAR, TRD, TVD, CCD </t>
  </si>
  <si>
    <t>Documentos de Gestión Documental Actualizados</t>
  </si>
  <si>
    <t>Implementación de una política unificada para el manejo electrónico de documentos</t>
  </si>
  <si>
    <t>Realizar un diagnóstico para la digitalización de la información</t>
  </si>
  <si>
    <t>Política unificada para manejo electrónico de datos</t>
  </si>
  <si>
    <t>Participar en las actividades definidas para la implementación del MUG:
- Diagnostico sectorial a julio.
- Identificación de estrategias para el cierre de brechas-ultimo trimestre</t>
  </si>
  <si>
    <t>Realizar un diagnóstico de la capacidad de la institución para dar respuesta a los servicios o proyectos estratégicos de la entidad (mínimo orientado a un servicio o proyecto).
- optimización de procesos.
- tecnológica
- física
- Roles y perfiles de cargos.</t>
  </si>
  <si>
    <t>Contribuir a la permanencia y satisfacción en el empleo publico</t>
  </si>
  <si>
    <t>Reforzar mecanismos de control y registros de información relacionada con el vínculo laboral</t>
  </si>
  <si>
    <t xml:space="preserve">100% de novedades en el registro público de carrera administrativa </t>
  </si>
  <si>
    <t xml:space="preserve">100% de manuales de funciones de las áreas transversales y de apoyo de las entidades del sector, analizadas para promover el mérito y la movilidad </t>
  </si>
  <si>
    <t>Fortalecimiento de las capacidades de los servidores públicos</t>
  </si>
  <si>
    <t>Documento Plan estratégico de Talento Humano</t>
  </si>
  <si>
    <t>Informe de resultados de evaluación del desempeño</t>
  </si>
  <si>
    <t>Implementar estrategias de lucha contra la corrupción</t>
  </si>
  <si>
    <t xml:space="preserve">Fortalecer el acceso a la información publica </t>
  </si>
  <si>
    <t>Proceso y mecanismos de rendición de cuentas implementados</t>
  </si>
  <si>
    <t>Fortalecer mecanismos de participación ciudadana para la rendición de cuentas permanente</t>
  </si>
  <si>
    <t>Plan estrategico de Talento humano</t>
  </si>
  <si>
    <t>Registro público de carrera</t>
  </si>
  <si>
    <t>Analisis de la capacidad instalada</t>
  </si>
  <si>
    <t>Tramites de la entidad</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</si>
  <si>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</si>
  <si>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</si>
  <si>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</si>
  <si>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</si>
  <si>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</si>
  <si>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</si>
  <si>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</si>
  <si>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</si>
  <si>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</si>
  <si>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Documento Diagnóstico
Plan para cierre de brechas</t>
  </si>
  <si>
    <t xml:space="preserve">Realizar el análisis y documentar los cambios en el Sistema de Gestión de acuerdo a la transición de la norma ISO 9001:2015 </t>
  </si>
  <si>
    <t>Avanzar en un 80% en la transición de la norma de las entidades que cuentan con Sistemas de Gestión Implementados</t>
  </si>
  <si>
    <t>Realizar Diagnóstico para la implementación del MUG</t>
  </si>
  <si>
    <t xml:space="preserve">Seguimiento sectorial de la cadena presupuestal para el mejoramiento de la eficacia en la ejecución de recursos), plan de adquisiciones, PAC, e  implementación del presupuesto por resultados </t>
  </si>
  <si>
    <t>Racionalizar como mínimo un trámite por entidad, de cara al ciudadano</t>
  </si>
  <si>
    <t>Diagnostico de capacidad por servicio o proyecto</t>
  </si>
  <si>
    <t>Implementar al 50% la gestión documental en cada entidad del sector</t>
  </si>
  <si>
    <t>Plan estrategico de tecnologia sector educación</t>
  </si>
  <si>
    <t xml:space="preserve">
100% de la matriz de riesgos de corrupción actualizada  en las entidades del sector </t>
  </si>
  <si>
    <t>Crear un protocolo unificado de atención al ciudadano, para las entidades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</si>
  <si>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</si>
  <si>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</si>
  <si>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</si>
  <si>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</si>
  <si>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</si>
  <si>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Protocolo unificado de atención al ciudadano implementado en las EAV</t>
  </si>
  <si>
    <t>Caracterización  del usuario unificado y aprobado por las entidades del sector</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</si>
  <si>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</si>
  <si>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</si>
  <si>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</si>
  <si>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</si>
  <si>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Sistema de Gestión de Seguridad de la Información (SGSI)</t>
  </si>
  <si>
    <t>Sistema de Gestión de Seguridad y Salud en el trabajo (SSST)</t>
  </si>
  <si>
    <t>Sistema de Gestión de Seguridad de la Información (SGSI):
- Culminar en marzo el 100% de la fase de planeación.
- Adelantar la implementación del sistema el 80% a diciembre</t>
  </si>
  <si>
    <t>Sistema de Gestión de Seguridad y Salud en el trabajo (SSST):
-  Culminar en marzo el 100% de la fase de planeación.
- Implementar el sistema al 100% a septiembre</t>
  </si>
  <si>
    <t>Manuales de funciones ajustados</t>
  </si>
  <si>
    <t>Número de empleos con manual de funciones ajustado / Total de cargos administrativos</t>
  </si>
  <si>
    <t>Identificación de funciones y actividades que se deben realizar, las que ya no se realizan y las que se mantendrían.</t>
  </si>
  <si>
    <t>Ajuste de los manuales</t>
  </si>
  <si>
    <t>Elaboración y aprobación de adopción de manual de funciones actualizado</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</si>
  <si>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</si>
  <si>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</si>
  <si>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</si>
  <si>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</si>
  <si>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</si>
  <si>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de atención al ciudadano*100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</si>
  <si>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</si>
  <si>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</si>
  <si>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</si>
  <si>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</si>
  <si>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</si>
  <si>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Cobertura de servidores de planta en las actividades del Sistema de Estímulos</t>
  </si>
  <si>
    <t>Satisfacción de las actividades del Sistema de Estímulos</t>
  </si>
  <si>
    <t>Informes periódicos y anual de satisfacción de acividades del Sistema de Estímulos.</t>
  </si>
  <si>
    <t>Diseñar e implementar estrategias de sensibilización para promover la participación de los servidores en las actividades del Sistema de Estímulos.</t>
  </si>
  <si>
    <t>Diseñar e implementar un plan de comunicaciones para incentivar la participación de los servidores en las actividades del Sistema de Estímulos.</t>
  </si>
  <si>
    <t>Promover la participación de los servidores en el diagnóstico de necesidades y la formulación de los planes  del Sistema de Estímulos (Plan de Bienestar y Plan de Incentivos) para la vigencia 2017.</t>
  </si>
  <si>
    <t>Elaborar instrumento de Evaluación de Satisfacción para actividades del Sistema de Estímulos.</t>
  </si>
  <si>
    <t>Aplicar las evaluaciones de satifacción de las actividades del Sistema de Estímulos.</t>
  </si>
  <si>
    <t>Consolidar la información obtenida.</t>
  </si>
  <si>
    <t>Presentar informe consolidado por período y acumulado del año.</t>
  </si>
  <si>
    <t>Satisfacción de Activ 1 + Satisfacción de Activ 2 + Satisfacción de Activ 3 … n / Total Actividades ejecutadas  en el periodo</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</si>
  <si>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</si>
  <si>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</si>
  <si>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</si>
  <si>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</si>
  <si>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</si>
  <si>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</si>
  <si>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</si>
  <si>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</si>
  <si>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</si>
  <si>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</si>
  <si>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</si>
  <si>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</si>
  <si>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</si>
  <si>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</si>
  <si>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Nivel de competencia  en el desempeño de los servidores de Carrera Administrativa (CA) y Libre Nombramiento y Remoción (LNR) (no gerentes públicos)</t>
  </si>
  <si>
    <t>Realizar evaluación del desempeño según normativa vigente.</t>
  </si>
  <si>
    <t>Instrumento evaluación de impacto</t>
  </si>
  <si>
    <t>Implementar el programa de Evaluación del Desempeño Laboral para servidores vinculados en provisionalidad.</t>
  </si>
  <si>
    <t>Evaluación del Desempeño Laboral para servidores vinculados en provisionalidad.</t>
  </si>
  <si>
    <t>Obtener calificación mínima de 3,5 en evaluación de impacto de  las actividades del Plan Institucional de Capacitación del 2016.</t>
  </si>
  <si>
    <t>Capacitaciones con resultado de impacto superior a 3,5 puntos.</t>
  </si>
  <si>
    <t>Informes periódicos y anual de Evaluación de Impacto de Capacitación.</t>
  </si>
  <si>
    <t>Capacitaciones con resultado  satisfactorio superior a 3,5 puntos.</t>
  </si>
  <si>
    <t>Informes periódicos y anual de satisfacción de acividades de Capacitación.</t>
  </si>
  <si>
    <t>Presentar informe del período y acumulado del año</t>
  </si>
  <si>
    <t>Consolidar la información obtenida</t>
  </si>
  <si>
    <t>Aplicar las evaluaciones de satifacción de las actividades del PIC</t>
  </si>
  <si>
    <t>Elaborar instrumento de Evaluación de Satisfacción para actividades del Plan Institucional de Capacitación.</t>
  </si>
  <si>
    <t>Ev impacto 1 + Ev impacto 2 + Ev impacto 3 … n / Total evaluaciones de impacto aplicadas en el periodo *100</t>
  </si>
  <si>
    <t>Satisfacción de Cap 1 + Satisfacción de Cap 2 + Satisfacción de Cap 3 … n / Total Capacitaciones ejecutadas en el periodo * 100</t>
  </si>
  <si>
    <t>Nivel de competencia en el desempeño de los servidores de Carrera Administrativa (CA) y Libre Nombramiento y Remoción (LNR) (no gerentes públicos)</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</si>
  <si>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</si>
  <si>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</si>
  <si>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</si>
  <si>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</si>
  <si>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</si>
  <si>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</si>
  <si>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</si>
  <si>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Aplicar las evaluaciones de impacto a las actividades del PIC de acuerdo con el procedimiento establecido.</t>
  </si>
  <si>
    <t>Elaborar instrumento y descripción del procedimiento para realizar la Evaluación de impacto para actividades del Plan Institucional de Capacitación.</t>
  </si>
  <si>
    <t>Elaborar el procedimiento o documento de Evaluación del Desempeño Laboral para servidores vinculados en provisionalidad.</t>
  </si>
  <si>
    <t>Expedir, publicar y difundir el acto administrativo a través de medios internos.</t>
  </si>
  <si>
    <t>Actualización HV del SIGEP</t>
  </si>
  <si>
    <t>Atualización del SGC a la norma ISO 2015</t>
  </si>
  <si>
    <t>Avance en la implemetación del MUG</t>
  </si>
  <si>
    <t>Ejercicio de innovación abierta</t>
  </si>
  <si>
    <t>Documentación del Sistema de Gestión actualizada de acuerdo a la  ISO 9001:2015</t>
  </si>
  <si>
    <t>Número de trámites racionalizados / total de tramites a racionalizar por sector * 100</t>
  </si>
  <si>
    <t>Cantidad de PETI definidos y aprobados / Total de PETI del sector *100</t>
  </si>
  <si>
    <t>Servidores de CA y LNR (no gerentes públicos) con puntuación en evaluación del desempeño igual o mayor a 90 puntos / Total de servidores de Carrera Administrativa y de LNR (no Gerentes Públicos) * 100</t>
  </si>
  <si>
    <t>Número de acuerdos de gestión suscritos / Número cargos directivos de la EAV *100</t>
  </si>
  <si>
    <t>Número de servidores participantes en las actividades del Sistema de Estímulos en el período / Número total de servidores inscritos o convocados a las actividades del Sistema de Estímulos en el período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</si>
  <si>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</si>
  <si>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</si>
  <si>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</si>
  <si>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</si>
  <si>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 xml:space="preserve"> Desarrollar la etapa de alistamiento para la implentacion de NIIF a nivel sectorial</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</si>
  <si>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</si>
  <si>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</si>
  <si>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</si>
  <si>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</si>
  <si>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</si>
  <si>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</si>
  <si>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</si>
  <si>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</si>
  <si>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</si>
  <si>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</si>
  <si>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</si>
  <si>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Preparar presupuesto de inversión 2018 con la metodología por resultados</t>
  </si>
  <si>
    <t>Servicios de asistencia técnica sobre la metodología de presupuesto por resultados, prestados</t>
  </si>
  <si>
    <t>Servicios de asistencia técnica ejecutados/ servicios de asistencia técnica planeados</t>
  </si>
  <si>
    <t>Dar capacitación y asesorar la construcción de proyectos de inversión, con la nueva metodología</t>
  </si>
  <si>
    <t>Proyectos de inversión con ajustes metodológicos realizados</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</si>
  <si>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</si>
  <si>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</si>
  <si>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</si>
  <si>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</si>
  <si>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Alcanzar una ejecución mensual del PAC  del 95%</t>
  </si>
  <si>
    <t>PAC pagado Total / PAC asignado Total</t>
  </si>
  <si>
    <t>Sensibilizacion sobre el manejo eficiente del PAC</t>
  </si>
  <si>
    <t>Mesa de trabajo sobre mejores practicas de utilizacion de PAC</t>
  </si>
  <si>
    <t>Establecer el nivel de ejecución mensual de las reservas presupuestales durante la vigencia.</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</si>
  <si>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</si>
  <si>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</si>
  <si>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</si>
  <si>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</si>
  <si>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</si>
  <si>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</si>
  <si>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Optimizar en un 100% el uso de Vigencias Futuras, según acuerdo de ejecución</t>
  </si>
  <si>
    <t>Información de los servidores de carrera administrativa actualizada en el registro único de carrea administrativa</t>
  </si>
  <si>
    <t>Plan de comunicaciones</t>
  </si>
  <si>
    <t>Consolidado de asistencia a las actividades del Sistema de Estímulos.</t>
  </si>
  <si>
    <t>Documento de estrategia de sensibilización. 
Listas de Asistencia.</t>
  </si>
  <si>
    <t>MINISTERIO DE EDUCACIÓN NACIONAL</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</si>
  <si>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</si>
  <si>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</si>
  <si>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</si>
  <si>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</si>
  <si>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</si>
  <si>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</si>
  <si>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</si>
  <si>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</si>
  <si>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</si>
  <si>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</si>
  <si>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</si>
  <si>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</si>
  <si>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Número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</si>
  <si>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</si>
  <si>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</si>
  <si>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</si>
  <si>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Dirección de Cobertura - Población Víctima</t>
  </si>
  <si>
    <t>Cobertura - Infraestructura Construcción</t>
  </si>
  <si>
    <t xml:space="preserve">Incrementar y mejorar la infraestructura educativa para los niveles de educación  preescolar, básica y media en zonas urbana y rural del territorio nacional. </t>
  </si>
  <si>
    <t>Dirección de Calidad Educación Básica</t>
  </si>
  <si>
    <t>Mejorar la Calidad de la educación en los niveles Preescolar, Básica y Media</t>
  </si>
  <si>
    <t xml:space="preserve">Formación a Docentes de Preescolar, básica y media </t>
  </si>
  <si>
    <t>Establecimientos Educativos con materiales de inglés distribuidos</t>
  </si>
  <si>
    <t>Primera Infancia</t>
  </si>
  <si>
    <t xml:space="preserve">Dotar a las entidades territoriales y los prestadores del servicio  de instrumentos y estrategias de política pública en educación inicial
</t>
  </si>
  <si>
    <t>Fortalecimiento a la Gestión Territorial</t>
  </si>
  <si>
    <t>Fortalecer la capacidad de gestión de las secretarías de educación,  los establecimientos educativos, y la política educativa para grupos étnicos.</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</si>
  <si>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</si>
  <si>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</si>
  <si>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10 VES</t>
  </si>
  <si>
    <t>Calidad Superior</t>
  </si>
  <si>
    <t>Aumentar la eficiencia y eficacia del sistema de aseguramiento de la calidad de la educación superior y de la educación para el trabajo y el desarrollo humano.</t>
  </si>
  <si>
    <t>11 VES</t>
  </si>
  <si>
    <t>Dirección de Fomento</t>
  </si>
  <si>
    <t>Fortalecimiento para el acceso y la permanencia en la educación superior con calidad en Colombia</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</si>
  <si>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</si>
  <si>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</si>
  <si>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</si>
  <si>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18 VES</t>
  </si>
  <si>
    <t>Dirección de Fomento de la Educación Superior</t>
  </si>
  <si>
    <t>Fomentar el acceso con calidad y la permanencia de los estudiantes en la educación superior a través de la asignación de incentivos que permitan disminuir la deserción</t>
  </si>
  <si>
    <t>Créditos educativos condonados por buenos resultados en las pruebas Saber Pro</t>
  </si>
  <si>
    <t>15 Secretaría General</t>
  </si>
  <si>
    <t>Fortalecer  la gestión sectorial y la capacidad institucional para mejorar la calidad educativa del País</t>
  </si>
  <si>
    <t>POLÍTICA</t>
  </si>
  <si>
    <t>Fuente Financiación (Proyecto Inversión)</t>
  </si>
  <si>
    <t>Valor de  la fuente</t>
  </si>
  <si>
    <t>Área Responsable</t>
  </si>
  <si>
    <t>Actividades Principales</t>
  </si>
  <si>
    <t>Responsable</t>
  </si>
  <si>
    <t>Indicador</t>
  </si>
  <si>
    <t>CALIDAD</t>
  </si>
  <si>
    <t>PRUEBAS</t>
  </si>
  <si>
    <t>Esquema tarifario para las pruebas SABER del estado</t>
  </si>
  <si>
    <t>OFICINA ASESORA DE PLANEACIÓN</t>
  </si>
  <si>
    <t>% de actividades ejecutadas en la vigencia/ % de actividades programadas para la vigencia</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</si>
  <si>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</si>
  <si>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</si>
  <si>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</si>
  <si>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</si>
  <si>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</si>
  <si>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</si>
  <si>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</si>
  <si>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</si>
  <si>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</si>
  <si>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</si>
  <si>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</si>
  <si>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</si>
  <si>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</si>
  <si>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</si>
  <si>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</si>
  <si>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</si>
  <si>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</si>
  <si>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</si>
  <si>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</si>
  <si>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</si>
  <si>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</si>
  <si>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</si>
  <si>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</si>
  <si>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</si>
  <si>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</si>
  <si>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</si>
  <si>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</si>
  <si>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</si>
  <si>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</si>
  <si>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</si>
  <si>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</si>
  <si>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</si>
  <si>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</si>
  <si>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</si>
  <si>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</si>
  <si>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</si>
  <si>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</si>
  <si>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</si>
  <si>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</si>
  <si>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</si>
  <si>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</si>
  <si>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</si>
  <si>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</si>
  <si>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</si>
  <si>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</si>
  <si>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</si>
  <si>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</si>
  <si>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</si>
  <si>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</si>
  <si>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</si>
  <si>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</si>
  <si>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</si>
  <si>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</si>
  <si>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</si>
  <si>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</si>
  <si>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</si>
  <si>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</si>
  <si>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</si>
  <si>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</si>
  <si>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</si>
  <si>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</si>
  <si>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</si>
  <si>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</si>
  <si>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</si>
  <si>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</si>
  <si>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</si>
  <si>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</si>
  <si>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</si>
  <si>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</si>
  <si>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</si>
  <si>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</si>
  <si>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</si>
  <si>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</si>
  <si>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</si>
  <si>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</si>
  <si>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</si>
  <si>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</si>
  <si>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</si>
  <si>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</si>
  <si>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</si>
  <si>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</si>
  <si>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</si>
  <si>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</si>
  <si>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</si>
  <si>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</si>
  <si>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</si>
  <si>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</si>
  <si>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</si>
  <si>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</si>
  <si>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</si>
  <si>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</si>
  <si>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</si>
  <si>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</si>
  <si>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</si>
  <si>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</si>
  <si>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</si>
  <si>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</si>
  <si>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</si>
  <si>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</si>
  <si>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</si>
  <si>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</si>
  <si>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</si>
  <si>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</si>
  <si>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</si>
  <si>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</si>
  <si>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</si>
  <si>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</si>
  <si>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</si>
  <si>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</si>
  <si>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</si>
  <si>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</si>
  <si>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</si>
  <si>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</si>
  <si>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</si>
  <si>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</si>
  <si>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</si>
  <si>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</si>
  <si>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</si>
  <si>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</si>
  <si>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</si>
  <si>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</si>
  <si>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</si>
  <si>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</si>
  <si>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</si>
  <si>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</si>
  <si>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</si>
  <si>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</si>
  <si>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</si>
  <si>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</si>
  <si>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</si>
  <si>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</si>
  <si>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</si>
  <si>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</si>
  <si>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</si>
  <si>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</si>
  <si>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</si>
  <si>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</si>
  <si>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</si>
  <si>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</si>
  <si>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</si>
  <si>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</si>
  <si>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</si>
  <si>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</si>
  <si>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</si>
  <si>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</si>
  <si>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</si>
  <si>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</si>
  <si>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</si>
  <si>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</si>
  <si>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</si>
  <si>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</si>
  <si>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</si>
  <si>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</si>
  <si>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</si>
  <si>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</si>
  <si>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</si>
  <si>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</si>
  <si>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</si>
  <si>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</si>
  <si>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</si>
  <si>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</si>
  <si>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</si>
  <si>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</si>
  <si>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</si>
  <si>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</si>
  <si>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</si>
  <si>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</si>
  <si>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</si>
  <si>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</si>
  <si>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</si>
  <si>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</si>
  <si>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</si>
  <si>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</si>
  <si>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</si>
  <si>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</si>
  <si>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</si>
  <si>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</si>
  <si>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</si>
  <si>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</si>
  <si>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</si>
  <si>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</si>
  <si>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</si>
  <si>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</si>
  <si>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</si>
  <si>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</si>
  <si>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</si>
  <si>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</si>
  <si>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</si>
  <si>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</si>
  <si>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</si>
  <si>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</si>
  <si>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</si>
  <si>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</si>
  <si>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</si>
  <si>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</si>
  <si>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</si>
  <si>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</si>
  <si>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</si>
  <si>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</si>
  <si>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</si>
  <si>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</si>
  <si>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</si>
  <si>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</si>
  <si>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</si>
  <si>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</si>
  <si>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</si>
  <si>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</si>
  <si>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</si>
  <si>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</si>
  <si>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</si>
  <si>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</si>
  <si>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</si>
  <si>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</si>
  <si>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</si>
  <si>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</si>
  <si>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</si>
  <si>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</si>
  <si>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</si>
  <si>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</si>
  <si>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</si>
  <si>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</si>
  <si>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</si>
  <si>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</si>
  <si>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</si>
  <si>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</si>
  <si>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</si>
  <si>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</si>
  <si>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</si>
  <si>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</si>
  <si>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</si>
  <si>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</si>
  <si>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</si>
  <si>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</si>
  <si>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</si>
  <si>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</si>
  <si>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</si>
  <si>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</si>
  <si>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</si>
  <si>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</si>
  <si>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</si>
  <si>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</si>
  <si>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</si>
  <si>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</si>
  <si>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</si>
  <si>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</si>
  <si>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</si>
  <si>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</si>
  <si>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</si>
  <si>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</si>
  <si>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</si>
  <si>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</si>
  <si>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</si>
  <si>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</si>
  <si>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</si>
  <si>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 xml:space="preserve">Ejecución de las actividades del plan </t>
  </si>
  <si>
    <t>Elaboración seguimiento y publicación al plan de racionalización de tramites (SUIT)</t>
  </si>
  <si>
    <t>Desarrollar el 100% de las actividades programadas para fortalecer la atención de PQRS verbales</t>
  </si>
  <si>
    <t>Diseñar y contruir la información que se presentará a los ciudadanos en los espacios de rendición de cuentas</t>
  </si>
  <si>
    <t>Diseñar e implementar el 100% la estrategia de rendición de cuentas</t>
  </si>
  <si>
    <t>Establecer un Plan estratégico de Talento Humano por EAV alineado al contexto estratégico sectorial</t>
  </si>
  <si>
    <t>Realizar seguimiento y retroalimentación del Plan estratégico de Talento Humano por EAV</t>
  </si>
  <si>
    <t>Cumplimiento del 100% de los acuerdos de gestión firmados por los gerentes públicos.</t>
  </si>
  <si>
    <t>Definir el 100% del esquema y hoja de ruta para la construcción del PETI sectorial</t>
  </si>
  <si>
    <t>* Taller de identificación problemática del sector.  
* Flujo de información del sector.
* Taller de identificación de líneas estratégicas del sector.
* Esquema y hoja de ruta construccion PETI Sectorial</t>
  </si>
  <si>
    <t>Diseñar la caracterización del usuario sectorial y las políticas de relacionamiento del sector</t>
  </si>
  <si>
    <t xml:space="preserve">Caracterizar ciudadanos y definir políticas de relacionamiento para el Sector Educativo </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</si>
  <si>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</si>
  <si>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</si>
  <si>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</si>
  <si>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</si>
  <si>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 xml:space="preserve">Diseñar o ajustar la estrategia para la administrción de los riesgos de corrupción </t>
  </si>
  <si>
    <t>Publicación de matriz de riesgos de corrupción</t>
  </si>
  <si>
    <t>Matriz de riesgos de corrupción publicada</t>
  </si>
  <si>
    <t xml:space="preserve">Estrategia para la administrción de los riesgos de corrupción </t>
  </si>
  <si>
    <t>Matriz de riesgos actualizada</t>
  </si>
  <si>
    <t>Número de Entidades Adscritas y/o vinculadas con riesgos de corrupción actualizados / Total de Entidades Adscritas y/o vinculadas * 100</t>
  </si>
  <si>
    <t>Actualizar la información publicada debido a ajustes y/o modificaciones</t>
  </si>
  <si>
    <t>Elaborar los protocolos de atención al ciudadano por entidad.</t>
  </si>
  <si>
    <t>Comparar protocolos por canales identificados en cada EAV</t>
  </si>
  <si>
    <t>Elaborar un único protocolo sectorial liderado por el MEN</t>
  </si>
  <si>
    <t>Integrar y consolidar la caracterización de grupos de interés y Políticas de relacionamiento del sector a partir de la caracterización definida liderado por el MEN</t>
  </si>
  <si>
    <t>Definir políticas de relacionamiento con los grupos de interés por cada entidad del sector</t>
  </si>
  <si>
    <t>Formular un Plan de espacios de dialogo e incentivos de rendición de cuentas para el 2017 (Art. 53 Ley 1757 de 2015).</t>
  </si>
  <si>
    <t>Evaluar la estrategia de rendición de cuentas de forma general y por cada espacio</t>
  </si>
  <si>
    <t>Implementar política de accesibilidad</t>
  </si>
  <si>
    <t xml:space="preserve">Implementar en todas las EAV al menos el 50% de la norma NTC 5854 </t>
  </si>
  <si>
    <t>Avance en la implementación de la norma de accesibilidad en las EAV</t>
  </si>
  <si>
    <t>Establecer estrategias de cooperación INSOR - INCI</t>
  </si>
  <si>
    <t>Estrategias o acciones de comunicación población con discapacidad (sordos, ciegos, indígenas…)</t>
  </si>
  <si>
    <t>Implementar la Norma 5854 de accesibilidad WEB</t>
  </si>
  <si>
    <t>Definir lineamientos sectoriales para la integración por parte del MEN</t>
  </si>
  <si>
    <t>Plan Estrategico de Tecnologias de la Informacion (PETI) por entidad</t>
  </si>
  <si>
    <t xml:space="preserve">Participar en las fases de comprensión, creación y definición del esquema y hoja de ruta para la construcción del PETI sectorial a septiembre de 2017 </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</si>
  <si>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</si>
  <si>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</si>
  <si>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Desarrollar las estrategias con las entidades para la construcción del PETH al interior de cada EAV, el cual debe estar alineado a la estrategia del Sector.</t>
  </si>
  <si>
    <t>Alcanzar un índice de participación del 60% de los servidores en actividades del Sistema de Estímulos.</t>
  </si>
  <si>
    <t>Ejecutar el plan de trabajo definido para la construcción del PETH por cada EAV</t>
  </si>
  <si>
    <t>Obtener calificación mínima de 3,5 en las Evaluaciones de Satisfacción de actividades del Sistema de Estímulos en la vigencia 2017.</t>
  </si>
  <si>
    <t>Obtener calificación mínima de 3,5 en Evaluaciones de Satisfacción de actividades del PIC de la vigencia 2017</t>
  </si>
  <si>
    <t>Definir lineamiento sectorial para análisis de capacidad instalada en las instituciones del sector por parte del MEN</t>
  </si>
  <si>
    <t>ICFES</t>
  </si>
  <si>
    <t>ICETEX</t>
  </si>
  <si>
    <t>INCI</t>
  </si>
  <si>
    <t>INSOR</t>
  </si>
  <si>
    <t>FODESEP</t>
  </si>
  <si>
    <t>INTENALCO</t>
  </si>
  <si>
    <t>INFOTEP SAN ANDRES</t>
  </si>
  <si>
    <t>INFOTEP SAN JUAN DEL CESAR</t>
  </si>
  <si>
    <t>ITFIT</t>
  </si>
  <si>
    <t>PROMEDIO</t>
  </si>
  <si>
    <t>Gestión documental en las entidades del sector</t>
  </si>
  <si>
    <t>NR</t>
  </si>
  <si>
    <t>Total meta</t>
  </si>
  <si>
    <t>POLITICA</t>
  </si>
  <si>
    <t>Gestiòn Misional y de Gobierno</t>
  </si>
  <si>
    <t>Transparencia, Anticorrupciòn y servicio al ciudadano</t>
  </si>
  <si>
    <t>Gestiòn del Talento Humano</t>
  </si>
  <si>
    <t>Gestiòn Financiera</t>
  </si>
  <si>
    <t>Total General</t>
  </si>
  <si>
    <t>Total Polìtica</t>
  </si>
  <si>
    <t>Total politica por peso Polìtica</t>
  </si>
  <si>
    <t>Total programado</t>
  </si>
  <si>
    <t xml:space="preserve">Total programado Xpeso </t>
  </si>
  <si>
    <t>Promedio de cumplimiento de la planeaciòn</t>
  </si>
  <si>
    <t>PPROMEDIO</t>
  </si>
  <si>
    <t>POLITICA:
GESTIÓN MISIONAL Y DE GOBIERNO</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</si>
  <si>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</si>
  <si>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Avance 1° Trimestre 2017</t>
  </si>
  <si>
    <t>Observaciones</t>
  </si>
  <si>
    <t>Avance 2° Trimestre 2017</t>
  </si>
  <si>
    <t>Avance 3° Trimestre 2017</t>
  </si>
  <si>
    <t>Avance 4° Trimestre 2017</t>
  </si>
  <si>
    <r>
      <t xml:space="preserve">Raciones alimentarias contratadas, para la atención a beneficiarios a través de los complementos alimentarios del PAE </t>
    </r>
    <r>
      <rPr>
        <sz val="10"/>
        <color theme="0"/>
        <rFont val="Calibri"/>
        <family val="2"/>
        <scheme val="minor"/>
      </rPr>
      <t>3.5.1.1</t>
    </r>
  </si>
  <si>
    <t>Se esta recopilando la información de los contratos de alimentación escolar de las ETC para conocer el numero de raciones contratadas que deben ser entregadas por el respectivo operador y hacer la consolidación del total nacional.</t>
  </si>
  <si>
    <r>
      <t xml:space="preserve">Informe de asistencia técnica por Entidad Territorial Certificada consolidado </t>
    </r>
    <r>
      <rPr>
        <sz val="10"/>
        <color theme="0"/>
        <rFont val="Calibri"/>
        <family val="2"/>
        <scheme val="minor"/>
      </rPr>
      <t>3.5.1.2</t>
    </r>
  </si>
  <si>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</si>
  <si>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r>
      <t>Plan estratégico de comunicaciones y actividades de promoción y divulgación del PAE ejecutado.</t>
    </r>
    <r>
      <rPr>
        <sz val="10"/>
        <color theme="0"/>
        <rFont val="Calibri"/>
        <family val="2"/>
        <scheme val="minor"/>
      </rPr>
      <t xml:space="preserve"> 3.5.1.3</t>
    </r>
  </si>
  <si>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</si>
  <si>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r>
      <t xml:space="preserve">Servicios de asistencia técnica y monitoreo a Secretarías de Educación de Entidades Territoriales  Certificadas, en estrategias de acceso y permanencia realizadas </t>
    </r>
    <r>
      <rPr>
        <sz val="10"/>
        <color theme="0"/>
        <rFont val="Calibri"/>
        <family val="2"/>
        <scheme val="minor"/>
      </rPr>
      <t>3.1.1.1</t>
    </r>
  </si>
  <si>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</si>
  <si>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r>
      <t xml:space="preserve">Servicios de asistencia técnica a las Secretarías de Educación para la formulación de Planes de Acción que permitan la atención  educativa a población vulnerable y víctima del conflicto armado. </t>
    </r>
    <r>
      <rPr>
        <sz val="10"/>
        <color theme="0"/>
        <rFont val="Calibri"/>
        <family val="2"/>
        <scheme val="minor"/>
      </rPr>
      <t>3.2.1.1</t>
    </r>
  </si>
  <si>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</si>
  <si>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r>
      <t xml:space="preserve">Servicios de asistencia técnica a Entidades territoriales certificadas para la implementación de planes de educación, que permiten la atención de la población del medio rural y víctima </t>
    </r>
    <r>
      <rPr>
        <sz val="10"/>
        <color theme="0"/>
        <rFont val="Calibri"/>
        <family val="2"/>
        <scheme val="minor"/>
      </rPr>
      <t>3.2.1.2</t>
    </r>
    <r>
      <rPr>
        <sz val="10"/>
        <color theme="1"/>
        <rFont val="Calibri"/>
        <family val="2"/>
        <scheme val="minor"/>
      </rPr>
      <t xml:space="preserve">
</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</si>
  <si>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</si>
  <si>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r>
      <t xml:space="preserve">Niños, niñas, adolescentes y jóvenes víctimas  atendidos con Modelos Educativos Flexibles   </t>
    </r>
    <r>
      <rPr>
        <sz val="10"/>
        <color theme="0"/>
        <rFont val="Calibri"/>
        <family val="2"/>
        <scheme val="minor"/>
      </rPr>
      <t>3.2.2.1</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</si>
  <si>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</si>
  <si>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r>
      <t xml:space="preserve">Nuevos jóvenes y adultos mayores de 15 años alfabetizados </t>
    </r>
    <r>
      <rPr>
        <sz val="10"/>
        <color theme="0"/>
        <rFont val="Calibri"/>
        <family val="2"/>
        <scheme val="minor"/>
      </rPr>
      <t>3.2.3.1</t>
    </r>
  </si>
  <si>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</si>
  <si>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r>
      <t xml:space="preserve">Proyectos de infraestructura educativa desarrollados </t>
    </r>
    <r>
      <rPr>
        <sz val="10"/>
        <color theme="0"/>
        <rFont val="Calibri"/>
        <family val="2"/>
        <scheme val="minor"/>
      </rPr>
      <t>3.3.1.1</t>
    </r>
    <r>
      <rPr>
        <sz val="10"/>
        <color theme="1"/>
        <rFont val="Calibri"/>
        <family val="2"/>
        <scheme val="minor"/>
      </rPr>
      <t xml:space="preserve">                                                                                                                                                                                                                                                                                                                        </t>
    </r>
  </si>
  <si>
    <r>
      <t xml:space="preserve">Aulas nuevas construidas en zonas urbanas o rurales </t>
    </r>
    <r>
      <rPr>
        <sz val="10"/>
        <color theme="0"/>
        <rFont val="Calibri"/>
        <family val="2"/>
        <scheme val="minor"/>
      </rPr>
      <t>3.3.2.2</t>
    </r>
  </si>
  <si>
    <t>Aulas ampliadas o mejoradas en zonas urbanas o rurales  3.3.2.1</t>
  </si>
  <si>
    <r>
      <t xml:space="preserve">Capacitaciones a Formadores y Tutores para acompañar a los Establecimientos Educativos (EE) de bajo desempeño </t>
    </r>
    <r>
      <rPr>
        <sz val="10"/>
        <color theme="0"/>
        <rFont val="Calibri"/>
        <family val="2"/>
        <scheme val="minor"/>
      </rPr>
      <t>2.1.1.1</t>
    </r>
  </si>
  <si>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</si>
  <si>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r>
      <t xml:space="preserve">Formación a docentes de Establecimientos Educativos (EE) de bajo desempeño </t>
    </r>
    <r>
      <rPr>
        <sz val="10"/>
        <color theme="0"/>
        <rFont val="Calibri"/>
        <family val="2"/>
        <scheme val="minor"/>
      </rPr>
      <t>2.2.1.3</t>
    </r>
  </si>
  <si>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</si>
  <si>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r>
      <t>Entrega de Materiales para mejorar practicas de Aula de los Establecimientos Educativos (EE) de bajo desempeño</t>
    </r>
    <r>
      <rPr>
        <sz val="10"/>
        <color theme="0"/>
        <rFont val="Calibri"/>
        <family val="2"/>
        <scheme val="minor"/>
      </rPr>
      <t xml:space="preserve"> 2.2.1.2</t>
    </r>
  </si>
  <si>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</si>
  <si>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r>
      <t xml:space="preserve">Educadores formados con competencias comunicativas </t>
    </r>
    <r>
      <rPr>
        <sz val="10"/>
        <color theme="0"/>
        <rFont val="Calibri"/>
        <family val="2"/>
        <scheme val="minor"/>
      </rPr>
      <t>2.1.2.1</t>
    </r>
  </si>
  <si>
    <t>La Plan Nacional de Lectura se encuentra en proceso de Planeación de los procesos de formación para la vigencia 2017.</t>
  </si>
  <si>
    <t>Estudiantes que participan en las campañas e iniciativas para el fomento de competencias comunicativas 2.1.2.2</t>
  </si>
  <si>
    <t>La Plan Nacional de Lectura se encuentra en proceso de Planeación de los procesos de formación para la vigencia 2017. SIC</t>
  </si>
  <si>
    <r>
      <t xml:space="preserve">Estudiantes que participan de estrategias de seguimiento periódico de los aprendizajes </t>
    </r>
    <r>
      <rPr>
        <sz val="10"/>
        <color theme="0"/>
        <rFont val="Calibri"/>
        <family val="2"/>
        <scheme val="minor"/>
      </rPr>
      <t>2.1.4.5</t>
    </r>
  </si>
  <si>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</si>
  <si>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r>
      <t xml:space="preserve">Elaboración y publicación de referentes de calidad educativa) </t>
    </r>
    <r>
      <rPr>
        <sz val="10"/>
        <color theme="0"/>
        <rFont val="Calibri"/>
        <family val="2"/>
        <scheme val="minor"/>
      </rPr>
      <t>2.1.5.3</t>
    </r>
  </si>
  <si>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</si>
  <si>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</si>
  <si>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r>
      <t>Realización del Foro Educativo Nacional FEN</t>
    </r>
    <r>
      <rPr>
        <sz val="10"/>
        <color theme="0"/>
        <rFont val="Calibri"/>
        <family val="2"/>
        <scheme val="minor"/>
      </rPr>
      <t xml:space="preserve"> 2.1.5.7</t>
    </r>
  </si>
  <si>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</si>
  <si>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r>
      <t>Acompañar a las Secretarías de Educación Certificadas en el seguimiento pedagógico a sus Establecimientos Educativos</t>
    </r>
    <r>
      <rPr>
        <sz val="10"/>
        <color theme="0"/>
        <rFont val="Calibri"/>
        <family val="2"/>
        <scheme val="minor"/>
      </rPr>
      <t xml:space="preserve">  2.1.5.2</t>
    </r>
  </si>
  <si>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</si>
  <si>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r>
      <t>Establecimientos Educativos con materiales  pedagógicos entregados para el fortalecimiento de la Jornada Única</t>
    </r>
    <r>
      <rPr>
        <sz val="10"/>
        <color theme="0"/>
        <rFont val="Calibri"/>
        <family val="2"/>
        <scheme val="minor"/>
      </rPr>
      <t xml:space="preserve"> 2.1.5.5</t>
    </r>
  </si>
  <si>
    <r>
      <t xml:space="preserve">Asistentes nativos extranjeros en procesos de co-enseñanza con docentes de inglés del sector oficial </t>
    </r>
    <r>
      <rPr>
        <sz val="10"/>
        <color theme="0"/>
        <rFont val="Calibri"/>
        <family val="2"/>
        <scheme val="minor"/>
      </rPr>
      <t>2.1.6.1</t>
    </r>
  </si>
  <si>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</si>
  <si>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</si>
  <si>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r>
      <t xml:space="preserve">Secretarias de Educación que conocen y desarrollan la estrategia nacional para la excelencia del talento humano </t>
    </r>
    <r>
      <rPr>
        <sz val="10"/>
        <color theme="0"/>
        <rFont val="Calibri"/>
        <family val="2"/>
        <scheme val="minor"/>
      </rPr>
      <t>1.1.1.1</t>
    </r>
  </si>
  <si>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</si>
  <si>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r>
      <t xml:space="preserve">Modelo de prestación oficial del servicio implementado en entidades territoriales </t>
    </r>
    <r>
      <rPr>
        <sz val="10"/>
        <color theme="0"/>
        <rFont val="Calibri"/>
        <family val="2"/>
        <scheme val="minor"/>
      </rPr>
      <t>1.1.2.1</t>
    </r>
  </si>
  <si>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</si>
  <si>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r>
      <t xml:space="preserve">Sistema de gestión de la calidad parametrizado para Entidades Territoriales  </t>
    </r>
    <r>
      <rPr>
        <sz val="10"/>
        <color theme="0"/>
        <rFont val="Calibri"/>
        <family val="2"/>
        <scheme val="minor"/>
      </rPr>
      <t>1.1.3.1</t>
    </r>
  </si>
  <si>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</si>
  <si>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r>
      <t xml:space="preserve">Componentes ejecutados del Plan de Asistencia Técnica de la Subdirección de Fortalecimiento, en relación con las 95 ETC. </t>
    </r>
    <r>
      <rPr>
        <sz val="10"/>
        <color theme="0"/>
        <rFont val="Calibri"/>
        <family val="2"/>
        <scheme val="minor"/>
      </rPr>
      <t>6.1.1.1</t>
    </r>
  </si>
  <si>
    <t>Se ha prestado asistencia técnica en el proceso de certificación de municipios menores de 100 mil habitantes a los municipios de Funza (Cundinamarca) y Barrancas (La Guajira)</t>
  </si>
  <si>
    <t>ETC  acompañadas en la implementación de los lineamientos de Inspección, vigilancia y control del servicio educativo para el mejoramiento de la gestión educativa. 6.1.1.2</t>
  </si>
  <si>
    <t>Se remitió a las 95 ETC Documento de orientaciones con los lineamientos para inspección y vigilancia 2017. Se ha dado retroalimentación a 9 seguimientos a planes operativos de inspección y vigilancia 2016 y a 5 de la formulación del 2017.</t>
  </si>
  <si>
    <r>
      <t xml:space="preserve">Entidades territoriales certificadas que han implementado la política de bienestar </t>
    </r>
    <r>
      <rPr>
        <sz val="10"/>
        <color theme="0"/>
        <rFont val="Calibri"/>
        <family val="2"/>
        <scheme val="minor"/>
      </rPr>
      <t>6.1.3.1</t>
    </r>
  </si>
  <si>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</si>
  <si>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r>
      <t xml:space="preserve">Índice Sintético de Calidad construido y reportes escolares para las IE y las SE producidos y divulgados </t>
    </r>
    <r>
      <rPr>
        <sz val="10"/>
        <color theme="0"/>
        <rFont val="Calibri"/>
        <family val="2"/>
        <scheme val="minor"/>
      </rPr>
      <t>6.2.3.2</t>
    </r>
  </si>
  <si>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</si>
  <si>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r>
      <t xml:space="preserve">Solicitudes de Acreditación atendidas </t>
    </r>
    <r>
      <rPr>
        <sz val="10"/>
        <color theme="0"/>
        <rFont val="Calibri"/>
        <family val="2"/>
        <scheme val="minor"/>
      </rPr>
      <t>4.1.1.2</t>
    </r>
  </si>
  <si>
    <t>no se recibieron solicitudes de acreditaciones.</t>
  </si>
  <si>
    <r>
      <t xml:space="preserve">Servicios de acompañamiento a las IES en los procesos de aseguramiento y mejoramiento de la calidad para la Educación Superior. </t>
    </r>
    <r>
      <rPr>
        <sz val="10"/>
        <color theme="0"/>
        <rFont val="Calibri"/>
        <family val="2"/>
        <scheme val="minor"/>
      </rPr>
      <t>4.1.1.4</t>
    </r>
  </si>
  <si>
    <t>En el mes de marzo se realizaron 3 visitas para reforzar a las IES con programas del área de la salud en el diligenciamiento de los documentos que se deben presentar para los diferentes trámites ante la Direcciòn de Aseguramiento.</t>
  </si>
  <si>
    <r>
      <t xml:space="preserve">Créditos educativos para  población afrodescendiente asignados </t>
    </r>
    <r>
      <rPr>
        <sz val="10"/>
        <color theme="0"/>
        <rFont val="Calibri"/>
        <family val="2"/>
        <scheme val="minor"/>
      </rPr>
      <t>5.4.2.8</t>
    </r>
  </si>
  <si>
    <t>La adjudicación de estos créditos condonables se realizará en el segundo semestre.</t>
  </si>
  <si>
    <r>
      <t xml:space="preserve">Estrategia de acompañamiento a IES para el mejoramiento de sus condiciones de calidad implementada </t>
    </r>
    <r>
      <rPr>
        <sz val="10"/>
        <color theme="0"/>
        <rFont val="Calibri"/>
        <family val="2"/>
        <scheme val="minor"/>
      </rPr>
      <t>5.1.2.1</t>
    </r>
  </si>
  <si>
    <t>Se analizaron las diferentes formas de seleccionar las instituciones que serán sujetas de acompañamiento para mejorar condiciones de calidad y la IES que brindará dicho acompañamiento</t>
  </si>
  <si>
    <r>
      <t>Estrategias para la formulación, monitoreo y evaluación de la información de educación superior y su articulación con otros sectores implementadas</t>
    </r>
    <r>
      <rPr>
        <sz val="10"/>
        <color theme="0"/>
        <rFont val="Calibri"/>
        <family val="2"/>
        <scheme val="minor"/>
      </rPr>
      <t xml:space="preserve"> 5.1.4.2</t>
    </r>
  </si>
  <si>
    <r>
      <t xml:space="preserve">Servicio de asistencia técnica a las IES públicas que ofrecen Educación Técnica Profesional  y Tecnológica prestados </t>
    </r>
    <r>
      <rPr>
        <sz val="10"/>
        <color theme="0"/>
        <rFont val="Calibri"/>
        <family val="2"/>
        <scheme val="minor"/>
      </rPr>
      <t>5.3.1.1</t>
    </r>
  </si>
  <si>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</si>
  <si>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r>
      <t xml:space="preserve">Renovación de créditos educativos a los mejores bachilleres (Decreto 644 Art. 6) </t>
    </r>
    <r>
      <rPr>
        <sz val="10"/>
        <color theme="0"/>
        <rFont val="Calibri"/>
        <family val="2"/>
        <scheme val="minor"/>
      </rPr>
      <t>5.4.1.3</t>
    </r>
  </si>
  <si>
    <t>Al mes de febrero se han renovado 59 créditos a los mejores bachilleres.</t>
  </si>
  <si>
    <r>
      <t xml:space="preserve">Subsidios de sostenimiento adjudicados a grupos focalizados por SISBEN </t>
    </r>
    <r>
      <rPr>
        <sz val="10"/>
        <color theme="0"/>
        <rFont val="Calibri"/>
        <family val="2"/>
        <scheme val="minor"/>
      </rPr>
      <t>5.4.2.1</t>
    </r>
  </si>
  <si>
    <t>No se han desembolsado recursos para adjudicar subsidios de sostenimiento, toda vez que los recursos del PAC llegaron a finales del mes de febrero por lo cual se iniciará el proceso de giro a partir del mes de marzo.</t>
  </si>
  <si>
    <r>
      <t xml:space="preserve">Subsidios de sostenimiento renovados a grupos focalizados por Sisbén  - Condonación del 25% sobre el crédito educativo </t>
    </r>
    <r>
      <rPr>
        <sz val="10"/>
        <color theme="0"/>
        <rFont val="Calibri"/>
        <family val="2"/>
        <scheme val="minor"/>
      </rPr>
      <t>5.4.2.3</t>
    </r>
  </si>
  <si>
    <t xml:space="preserve">Al mes de febrero se han desembolsado 13.484 giros de subsidio de sostenimiento. </t>
  </si>
  <si>
    <t>Créditos condonables adjudicados a poblacion en condición de discapacidad 5.4.2.5</t>
  </si>
  <si>
    <t>Al cierre de febrero no se ha suscrito el convenio respectivo y la adjudicación de estos créditos se realizará en el segundo semestre.</t>
  </si>
  <si>
    <r>
      <t xml:space="preserve">Adjudicación de nuevos créditos condonables a población indígena </t>
    </r>
    <r>
      <rPr>
        <sz val="10"/>
        <color theme="0"/>
        <rFont val="Calibri"/>
        <family val="2"/>
        <scheme val="minor"/>
      </rPr>
      <t>5.4.2.6</t>
    </r>
  </si>
  <si>
    <t>La adjudicación de estos créditos condonables se realizarán en el segundo semestre.</t>
  </si>
  <si>
    <r>
      <t xml:space="preserve">Renovar créditos condonables a la población indígena </t>
    </r>
    <r>
      <rPr>
        <sz val="10"/>
        <color theme="0"/>
        <rFont val="Calibri"/>
        <family val="2"/>
        <scheme val="minor"/>
      </rPr>
      <t>5.4.2.7</t>
    </r>
  </si>
  <si>
    <t>Al mes de febrero se han efectuado 1.158 renovaciones. Las renovaciones de este Fondo se realizan durante todo el semestre.</t>
  </si>
  <si>
    <r>
      <t xml:space="preserve">Créditos condonables adjudicados para población afrodescendiente </t>
    </r>
    <r>
      <rPr>
        <sz val="10"/>
        <color theme="0"/>
        <rFont val="Calibri"/>
        <family val="2"/>
        <scheme val="minor"/>
      </rPr>
      <t>5.4.2.8</t>
    </r>
  </si>
  <si>
    <r>
      <t xml:space="preserve">Créditos condonables renovados a afrosdescendientes  </t>
    </r>
    <r>
      <rPr>
        <sz val="10"/>
        <color theme="0"/>
        <rFont val="Calibri"/>
        <family val="2"/>
        <scheme val="minor"/>
      </rPr>
      <t>5.4.2.9</t>
    </r>
  </si>
  <si>
    <t>Al mes de febrero se han efectuado 994 renovaciones. Las renovaciones de este Fondo se realizan durante todo el semestre.</t>
  </si>
  <si>
    <r>
      <t>Créditos condonables para población ROM</t>
    </r>
    <r>
      <rPr>
        <sz val="10"/>
        <color theme="0"/>
        <rFont val="Calibri"/>
        <family val="2"/>
        <scheme val="minor"/>
      </rPr>
      <t xml:space="preserve"> 5.4.2.10</t>
    </r>
  </si>
  <si>
    <t>Al cierre de enero no se ha suscrito el convenio respectivo y la adjudicación de estos créditos se realizará en el segundo semestre.</t>
  </si>
  <si>
    <r>
      <t xml:space="preserve">Adjudicar nuevos créditos a población víctima (Matrícula, sostenimiento y permanencia) </t>
    </r>
    <r>
      <rPr>
        <sz val="10"/>
        <color theme="0"/>
        <rFont val="Calibri"/>
        <family val="2"/>
        <scheme val="minor"/>
      </rPr>
      <t>5.4.3.1</t>
    </r>
  </si>
  <si>
    <t>La adjudicación de estos créditos se realizará en el segundo semestre.</t>
  </si>
  <si>
    <r>
      <t xml:space="preserve">Créditos educativos adjudicados a Médicos para realizar especializaciones en salud </t>
    </r>
    <r>
      <rPr>
        <sz val="10"/>
        <color theme="0"/>
        <rFont val="Calibri"/>
        <family val="2"/>
        <scheme val="minor"/>
      </rPr>
      <t>5.4.4.1</t>
    </r>
  </si>
  <si>
    <t>la meta para este indicador es 0</t>
  </si>
  <si>
    <r>
      <t xml:space="preserve">Créditos educativos renovados a Médicos para realizar especializaciones en salud </t>
    </r>
    <r>
      <rPr>
        <sz val="10"/>
        <color theme="0"/>
        <rFont val="Calibri"/>
        <family val="2"/>
        <scheme val="minor"/>
      </rPr>
      <t>5.4.4.2</t>
    </r>
  </si>
  <si>
    <t>Al mes de febrero se han efectuado 3.045 renovaciones. Las renovaciones de este Fondo se realizan durante todo el semestre.</t>
  </si>
  <si>
    <r>
      <t xml:space="preserve">Nuevas becas de la convocatoria del 0,1% de los mejores Saber Pro </t>
    </r>
    <r>
      <rPr>
        <sz val="10"/>
        <color theme="0"/>
        <rFont val="Arial"/>
        <family val="2"/>
      </rPr>
      <t>5.4.5.1</t>
    </r>
  </si>
  <si>
    <t>La adjudicación de estas becas se realizará en el segundo semestre.</t>
  </si>
  <si>
    <r>
      <t xml:space="preserve">Adjudicación de crédito educativo para Posgrado en Derecho Internacional Humanitario - Alfonso López Michelsen. </t>
    </r>
    <r>
      <rPr>
        <sz val="10"/>
        <color theme="0"/>
        <rFont val="Arial"/>
        <family val="2"/>
      </rPr>
      <t>5.4.5.2</t>
    </r>
  </si>
  <si>
    <r>
      <t xml:space="preserve">Créditos-Beca "Ser Pilo Paga" educativos renovados  pregrado </t>
    </r>
    <r>
      <rPr>
        <sz val="10"/>
        <color theme="0"/>
        <rFont val="Calibri"/>
        <family val="2"/>
        <scheme val="minor"/>
      </rPr>
      <t>5.4.6.1</t>
    </r>
  </si>
  <si>
    <t>Las renovaciones están abiertas hasta febrero 2017</t>
  </si>
  <si>
    <r>
      <t xml:space="preserve">Créditos-Beca "Ser Pilo Paga" educativos adjudicados pregrado </t>
    </r>
    <r>
      <rPr>
        <sz val="10"/>
        <color theme="0"/>
        <rFont val="Calibri"/>
        <family val="2"/>
        <scheme val="minor"/>
      </rPr>
      <t>5.4.6.2</t>
    </r>
  </si>
  <si>
    <t>La convocatoria se encuentra abierta y está en periodo de legalización para realizar desembolsos en el mes de febrero, una vez se cuente con los recursos situados del PAC.</t>
  </si>
  <si>
    <r>
      <t xml:space="preserve">Créditos adjudicados en todas las lìneas </t>
    </r>
    <r>
      <rPr>
        <sz val="10"/>
        <color theme="0"/>
        <rFont val="Arial"/>
        <family val="2"/>
      </rPr>
      <t>5.4.7.1</t>
    </r>
  </si>
  <si>
    <t>En el mes de febrero se desembolsaron 123 créditos con subsidio de tasa.</t>
  </si>
  <si>
    <r>
      <t xml:space="preserve">Créditos educativos renovados en todas las lìneas </t>
    </r>
    <r>
      <rPr>
        <sz val="10"/>
        <color theme="0"/>
        <rFont val="Arial"/>
        <family val="2"/>
      </rPr>
      <t>5.4.7.2</t>
    </r>
  </si>
  <si>
    <t>Al mes de febrero se han renovado 35.247 créditos con subsidio de tasa.</t>
  </si>
  <si>
    <r>
      <t xml:space="preserve">Recursos invertidos para disminución de tasa de interés de créditos en etapa de amortización de beneficiarios de estratos 1, 2 y 3 revisar si el compromiso está en cantidad de recursos y no en número o % de créditos a los que se les reduce la tasa de interés- </t>
    </r>
    <r>
      <rPr>
        <sz val="10"/>
        <color theme="0"/>
        <rFont val="Calibri"/>
        <family val="2"/>
        <scheme val="minor"/>
      </rPr>
      <t>5.4.7.3</t>
    </r>
  </si>
  <si>
    <t>No se han desembolsado recursos para ajuste de tasas en periodo de amortización, toda vez que no se ha situado PAC por parte de la Nación.</t>
  </si>
  <si>
    <r>
      <t xml:space="preserve">Créditos educativos adjudicados posgrado para maestros </t>
    </r>
    <r>
      <rPr>
        <sz val="10"/>
        <color theme="0"/>
        <rFont val="Arial"/>
        <family val="2"/>
      </rPr>
      <t>5.4.8.1</t>
    </r>
  </si>
  <si>
    <r>
      <t xml:space="preserve">Créditos educativos renovados posgrado para maestros </t>
    </r>
    <r>
      <rPr>
        <sz val="10"/>
        <color theme="0"/>
        <rFont val="Arial"/>
        <family val="2"/>
      </rPr>
      <t>5.4.8.2</t>
    </r>
  </si>
  <si>
    <t>Al mes de febrero se han renovado 29 créditos para maestros</t>
  </si>
  <si>
    <r>
      <t xml:space="preserve">Reporte anual  del observatorio de Innovación Educativa con Uso de TIC  Versión 2.0 elaborado </t>
    </r>
    <r>
      <rPr>
        <sz val="10"/>
        <color theme="0"/>
        <rFont val="Calibri"/>
        <family val="2"/>
        <scheme val="minor"/>
      </rPr>
      <t>6.3.3.3</t>
    </r>
  </si>
  <si>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</si>
  <si>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Contenidos educativos digitales, plataformas educativas y servicios del Portal consultados  6.3.3.2</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</si>
  <si>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</si>
  <si>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ENTIDADES ADSCRITAS Y VINCULADAS AL MINISTERIO DE EDUCACION NACIONAL</t>
  </si>
  <si>
    <t>Entidad Responsable</t>
  </si>
  <si>
    <t xml:space="preserve">
ICFES                                                                                                                                                     ICFES                                                                                                                                                                                  ICFES</t>
  </si>
  <si>
    <r>
      <t xml:space="preserve">Contar con un  </t>
    </r>
    <r>
      <rPr>
        <sz val="10"/>
        <rFont val="Calibri"/>
        <family val="2"/>
        <scheme val="minor"/>
      </rPr>
      <t>100%</t>
    </r>
    <r>
      <rPr>
        <sz val="10"/>
        <color theme="1"/>
        <rFont val="Calibri"/>
        <family val="2"/>
        <scheme val="minor"/>
      </rPr>
      <t xml:space="preserve">  de avance de la activides programadas para 2017 en relaciónal  esquema tarifario que incorpore análisis de costos de la cadena de valor y el punto de equilibrio</t>
    </r>
  </si>
  <si>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</si>
  <si>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</si>
  <si>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</si>
  <si>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 xml:space="preserve">No aplica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</si>
  <si>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</si>
  <si>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</si>
  <si>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</si>
  <si>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</si>
  <si>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</si>
  <si>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</si>
  <si>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t>Este avance del 25% esta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</si>
  <si>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esta representado  en el diseño de la estrategia y el programa radial y publicidad que se hizo en el mes de enero y febrero.</t>
  </si>
  <si>
    <t>Apoyar la formación de tres (3) docentes en maetrias</t>
  </si>
  <si>
    <t>Este avance del 25% esta representado en el apoyo que se dio a dos docentes para continuar con sus estudios de maestria el cual se puede evidenciar mediante las resoluciones de apoyo n° 016 del 23 de enero y n° 18 del 24 de enero.</t>
  </si>
  <si>
    <t>Incrementar 0,4, cada año, el promedio alcanzanzado en las pruebas saber pro en las  competencias lectura, escritura y cuantitativa, tomando como base los promedios alcanzados en el 2014.</t>
  </si>
  <si>
    <r>
      <t>Este avance del 40% esta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</si>
  <si>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</si>
  <si>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Este avance del 25% esta representado en acciones que llevaron acabo con los estudiantes de articulación: una jornada de indución y un taller sobre inteligencia emocional</t>
  </si>
  <si>
    <t>Mejorar las competencia investigativas  de los grupos de investigación y categorizarlo en Colciencias</t>
  </si>
  <si>
    <t xml:space="preserve">Numero de grupos de investigación categorizados en Colciencias </t>
  </si>
  <si>
    <t>Categorizar un(1) grupo en Colciencias ( linea base 0)</t>
  </si>
  <si>
    <t>Este avance del 25% esta representado en dos capacitaciones que se relalizaron para fortalecer los grupos de investigaciones en  administración de la investigación en los grupos de investigación y Técnicas y métodos de  investigativas , los dias 25 de enero y 8 de febrero respectivamente.</t>
  </si>
  <si>
    <t>ITIFP TOLIMA</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</si>
  <si>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</si>
  <si>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</si>
  <si>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</si>
  <si>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</si>
  <si>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</si>
  <si>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</si>
  <si>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</si>
  <si>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</si>
  <si>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</si>
  <si>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</si>
  <si>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</si>
  <si>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</si>
  <si>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</si>
  <si>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</si>
  <si>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</si>
  <si>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</si>
  <si>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</si>
  <si>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</si>
  <si>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</si>
  <si>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</si>
  <si>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</si>
  <si>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</si>
  <si>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</si>
  <si>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</si>
  <si>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</si>
  <si>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</si>
  <si>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</si>
  <si>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</si>
  <si>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</si>
  <si>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</si>
  <si>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FODESEP  </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</si>
  <si>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</si>
  <si>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</si>
  <si>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</si>
  <si>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</si>
  <si>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r>
      <t xml:space="preserve">30 entidades territoriales fortalecidas para ofrecer educación pertinente para las personas sordas </t>
    </r>
    <r>
      <rPr>
        <sz val="10"/>
        <rFont val="Calibri"/>
        <family val="2"/>
        <scheme val="minor"/>
      </rPr>
      <t xml:space="preserve">e insitituciones educativas asesoradas para la organización de la oferta educativa y acceso a la educación para la Población Sorda
</t>
    </r>
  </si>
  <si>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</si>
  <si>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</si>
  <si>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</si>
  <si>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</si>
  <si>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</si>
  <si>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</si>
  <si>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</si>
  <si>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</si>
  <si>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</si>
  <si>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</si>
  <si>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</si>
  <si>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</si>
  <si>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</si>
  <si>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Aumento de la cobertura estudiantil con 65 nuevos estudiantes matriculados</t>
  </si>
  <si>
    <t>Implementar estrategias y/o procesos para garantizar el acceso, permanencia y graduación de los estudiantes del INFOTEP.</t>
  </si>
  <si>
    <t>Número de estrategias y/o procesos implementados (porcentaje de estrategias ejecutadas vs. Planeadas)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</si>
  <si>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</si>
  <si>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Implementar estrategias para el fomento y la apropiación de la investigación en el INFOTEP.</t>
  </si>
  <si>
    <t>COORDINACIÓN DE INVESTIGACIÓN</t>
  </si>
  <si>
    <t>Número de estrategias para el fomento y la apropiación de la investigación ejecutadas</t>
  </si>
  <si>
    <t>El proyecto estuvo bloqueado hasta mediados de febrero; inmediatamente se iniciaron gestiones para la realización de convenios.  Se espera que finalizado el primer semestre se encuentre realizado el 60% de las metas planeadas.</t>
  </si>
  <si>
    <t>EXTENSION Y PROYECCION SOCIAL</t>
  </si>
  <si>
    <t>Vincular estudiantes a programas de educación contínua del INFOTEP</t>
  </si>
  <si>
    <t>COORDINACIÓN DE EXTENSIÓN Y PROYECCION SOCIAL</t>
  </si>
  <si>
    <t>Número de estudiantes vinculados  en programas de educacion continua</t>
  </si>
  <si>
    <t>Actualmente se encuentran matriculados 30 estudiantes en programas de educación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</si>
  <si>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</si>
  <si>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</si>
  <si>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</si>
  <si>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Se logró nuevamente  la vinculación del l Institución Educativa Brooks Hill.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</si>
  <si>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</si>
  <si>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</si>
  <si>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</si>
  <si>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0.7</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</si>
  <si>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</si>
  <si>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Programar actividad para integrar a los egresados del INFOTEP con su comunidad</t>
  </si>
  <si>
    <t>Número de actividades programadas para los egresados de Infotep realizadas</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</si>
  <si>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</si>
  <si>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NACIÓN (HONORARIOS)</t>
  </si>
  <si>
    <t>Desarrollar procesos para el fortalecimiento del emprendimiento con la comunidad vinculada a nuestra institución</t>
  </si>
  <si>
    <t>Procesos para el fortalecimiento del emprendimiento en la comunidad vinculada a la institucion implementados</t>
  </si>
  <si>
    <t>Se inicia el proceso de contratación para el mes de Abril</t>
  </si>
  <si>
    <t>Realizar actividades para el fortalecimiento de la internacionalización de nuestra institución</t>
  </si>
  <si>
    <t>Procesos para el fortalecimiento de la internacionalización de la institución implementados</t>
  </si>
  <si>
    <t>0.5</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</si>
  <si>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</si>
  <si>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</si>
  <si>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</si>
  <si>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</si>
  <si>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</si>
  <si>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INCI                                                                                                                                                                     INCI                                                                                                                                                  INCI</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</si>
  <si>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</si>
  <si>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</si>
  <si>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</si>
  <si>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</si>
  <si>
    <t>CONSOLIDADO SEGUIMIENTO PLAN SECTORIAL 2017  - SEGUNDO TRIMESTRE</t>
  </si>
  <si>
    <t>Optimizar la capacidad instalada de las entidades del sector</t>
  </si>
  <si>
    <t>Racionalizar los tramites del sector</t>
  </si>
  <si>
    <t xml:space="preserve">               </t>
  </si>
  <si>
    <t>Programado</t>
  </si>
  <si>
    <t>Fortalecimiento de las tecnologìa de la información</t>
  </si>
  <si>
    <t>I TRIMESTRE</t>
  </si>
  <si>
    <t>II TRIMESTRE</t>
  </si>
  <si>
    <t>III TRIMESTRE</t>
  </si>
  <si>
    <t>IV TRIMESTRE</t>
  </si>
  <si>
    <t>PROGRAMADO</t>
  </si>
  <si>
    <t>EJECUTADO</t>
  </si>
  <si>
    <t>Transparencia , Anticorrupción y Servicio al Ciudadano</t>
  </si>
  <si>
    <t>Cumplimiento Plan de Acción</t>
  </si>
  <si>
    <t>Ejecutado</t>
  </si>
  <si>
    <t>CONSOLIDADO SEGUIMIENTO PLAN SECTORIAL 2017 PMG - SEGUNDO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</si>
</sst>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_);_(* \(#,##0\);_(* &quot;-&quot;_);_(@_)"/>
    <numFmt numFmtId="165" formatCode="_(&quot;$&quot;\ * #,##0.00_);_(&quot;$&quot;\ * \(#,##0.00\);_(&quot;$&quot;\ * &quot;-&quot;??_);_(@_)"/>
    <numFmt numFmtId="166" formatCode="_(* #,##0.00_);_(* \(#,##0.00\);_(* &quot;-&quot;??_);_(@_)"/>
    <numFmt numFmtId="167" formatCode="_-&quot;$&quot;* #,##0.00_-;\-&quot;$&quot;* #,##0.00_-;_-&quot;$&quot;* &quot;-&quot;??_-;_-@_-"/>
    <numFmt numFmtId="168" formatCode="_ * #,##0_ ;_ * \-#,##0_ ;_ * &quot;-&quot;_ ;_ @_ "/>
    <numFmt numFmtId="169" formatCode="_ &quot;$&quot;\ * #,##0.00_ ;_ &quot;$&quot;\ * \-#,##0.00_ ;_ &quot;$&quot;\ * &quot;-&quot;??_ ;_ @_ "/>
    <numFmt numFmtId="170" formatCode="_ * #,##0.00_ ;_ * \-#,##0.00_ ;_ * &quot;-&quot;??_ ;_ @_ "/>
    <numFmt numFmtId="171" formatCode="_(* #,##0_);_(* \(#,##0\);_(* &quot;-&quot;??_);_(@_)"/>
    <numFmt numFmtId="172" formatCode="&quot;$&quot;\ #,##0;[Red]&quot;$&quot;\ #,##0"/>
    <numFmt numFmtId="173" formatCode="_(&quot;$&quot;\ * #,##0_);_(&quot;$&quot;\ * \(#,##0\);_(&quot;$&quot;\ * &quot;-&quot;??_);_(@_)"/>
    <numFmt numFmtId="174" formatCode="_-&quot;$&quot;* #,##0_-;\-&quot;$&quot;* #,##0_-;_-&quot;$&quot;* &quot;-&quot;??_-;_-@_-"/>
    <numFmt numFmtId="175" formatCode="0.0%"/>
  </numFmts>
  <fonts count="46" x14ac:knownFonts="1">
    <font>
      <sz val="11"/>
      <color theme="1"/>
      <name val="Calibri"/>
      <family val="2"/>
      <scheme val="minor"/>
    </font>
    <font>
      <sz val="10"/>
      <name val="Arial"/>
      <family val="2"/>
    </font>
    <font>
      <b/>
      <sz val="12"/>
      <name val="Arial"/>
      <family val="2"/>
    </font>
    <font>
      <sz val="12"/>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sz val="12"/>
      <color theme="3"/>
      <name val="Arial"/>
      <family val="2"/>
    </font>
    <font>
      <sz val="12"/>
      <name val="Calibri"/>
      <family val="2"/>
      <scheme val="minor"/>
    </font>
    <font>
      <sz val="12"/>
      <color indexed="8"/>
      <name val="Arial"/>
      <family val="2"/>
    </font>
    <font>
      <sz val="12"/>
      <name val="Calibri"/>
      <family val="2"/>
    </font>
    <font>
      <sz val="12"/>
      <color theme="1"/>
      <name val="Verdana"/>
      <family val="2"/>
    </font>
    <font>
      <b/>
      <sz val="10"/>
      <name val="Calibri"/>
      <family val="2"/>
      <scheme val="minor"/>
    </font>
    <font>
      <b/>
      <sz val="10"/>
      <color rgb="FF000000"/>
      <name val="Calibri"/>
      <family val="2"/>
      <scheme val="minor"/>
    </font>
    <font>
      <b/>
      <sz val="11"/>
      <color theme="1"/>
      <name val="Calibri"/>
      <family val="2"/>
      <scheme val="minor"/>
    </font>
    <font>
      <b/>
      <sz val="11"/>
      <name val="Arial"/>
      <family val="2"/>
    </font>
    <font>
      <b/>
      <sz val="18"/>
      <color theme="1"/>
      <name val="Calibri"/>
      <family val="2"/>
      <scheme val="minor"/>
    </font>
    <font>
      <b/>
      <sz val="10"/>
      <color theme="0"/>
      <name val="Calibri"/>
      <family val="2"/>
      <scheme val="minor"/>
    </font>
    <font>
      <b/>
      <sz val="12"/>
      <color theme="0"/>
      <name val="Arial"/>
      <family val="2"/>
    </font>
    <font>
      <sz val="12"/>
      <color theme="0"/>
      <name val="Arial"/>
      <family val="2"/>
    </font>
    <font>
      <b/>
      <sz val="12"/>
      <color theme="3"/>
      <name val="Arial"/>
      <family val="2"/>
    </font>
    <font>
      <sz val="10"/>
      <color theme="1"/>
      <name val="Calibri"/>
      <family val="2"/>
      <scheme val="minor"/>
    </font>
    <font>
      <sz val="10"/>
      <color theme="0"/>
      <name val="Calibri"/>
      <family val="2"/>
      <scheme val="minor"/>
    </font>
    <font>
      <sz val="10"/>
      <color theme="3"/>
      <name val="Calibri"/>
      <family val="2"/>
      <scheme val="minor"/>
    </font>
    <font>
      <sz val="10"/>
      <name val="Calibri"/>
      <family val="2"/>
      <scheme val="minor"/>
    </font>
    <font>
      <sz val="10"/>
      <color theme="0"/>
      <name val="Arial"/>
      <family val="2"/>
    </font>
    <font>
      <sz val="10"/>
      <color rgb="FF000000"/>
      <name val="Arial"/>
      <family val="2"/>
    </font>
    <font>
      <b/>
      <i/>
      <sz val="10"/>
      <name val="Calibri"/>
      <family val="2"/>
      <scheme val="minor"/>
    </font>
    <font>
      <sz val="10"/>
      <name val="Calibri"/>
      <family val="2"/>
    </font>
    <font>
      <b/>
      <sz val="12"/>
      <name val="Verdana"/>
      <family val="2"/>
    </font>
    <font>
      <sz val="10"/>
      <color indexed="8"/>
      <name val="Calibri"/>
      <family val="2"/>
      <scheme val="minor"/>
    </font>
    <font>
      <sz val="10"/>
      <color rgb="FF000000"/>
      <name val="Calibri"/>
      <family val="2"/>
      <scheme val="minor"/>
    </font>
    <font>
      <b/>
      <sz val="9"/>
      <color indexed="81"/>
      <name val="Tahoma"/>
      <family val="2"/>
    </font>
    <font>
      <sz val="9"/>
      <color indexed="81"/>
      <name val="Tahoma"/>
      <family val="2"/>
    </font>
    <font>
      <b/>
      <sz val="16"/>
      <name val="Arial"/>
      <family val="2"/>
    </font>
    <font>
      <sz val="11"/>
      <color theme="1"/>
      <name val="Arial"/>
      <family val="2"/>
    </font>
    <font>
      <b/>
      <sz val="11"/>
      <color theme="0"/>
      <name val="Arial"/>
      <family val="2"/>
    </font>
    <font>
      <b/>
      <sz val="16"/>
      <color theme="1"/>
      <name val="Arial"/>
      <family val="2"/>
    </font>
  </fonts>
  <fills count="28">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4" tint="0.39994506668294322"/>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5" tint="-0.249977111117893"/>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style="thin">
        <color theme="3"/>
      </left>
      <right style="thin">
        <color theme="3"/>
      </right>
      <top/>
      <bottom/>
      <diagonal/>
    </border>
    <border>
      <left style="thin">
        <color theme="3"/>
      </left>
      <right/>
      <top/>
      <bottom/>
      <diagonal/>
    </border>
    <border>
      <left/>
      <right style="thin">
        <color theme="3"/>
      </right>
      <top/>
      <bottom/>
      <diagonal/>
    </border>
    <border>
      <left/>
      <right style="thin">
        <color theme="3"/>
      </right>
      <top/>
      <bottom style="thin">
        <color indexed="64"/>
      </bottom>
      <diagonal/>
    </border>
    <border>
      <left style="thin">
        <color theme="3"/>
      </left>
      <right style="thin">
        <color theme="3"/>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1">
    <xf numFmtId="0" fontId="0" fillId="0" borderId="0"/>
    <xf numFmtId="0" fontId="1" fillId="0" borderId="0"/>
    <xf numFmtId="170" fontId="1" fillId="0" borderId="0" applyFont="0" applyFill="0" applyBorder="0" applyAlignment="0" applyProtection="0"/>
    <xf numFmtId="168" fontId="1" fillId="0" borderId="0" applyFont="0" applyFill="0" applyBorder="0" applyAlignment="0" applyProtection="0"/>
    <xf numFmtId="170" fontId="1" fillId="0" borderId="0" applyFont="0" applyFill="0" applyBorder="0" applyAlignment="0" applyProtection="0"/>
    <xf numFmtId="166"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4" fillId="0" borderId="0" applyFont="0" applyFill="0" applyBorder="0" applyAlignment="0" applyProtection="0"/>
    <xf numFmtId="167" fontId="5" fillId="0" borderId="0" applyFont="0" applyFill="0" applyBorder="0" applyAlignment="0" applyProtection="0"/>
    <xf numFmtId="0" fontId="1" fillId="0" borderId="0"/>
    <xf numFmtId="0" fontId="1" fillId="0" borderId="0"/>
    <xf numFmtId="0" fontId="6"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4" fontId="14" fillId="0" borderId="0" applyFont="0" applyFill="0" applyBorder="0" applyAlignment="0" applyProtection="0"/>
    <xf numFmtId="165" fontId="14" fillId="0" borderId="0" applyFont="0" applyFill="0" applyBorder="0" applyAlignment="0" applyProtection="0"/>
  </cellStyleXfs>
  <cellXfs count="798">
    <xf numFmtId="0" fontId="0" fillId="0" borderId="0" xfId="0"/>
    <xf numFmtId="0" fontId="1" fillId="0" borderId="0" xfId="1"/>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7" fillId="2" borderId="1" xfId="1" applyFont="1" applyFill="1" applyBorder="1" applyAlignment="1">
      <alignment horizontal="center" vertical="center" textRotation="90" wrapText="1"/>
    </xf>
    <xf numFmtId="0" fontId="0" fillId="0" borderId="0" xfId="0" applyFill="1"/>
    <xf numFmtId="0" fontId="7" fillId="3" borderId="2" xfId="10" applyFont="1" applyFill="1" applyBorder="1" applyAlignment="1">
      <alignment horizontal="center" vertical="center" textRotation="90" wrapText="1"/>
    </xf>
    <xf numFmtId="0" fontId="7" fillId="3" borderId="5" xfId="10" applyFont="1" applyFill="1" applyBorder="1" applyAlignment="1">
      <alignment horizontal="center" vertical="center" wrapText="1"/>
    </xf>
    <xf numFmtId="0" fontId="0" fillId="0" borderId="0" xfId="0" applyFont="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2" borderId="2" xfId="10" applyFont="1" applyFill="1" applyBorder="1" applyAlignment="1">
      <alignment horizontal="center" vertical="center" textRotation="90" wrapText="1"/>
    </xf>
    <xf numFmtId="0" fontId="2" fillId="0" borderId="0" xfId="10" applyFont="1" applyBorder="1"/>
    <xf numFmtId="0" fontId="8" fillId="0" borderId="1" xfId="10" applyFont="1" applyFill="1" applyBorder="1" applyAlignment="1">
      <alignment vertical="center" wrapText="1"/>
    </xf>
    <xf numFmtId="9" fontId="8" fillId="0" borderId="1" xfId="14" applyFont="1" applyFill="1" applyBorder="1" applyAlignment="1">
      <alignment vertical="center" wrapText="1"/>
    </xf>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3" fillId="0" borderId="0"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8" fillId="0" borderId="0" xfId="0" applyFont="1" applyFill="1" applyBorder="1" applyAlignment="1">
      <alignment horizontal="justify" vertical="center" wrapText="1"/>
    </xf>
    <xf numFmtId="0" fontId="3" fillId="0" borderId="1" xfId="0" applyFont="1" applyFill="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justify" vertical="center" wrapText="1"/>
    </xf>
    <xf numFmtId="9" fontId="8" fillId="0" borderId="0" xfId="14"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1" applyFont="1" applyFill="1" applyBorder="1" applyAlignment="1">
      <alignment horizontal="center" vertical="center" wrapText="1"/>
    </xf>
    <xf numFmtId="0" fontId="0" fillId="0" borderId="0" xfId="0" applyBorder="1"/>
    <xf numFmtId="0" fontId="8" fillId="0" borderId="0" xfId="10" applyFont="1" applyFill="1" applyBorder="1" applyAlignment="1">
      <alignment horizontal="center" vertical="center" wrapText="1"/>
    </xf>
    <xf numFmtId="0" fontId="2" fillId="8" borderId="0" xfId="0" applyFont="1" applyFill="1" applyBorder="1" applyAlignment="1">
      <alignment vertical="center" wrapText="1"/>
    </xf>
    <xf numFmtId="0" fontId="2" fillId="4" borderId="3" xfId="10" applyFont="1" applyFill="1" applyBorder="1" applyAlignment="1">
      <alignment vertical="center" wrapText="1"/>
    </xf>
    <xf numFmtId="0" fontId="8" fillId="0" borderId="0" xfId="0" applyFont="1" applyFill="1" applyBorder="1" applyAlignment="1">
      <alignment horizontal="left" vertical="center" wrapText="1"/>
    </xf>
    <xf numFmtId="0" fontId="2" fillId="4" borderId="1" xfId="10" applyFont="1" applyFill="1" applyBorder="1" applyAlignment="1">
      <alignment vertical="center" wrapText="1"/>
    </xf>
    <xf numFmtId="0" fontId="2" fillId="8" borderId="1" xfId="0" applyFont="1" applyFill="1" applyBorder="1" applyAlignment="1">
      <alignment vertical="center" wrapText="1"/>
    </xf>
    <xf numFmtId="0" fontId="8" fillId="0" borderId="1" xfId="10" applyFont="1" applyFill="1" applyBorder="1" applyAlignment="1">
      <alignment horizontal="justify" vertical="center" wrapText="1"/>
    </xf>
    <xf numFmtId="0" fontId="2" fillId="2" borderId="2" xfId="10" applyFont="1" applyFill="1" applyBorder="1" applyAlignment="1">
      <alignment horizontal="center" vertical="center" wrapText="1"/>
    </xf>
    <xf numFmtId="0" fontId="12" fillId="0" borderId="0" xfId="0" applyFont="1" applyAlignment="1">
      <alignment horizontal="left" vertical="center" wrapText="1"/>
    </xf>
    <xf numFmtId="14" fontId="8" fillId="0" borderId="1" xfId="10" applyNumberFormat="1" applyFont="1" applyFill="1" applyBorder="1" applyAlignment="1">
      <alignment horizontal="center" vertical="center" wrapText="1"/>
    </xf>
    <xf numFmtId="0" fontId="0" fillId="0" borderId="0" xfId="0" applyAlignment="1">
      <alignment horizontal="center" vertical="center"/>
    </xf>
    <xf numFmtId="0" fontId="9" fillId="0" borderId="1" xfId="0" applyFont="1" applyFill="1" applyBorder="1" applyAlignment="1">
      <alignment horizontal="justify" vertical="center" wrapText="1"/>
    </xf>
    <xf numFmtId="9" fontId="0" fillId="0" borderId="0" xfId="0" applyNumberFormat="1"/>
    <xf numFmtId="14" fontId="8"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9" xfId="0" applyFont="1" applyFill="1" applyBorder="1" applyAlignment="1">
      <alignment horizontal="center" vertical="center" wrapText="1"/>
    </xf>
    <xf numFmtId="9" fontId="8" fillId="0" borderId="1" xfId="10" applyNumberFormat="1" applyFont="1" applyFill="1" applyBorder="1" applyAlignment="1">
      <alignment horizontal="center" vertical="center" wrapText="1"/>
    </xf>
    <xf numFmtId="0" fontId="3" fillId="0" borderId="1" xfId="1" applyFont="1" applyFill="1" applyBorder="1" applyAlignment="1">
      <alignment horizontal="justify" vertical="center" wrapText="1"/>
    </xf>
    <xf numFmtId="0" fontId="9" fillId="0" borderId="9"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10" fillId="7" borderId="0" xfId="10" applyFont="1" applyFill="1" applyBorder="1" applyAlignment="1">
      <alignment horizontal="center" vertical="center" wrapText="1"/>
    </xf>
    <xf numFmtId="0" fontId="2" fillId="8" borderId="0" xfId="0" applyFont="1" applyFill="1" applyBorder="1" applyAlignment="1">
      <alignment horizontal="center" vertical="center" wrapText="1"/>
    </xf>
    <xf numFmtId="0" fontId="13" fillId="6" borderId="0" xfId="1" applyFont="1" applyFill="1" applyBorder="1" applyAlignment="1">
      <alignment horizontal="center" vertical="center" wrapText="1"/>
    </xf>
    <xf numFmtId="0" fontId="13" fillId="6" borderId="1" xfId="10" applyFont="1" applyFill="1" applyBorder="1" applyAlignment="1">
      <alignment vertical="center" wrapText="1"/>
    </xf>
    <xf numFmtId="0" fontId="10" fillId="7" borderId="1" xfId="0" applyFont="1" applyFill="1" applyBorder="1" applyAlignment="1">
      <alignment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5" fillId="0" borderId="0" xfId="0" applyFont="1"/>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0" borderId="1" xfId="10" applyFont="1" applyBorder="1" applyAlignment="1">
      <alignment vertical="center" wrapText="1"/>
    </xf>
    <xf numFmtId="0" fontId="8" fillId="0" borderId="1" xfId="13" applyFont="1" applyFill="1" applyBorder="1" applyAlignment="1">
      <alignment horizontal="left" vertical="center"/>
    </xf>
    <xf numFmtId="0" fontId="8" fillId="0" borderId="1" xfId="13" applyFont="1" applyFill="1" applyBorder="1" applyAlignment="1">
      <alignment vertical="center" wrapText="1"/>
    </xf>
    <xf numFmtId="173" fontId="17"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3" fontId="3" fillId="12" borderId="1" xfId="0" applyNumberFormat="1" applyFont="1" applyFill="1" applyBorder="1" applyAlignment="1">
      <alignment horizontal="right" vertical="center" wrapText="1"/>
    </xf>
    <xf numFmtId="0" fontId="5" fillId="0" borderId="1" xfId="0" applyFont="1" applyBorder="1"/>
    <xf numFmtId="171" fontId="18" fillId="13" borderId="1" xfId="24" applyNumberFormat="1" applyFont="1" applyFill="1" applyBorder="1" applyAlignment="1" applyProtection="1">
      <alignment horizontal="left" vertical="center" wrapText="1"/>
      <protection locked="0"/>
    </xf>
    <xf numFmtId="0" fontId="16" fillId="0" borderId="1" xfId="10" applyFont="1" applyFill="1" applyBorder="1" applyAlignment="1">
      <alignment horizontal="left" vertical="center" wrapText="1"/>
    </xf>
    <xf numFmtId="173" fontId="16" fillId="0" borderId="0" xfId="26" applyNumberFormat="1" applyFont="1" applyFill="1" applyBorder="1" applyAlignment="1">
      <alignment horizontal="center" vertical="center"/>
    </xf>
    <xf numFmtId="173" fontId="16" fillId="0" borderId="8" xfId="26" applyNumberFormat="1" applyFont="1" applyFill="1" applyBorder="1" applyAlignment="1">
      <alignment horizontal="center" vertical="center" wrapText="1"/>
    </xf>
    <xf numFmtId="0" fontId="19" fillId="0" borderId="1" xfId="0" applyFont="1" applyBorder="1" applyAlignment="1">
      <alignment horizontal="left" vertical="center" wrapText="1"/>
    </xf>
    <xf numFmtId="165" fontId="19" fillId="0" borderId="1" xfId="30" applyFont="1" applyBorder="1" applyAlignment="1">
      <alignment horizontal="center" vertical="center"/>
    </xf>
    <xf numFmtId="165" fontId="19" fillId="0" borderId="1" xfId="30" applyFont="1" applyBorder="1" applyAlignment="1">
      <alignment vertical="center"/>
    </xf>
    <xf numFmtId="165" fontId="19" fillId="12" borderId="1" xfId="30" applyFont="1" applyFill="1" applyBorder="1" applyAlignment="1">
      <alignment vertical="center"/>
    </xf>
    <xf numFmtId="9" fontId="8" fillId="0" borderId="1" xfId="14" applyFont="1" applyFill="1" applyBorder="1" applyAlignment="1">
      <alignment horizontal="center" vertical="center" wrapText="1"/>
    </xf>
    <xf numFmtId="0" fontId="8" fillId="0" borderId="1" xfId="1" applyFont="1" applyFill="1" applyBorder="1" applyAlignment="1">
      <alignment horizontal="center" vertical="center" wrapText="1"/>
    </xf>
    <xf numFmtId="0" fontId="7" fillId="2" borderId="1" xfId="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10" fontId="8"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8" fillId="0" borderId="1" xfId="10" applyFont="1" applyFill="1" applyBorder="1" applyAlignment="1">
      <alignment horizontal="justify"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1" applyFont="1" applyFill="1" applyBorder="1" applyAlignment="1">
      <alignment horizontal="center" vertical="center" wrapText="1"/>
    </xf>
    <xf numFmtId="0" fontId="9" fillId="0" borderId="1" xfId="0" applyFont="1" applyBorder="1" applyAlignment="1">
      <alignment horizontal="justify" vertical="center" wrapText="1"/>
    </xf>
    <xf numFmtId="0" fontId="8" fillId="0" borderId="1" xfId="10" applyFont="1" applyFill="1" applyBorder="1" applyAlignment="1">
      <alignment horizontal="justify"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0" borderId="1" xfId="0" applyBorder="1"/>
    <xf numFmtId="0" fontId="9"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2" fillId="3" borderId="2"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9" fillId="12" borderId="1" xfId="0" applyFont="1" applyFill="1" applyBorder="1" applyAlignment="1">
      <alignment horizontal="justify" vertical="center" wrapText="1"/>
    </xf>
    <xf numFmtId="0" fontId="0" fillId="0" borderId="3" xfId="0" applyBorder="1" applyAlignment="1">
      <alignment horizontal="center"/>
    </xf>
    <xf numFmtId="0" fontId="0" fillId="0" borderId="3" xfId="0" applyFill="1" applyBorder="1" applyAlignment="1">
      <alignment horizontal="center"/>
    </xf>
    <xf numFmtId="0" fontId="9" fillId="12" borderId="1" xfId="0" applyFont="1" applyFill="1" applyBorder="1" applyAlignment="1">
      <alignment vertical="center" wrapText="1"/>
    </xf>
    <xf numFmtId="9" fontId="0" fillId="0" borderId="3" xfId="27" applyFont="1" applyBorder="1" applyAlignment="1">
      <alignment horizontal="center" vertical="center"/>
    </xf>
    <xf numFmtId="9" fontId="9" fillId="0" borderId="1" xfId="27" applyFont="1" applyBorder="1" applyAlignment="1">
      <alignment horizontal="center" vertical="center" wrapText="1"/>
    </xf>
    <xf numFmtId="9" fontId="9" fillId="0" borderId="1" xfId="27" applyFont="1" applyFill="1" applyBorder="1" applyAlignment="1">
      <alignment horizontal="center" vertical="center" wrapText="1"/>
    </xf>
    <xf numFmtId="9" fontId="8" fillId="0" borderId="1" xfId="27" applyFont="1" applyFill="1" applyBorder="1" applyAlignment="1">
      <alignment horizontal="center" vertical="center" wrapText="1"/>
    </xf>
    <xf numFmtId="9" fontId="9" fillId="12" borderId="1" xfId="27" applyFont="1" applyFill="1" applyBorder="1" applyAlignment="1">
      <alignment horizontal="center" vertical="center" wrapText="1"/>
    </xf>
    <xf numFmtId="0" fontId="8" fillId="12" borderId="1" xfId="1" applyFont="1" applyFill="1" applyBorder="1" applyAlignment="1">
      <alignment horizontal="center" vertical="center" wrapText="1"/>
    </xf>
    <xf numFmtId="0" fontId="8" fillId="12" borderId="1" xfId="1" applyFont="1" applyFill="1" applyBorder="1" applyAlignment="1">
      <alignment horizontal="justify" vertical="center" wrapText="1"/>
    </xf>
    <xf numFmtId="0" fontId="8" fillId="12" borderId="1" xfId="0" applyFont="1" applyFill="1" applyBorder="1" applyAlignment="1">
      <alignment horizontal="justify" vertical="center" wrapText="1"/>
    </xf>
    <xf numFmtId="0" fontId="8" fillId="12" borderId="1" xfId="10" applyFont="1" applyFill="1" applyBorder="1" applyAlignment="1">
      <alignment horizontal="center" vertical="center" wrapText="1"/>
    </xf>
    <xf numFmtId="0" fontId="3" fillId="12" borderId="1" xfId="1" applyFont="1" applyFill="1" applyBorder="1" applyAlignment="1">
      <alignment horizontal="justify" vertical="center" wrapText="1"/>
    </xf>
    <xf numFmtId="0" fontId="8" fillId="12" borderId="1" xfId="1" applyFont="1" applyFill="1" applyBorder="1" applyAlignment="1">
      <alignment vertical="center" wrapText="1"/>
    </xf>
    <xf numFmtId="0" fontId="3" fillId="12" borderId="1" xfId="10" applyFont="1" applyFill="1" applyBorder="1" applyAlignment="1">
      <alignment horizontal="justify" vertical="center" wrapText="1"/>
    </xf>
    <xf numFmtId="0" fontId="8" fillId="12" borderId="1" xfId="10" applyFont="1" applyFill="1" applyBorder="1" applyAlignment="1">
      <alignment horizontal="justify" vertical="center" wrapText="1"/>
    </xf>
    <xf numFmtId="0" fontId="9" fillId="12" borderId="1" xfId="0" applyFont="1" applyFill="1" applyBorder="1" applyAlignment="1">
      <alignment horizontal="justify" vertical="center" wrapText="1"/>
    </xf>
    <xf numFmtId="14" fontId="8" fillId="12" borderId="1" xfId="10" applyNumberFormat="1" applyFont="1" applyFill="1" applyBorder="1" applyAlignment="1">
      <alignment horizontal="center" vertical="center" wrapText="1"/>
    </xf>
    <xf numFmtId="0" fontId="8" fillId="0" borderId="9" xfId="1" applyFont="1" applyFill="1" applyBorder="1" applyAlignment="1">
      <alignment horizontal="center" vertical="center" wrapText="1"/>
    </xf>
    <xf numFmtId="10" fontId="0" fillId="0" borderId="3" xfId="27" applyNumberFormat="1" applyFont="1" applyBorder="1" applyAlignment="1">
      <alignment horizontal="center" vertical="center"/>
    </xf>
    <xf numFmtId="10" fontId="0" fillId="0" borderId="1" xfId="27" applyNumberFormat="1" applyFont="1" applyBorder="1" applyAlignment="1">
      <alignment horizontal="center" vertical="center"/>
    </xf>
    <xf numFmtId="0" fontId="8" fillId="12" borderId="0" xfId="1" applyFont="1" applyFill="1" applyBorder="1" applyAlignment="1">
      <alignment horizontal="center" vertical="center" wrapText="1"/>
    </xf>
    <xf numFmtId="10" fontId="0" fillId="0" borderId="3" xfId="27" applyNumberFormat="1" applyFont="1" applyFill="1" applyBorder="1" applyAlignment="1">
      <alignment horizontal="center" vertical="center"/>
    </xf>
    <xf numFmtId="10" fontId="0" fillId="0" borderId="1" xfId="27" applyNumberFormat="1" applyFont="1" applyFill="1" applyBorder="1" applyAlignment="1">
      <alignment horizontal="center" vertical="center"/>
    </xf>
    <xf numFmtId="10" fontId="0" fillId="6" borderId="0" xfId="0" applyNumberFormat="1" applyFill="1" applyAlignment="1">
      <alignment horizontal="center" vertical="center"/>
    </xf>
    <xf numFmtId="10" fontId="9" fillId="0" borderId="1" xfId="27" applyNumberFormat="1" applyFont="1" applyBorder="1" applyAlignment="1">
      <alignment horizontal="center" vertical="center" wrapText="1"/>
    </xf>
    <xf numFmtId="10" fontId="9" fillId="0" borderId="1" xfId="0" applyNumberFormat="1" applyFont="1" applyBorder="1" applyAlignment="1">
      <alignment horizontal="center" vertical="center" wrapText="1"/>
    </xf>
    <xf numFmtId="10" fontId="9" fillId="0" borderId="1" xfId="0" applyNumberFormat="1" applyFont="1" applyFill="1" applyBorder="1" applyAlignment="1">
      <alignment horizontal="center" vertical="center" wrapText="1"/>
    </xf>
    <xf numFmtId="10" fontId="8" fillId="0" borderId="1" xfId="10" applyNumberFormat="1" applyFont="1" applyFill="1" applyBorder="1" applyAlignment="1">
      <alignment horizontal="center" vertical="center" wrapText="1"/>
    </xf>
    <xf numFmtId="10" fontId="8" fillId="0" borderId="1" xfId="27" applyNumberFormat="1" applyFont="1" applyFill="1" applyBorder="1" applyAlignment="1">
      <alignment horizontal="center" vertical="center" wrapText="1"/>
    </xf>
    <xf numFmtId="9" fontId="8" fillId="12" borderId="1" xfId="27" applyFont="1" applyFill="1" applyBorder="1" applyAlignment="1">
      <alignment horizontal="center" vertical="center" wrapText="1"/>
    </xf>
    <xf numFmtId="10" fontId="8" fillId="12" borderId="1" xfId="27" applyNumberFormat="1" applyFont="1" applyFill="1" applyBorder="1" applyAlignment="1">
      <alignment horizontal="center" vertical="center" wrapText="1"/>
    </xf>
    <xf numFmtId="0" fontId="8" fillId="0" borderId="8" xfId="10" applyFont="1" applyFill="1" applyBorder="1" applyAlignment="1">
      <alignment horizontal="justify" vertical="center" wrapText="1"/>
    </xf>
    <xf numFmtId="0" fontId="8" fillId="0" borderId="9" xfId="10" applyFont="1" applyFill="1" applyBorder="1" applyAlignment="1">
      <alignment horizontal="center" vertical="center" wrapText="1"/>
    </xf>
    <xf numFmtId="0" fontId="8" fillId="0" borderId="9" xfId="10" applyFont="1" applyFill="1" applyBorder="1" applyAlignment="1">
      <alignment horizontal="justify" vertical="center" wrapText="1"/>
    </xf>
    <xf numFmtId="0" fontId="0" fillId="0" borderId="1" xfId="0" applyFill="1" applyBorder="1"/>
    <xf numFmtId="10" fontId="9" fillId="0" borderId="1" xfId="27" applyNumberFormat="1" applyFont="1" applyFill="1" applyBorder="1" applyAlignment="1">
      <alignment horizontal="center" vertical="center" wrapText="1"/>
    </xf>
    <xf numFmtId="10" fontId="9" fillId="12" borderId="1" xfId="0" applyNumberFormat="1" applyFont="1" applyFill="1" applyBorder="1" applyAlignment="1">
      <alignment horizontal="center" vertical="center" wrapText="1"/>
    </xf>
    <xf numFmtId="0" fontId="3" fillId="0" borderId="1" xfId="0" applyFont="1" applyFill="1" applyBorder="1"/>
    <xf numFmtId="10" fontId="3" fillId="0" borderId="1" xfId="27" applyNumberFormat="1" applyFont="1" applyFill="1" applyBorder="1" applyAlignment="1">
      <alignment horizontal="center" vertical="center"/>
    </xf>
    <xf numFmtId="10" fontId="8" fillId="0" borderId="1" xfId="0" applyNumberFormat="1" applyFont="1" applyFill="1" applyBorder="1" applyAlignment="1">
      <alignment horizontal="center" vertical="center" wrapText="1"/>
    </xf>
    <xf numFmtId="10" fontId="3" fillId="6" borderId="0" xfId="0" applyNumberFormat="1" applyFont="1" applyFill="1" applyBorder="1" applyAlignment="1">
      <alignment horizontal="center" vertical="center"/>
    </xf>
    <xf numFmtId="10" fontId="0" fillId="16" borderId="0" xfId="27" applyNumberFormat="1" applyFont="1" applyFill="1" applyAlignment="1">
      <alignment horizontal="center" vertical="center"/>
    </xf>
    <xf numFmtId="10" fontId="3" fillId="16" borderId="0" xfId="27" applyNumberFormat="1" applyFont="1" applyFill="1" applyBorder="1" applyAlignment="1">
      <alignment horizontal="center" vertical="center"/>
    </xf>
    <xf numFmtId="0" fontId="0" fillId="0" borderId="0" xfId="0" applyFont="1" applyAlignment="1">
      <alignment horizontal="center" vertical="center"/>
    </xf>
    <xf numFmtId="10" fontId="0" fillId="16" borderId="25" xfId="27" applyNumberFormat="1" applyFont="1" applyFill="1" applyBorder="1" applyAlignment="1">
      <alignment horizontal="center" vertical="center"/>
    </xf>
    <xf numFmtId="10" fontId="0" fillId="16" borderId="26" xfId="27" applyNumberFormat="1" applyFont="1" applyFill="1" applyBorder="1" applyAlignment="1">
      <alignment horizontal="center" vertical="center"/>
    </xf>
    <xf numFmtId="0" fontId="22" fillId="0" borderId="12" xfId="0" applyFont="1" applyBorder="1" applyAlignment="1">
      <alignment horizontal="center" vertical="center"/>
    </xf>
    <xf numFmtId="10" fontId="0" fillId="6" borderId="22" xfId="0" applyNumberFormat="1" applyFont="1" applyFill="1" applyBorder="1" applyAlignment="1">
      <alignment horizontal="center" vertical="center"/>
    </xf>
    <xf numFmtId="10" fontId="0" fillId="6" borderId="23" xfId="0" applyNumberFormat="1" applyFont="1" applyFill="1" applyBorder="1" applyAlignment="1">
      <alignment horizontal="center" vertical="center"/>
    </xf>
    <xf numFmtId="10" fontId="0" fillId="16" borderId="25" xfId="0" applyNumberFormat="1" applyFont="1" applyFill="1" applyBorder="1"/>
    <xf numFmtId="10" fontId="0" fillId="16" borderId="26" xfId="0" applyNumberFormat="1" applyFont="1" applyFill="1" applyBorder="1"/>
    <xf numFmtId="10" fontId="0" fillId="0" borderId="0" xfId="0" applyNumberFormat="1" applyFont="1"/>
    <xf numFmtId="10" fontId="0" fillId="6" borderId="22" xfId="0" applyNumberFormat="1" applyFont="1" applyFill="1" applyBorder="1"/>
    <xf numFmtId="10" fontId="0" fillId="6" borderId="23" xfId="0" applyNumberFormat="1" applyFont="1" applyFill="1" applyBorder="1"/>
    <xf numFmtId="10" fontId="23" fillId="14" borderId="13" xfId="0" applyNumberFormat="1" applyFont="1" applyFill="1" applyBorder="1" applyAlignment="1">
      <alignment horizontal="center" vertical="center"/>
    </xf>
    <xf numFmtId="0" fontId="9" fillId="12" borderId="0" xfId="0" applyFont="1" applyFill="1" applyBorder="1" applyAlignment="1">
      <alignment horizontal="justify" vertical="center" wrapText="1"/>
    </xf>
    <xf numFmtId="0" fontId="0" fillId="0" borderId="0" xfId="0" applyAlignment="1">
      <alignment vertical="center"/>
    </xf>
    <xf numFmtId="0" fontId="0" fillId="12" borderId="0" xfId="0" applyFill="1" applyBorder="1" applyAlignment="1">
      <alignment horizontal="center" vertical="center"/>
    </xf>
    <xf numFmtId="0" fontId="0" fillId="0" borderId="0" xfId="0" applyFill="1" applyBorder="1" applyAlignment="1">
      <alignment horizontal="center" vertical="center"/>
    </xf>
    <xf numFmtId="10" fontId="3" fillId="0" borderId="0" xfId="0" applyNumberFormat="1" applyFont="1" applyFill="1" applyBorder="1" applyAlignment="1">
      <alignment horizontal="center" vertical="center"/>
    </xf>
    <xf numFmtId="9" fontId="20" fillId="6" borderId="22" xfId="27" applyFont="1" applyFill="1" applyBorder="1" applyAlignment="1">
      <alignment horizontal="center" vertical="center" wrapText="1" readingOrder="1"/>
    </xf>
    <xf numFmtId="9" fontId="20" fillId="6" borderId="23" xfId="27" applyFont="1" applyFill="1" applyBorder="1" applyAlignment="1">
      <alignment horizontal="center" vertical="center" wrapText="1" readingOrder="1"/>
    </xf>
    <xf numFmtId="9" fontId="25" fillId="19" borderId="2" xfId="27" applyFont="1" applyFill="1" applyBorder="1" applyAlignment="1">
      <alignment horizontal="center" vertical="center" wrapText="1" readingOrder="1"/>
    </xf>
    <xf numFmtId="10" fontId="0" fillId="17" borderId="1" xfId="27" applyNumberFormat="1" applyFont="1" applyFill="1" applyBorder="1" applyAlignment="1">
      <alignment horizontal="center" vertical="center"/>
    </xf>
    <xf numFmtId="9" fontId="8" fillId="0" borderId="1" xfId="27" applyFont="1" applyFill="1" applyBorder="1" applyAlignment="1">
      <alignment horizontal="center" vertical="center" wrapText="1"/>
    </xf>
    <xf numFmtId="10" fontId="0" fillId="0" borderId="3" xfId="27" applyNumberFormat="1" applyFont="1" applyBorder="1" applyAlignment="1">
      <alignment horizontal="center" vertical="center"/>
    </xf>
    <xf numFmtId="10" fontId="0" fillId="0" borderId="3" xfId="27" applyNumberFormat="1" applyFont="1" applyFill="1" applyBorder="1" applyAlignment="1">
      <alignment horizontal="center" vertical="center"/>
    </xf>
    <xf numFmtId="9" fontId="8" fillId="0" borderId="1" xfId="10" applyNumberFormat="1" applyFont="1" applyFill="1" applyBorder="1" applyAlignment="1">
      <alignment horizontal="center" vertical="center" wrapText="1"/>
    </xf>
    <xf numFmtId="10" fontId="0" fillId="0" borderId="1" xfId="27" applyNumberFormat="1" applyFont="1" applyBorder="1" applyAlignment="1">
      <alignment horizontal="center" vertical="center"/>
    </xf>
    <xf numFmtId="10" fontId="8" fillId="0" borderId="1" xfId="27" applyNumberFormat="1" applyFont="1" applyFill="1" applyBorder="1" applyAlignment="1">
      <alignment horizontal="center" vertical="center" wrapText="1"/>
    </xf>
    <xf numFmtId="0" fontId="0" fillId="17" borderId="0" xfId="0" applyFill="1"/>
    <xf numFmtId="9" fontId="25" fillId="19" borderId="4" xfId="27" applyFont="1" applyFill="1" applyBorder="1" applyAlignment="1">
      <alignment horizontal="center" vertical="center" wrapText="1" readingOrder="1"/>
    </xf>
    <xf numFmtId="171" fontId="18" fillId="13" borderId="2" xfId="24" applyNumberFormat="1" applyFont="1" applyFill="1" applyBorder="1" applyAlignment="1" applyProtection="1">
      <alignment horizontal="left" vertical="center" wrapText="1"/>
      <protection locked="0"/>
    </xf>
    <xf numFmtId="0" fontId="19" fillId="0" borderId="2" xfId="0" applyFont="1" applyBorder="1" applyAlignment="1">
      <alignment horizontal="center" vertical="center"/>
    </xf>
    <xf numFmtId="0" fontId="19" fillId="0" borderId="2" xfId="0" applyFont="1" applyBorder="1" applyAlignment="1">
      <alignment horizontal="left" vertical="center" wrapText="1"/>
    </xf>
    <xf numFmtId="165" fontId="19" fillId="0" borderId="2" xfId="30" applyFont="1" applyBorder="1" applyAlignment="1">
      <alignment horizontal="center" vertical="center"/>
    </xf>
    <xf numFmtId="0" fontId="3" fillId="0" borderId="0" xfId="10" applyFont="1" applyAlignment="1">
      <alignment vertical="center" wrapText="1"/>
    </xf>
    <xf numFmtId="0" fontId="7" fillId="21" borderId="21" xfId="10" applyFont="1" applyFill="1" applyBorder="1" applyAlignment="1">
      <alignment vertical="center" wrapText="1"/>
    </xf>
    <xf numFmtId="0" fontId="7" fillId="21" borderId="27" xfId="10" applyFont="1" applyFill="1" applyBorder="1" applyAlignment="1">
      <alignment vertical="center" wrapText="1"/>
    </xf>
    <xf numFmtId="0" fontId="3" fillId="4" borderId="5" xfId="10" applyFont="1" applyFill="1" applyBorder="1" applyAlignment="1">
      <alignment vertical="center" wrapText="1"/>
    </xf>
    <xf numFmtId="0" fontId="7" fillId="21" borderId="28" xfId="10" applyFont="1" applyFill="1" applyBorder="1" applyAlignment="1">
      <alignment vertical="center" wrapText="1"/>
    </xf>
    <xf numFmtId="0" fontId="7" fillId="21" borderId="6" xfId="10" applyFont="1" applyFill="1" applyBorder="1" applyAlignment="1">
      <alignment vertical="center" wrapText="1"/>
    </xf>
    <xf numFmtId="0" fontId="3" fillId="4" borderId="20" xfId="10" applyFont="1" applyFill="1" applyBorder="1" applyAlignment="1">
      <alignment vertical="center" wrapText="1"/>
    </xf>
    <xf numFmtId="0" fontId="7" fillId="21" borderId="24" xfId="10" applyFont="1" applyFill="1" applyBorder="1" applyAlignment="1">
      <alignment vertical="center" wrapText="1"/>
    </xf>
    <xf numFmtId="0" fontId="7" fillId="21" borderId="29" xfId="10" applyFont="1" applyFill="1" applyBorder="1" applyAlignment="1">
      <alignment vertical="center" wrapText="1"/>
    </xf>
    <xf numFmtId="0" fontId="3" fillId="4" borderId="7" xfId="10" applyFont="1" applyFill="1" applyBorder="1" applyAlignment="1">
      <alignment vertical="center" wrapText="1"/>
    </xf>
    <xf numFmtId="0" fontId="28" fillId="4" borderId="30" xfId="0" applyFont="1" applyFill="1" applyBorder="1" applyAlignment="1">
      <alignment horizontal="center" vertical="center" wrapText="1"/>
    </xf>
    <xf numFmtId="0" fontId="28" fillId="4" borderId="30" xfId="0" applyFont="1" applyFill="1" applyBorder="1" applyAlignment="1">
      <alignment horizontal="left" vertical="center" wrapText="1"/>
    </xf>
    <xf numFmtId="0" fontId="28" fillId="4" borderId="31" xfId="0" applyFont="1" applyFill="1" applyBorder="1" applyAlignment="1">
      <alignment horizontal="center" vertical="center" wrapText="1"/>
    </xf>
    <xf numFmtId="0" fontId="28" fillId="4" borderId="2" xfId="0" applyFont="1" applyFill="1" applyBorder="1" applyAlignment="1">
      <alignment horizontal="center" vertical="center" wrapText="1"/>
    </xf>
    <xf numFmtId="164" fontId="15" fillId="4" borderId="32" xfId="25" applyFont="1" applyFill="1" applyBorder="1" applyAlignment="1">
      <alignment vertical="center" wrapText="1"/>
    </xf>
    <xf numFmtId="164" fontId="15" fillId="4" borderId="31" xfId="25" applyFont="1" applyFill="1" applyBorder="1" applyAlignment="1">
      <alignment horizontal="center" vertical="center" wrapText="1"/>
    </xf>
    <xf numFmtId="164" fontId="15" fillId="4" borderId="2" xfId="25" applyFont="1" applyFill="1" applyBorder="1" applyAlignment="1">
      <alignment horizontal="center" vertical="center" wrapText="1"/>
    </xf>
    <xf numFmtId="164" fontId="15" fillId="4" borderId="1" xfId="25" applyFont="1" applyFill="1" applyBorder="1" applyAlignment="1">
      <alignment horizontal="center" vertical="center" wrapText="1"/>
    </xf>
    <xf numFmtId="164" fontId="15" fillId="4" borderId="1" xfId="25" applyFont="1" applyFill="1" applyBorder="1" applyAlignment="1">
      <alignment vertical="center" wrapText="1"/>
    </xf>
    <xf numFmtId="164" fontId="15" fillId="4" borderId="33" xfId="25" applyFont="1" applyFill="1" applyBorder="1" applyAlignment="1">
      <alignment horizontal="center" vertical="center" wrapText="1"/>
    </xf>
    <xf numFmtId="164" fontId="15" fillId="4" borderId="34" xfId="25" applyFont="1" applyFill="1" applyBorder="1" applyAlignment="1">
      <alignment horizontal="center" vertical="center" wrapText="1"/>
    </xf>
    <xf numFmtId="0" fontId="29" fillId="0" borderId="0" xfId="0" applyFont="1"/>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center"/>
    </xf>
    <xf numFmtId="164" fontId="31" fillId="0" borderId="1" xfId="25" applyFont="1" applyFill="1" applyBorder="1" applyAlignment="1">
      <alignment vertical="center" wrapText="1"/>
    </xf>
    <xf numFmtId="0" fontId="29" fillId="0" borderId="1" xfId="0" applyFont="1" applyBorder="1" applyAlignment="1">
      <alignment horizontal="center" vertical="center"/>
    </xf>
    <xf numFmtId="0" fontId="12" fillId="0" borderId="1" xfId="0" applyFont="1" applyBorder="1" applyAlignment="1">
      <alignment vertical="top" wrapText="1"/>
    </xf>
    <xf numFmtId="0" fontId="29" fillId="0" borderId="1" xfId="0" quotePrefix="1" applyFont="1" applyFill="1" applyBorder="1" applyAlignment="1">
      <alignment horizontal="left" vertical="top" wrapText="1"/>
    </xf>
    <xf numFmtId="0" fontId="31" fillId="0" borderId="1" xfId="0" applyFont="1" applyFill="1" applyBorder="1" applyAlignment="1">
      <alignment vertical="top" wrapText="1"/>
    </xf>
    <xf numFmtId="9" fontId="29" fillId="0" borderId="1" xfId="0" applyNumberFormat="1" applyFont="1" applyFill="1" applyBorder="1" applyAlignment="1">
      <alignment vertical="center"/>
    </xf>
    <xf numFmtId="0" fontId="29" fillId="0" borderId="1" xfId="0" applyFont="1" applyFill="1" applyBorder="1" applyAlignment="1">
      <alignment horizontal="left" vertical="center" wrapText="1"/>
    </xf>
    <xf numFmtId="0" fontId="29" fillId="0" borderId="1" xfId="0" applyFont="1" applyFill="1" applyBorder="1" applyAlignment="1">
      <alignment vertical="center"/>
    </xf>
    <xf numFmtId="0" fontId="31" fillId="0" borderId="1" xfId="28" applyFont="1" applyFill="1" applyBorder="1" applyAlignment="1">
      <alignment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1" fillId="0" borderId="1" xfId="11" applyFont="1" applyFill="1" applyBorder="1" applyAlignment="1">
      <alignment horizontal="left" vertical="top" wrapText="1"/>
    </xf>
    <xf numFmtId="0" fontId="31" fillId="0" borderId="1" xfId="11" applyFont="1" applyFill="1" applyBorder="1" applyAlignment="1">
      <alignment horizontal="left" wrapText="1"/>
    </xf>
    <xf numFmtId="171" fontId="31" fillId="0" borderId="1" xfId="24" applyNumberFormat="1" applyFont="1" applyFill="1" applyBorder="1" applyAlignment="1">
      <alignment vertical="center"/>
    </xf>
    <xf numFmtId="0" fontId="1" fillId="0" borderId="1" xfId="0" applyFont="1" applyFill="1" applyBorder="1" applyAlignment="1">
      <alignment horizontal="left" vertical="center" wrapText="1"/>
    </xf>
    <xf numFmtId="171" fontId="12" fillId="0" borderId="1" xfId="24" applyNumberFormat="1" applyFont="1" applyFill="1" applyBorder="1" applyAlignment="1">
      <alignment vertical="center"/>
    </xf>
    <xf numFmtId="3" fontId="29" fillId="0" borderId="1" xfId="0" applyNumberFormat="1" applyFont="1" applyBorder="1" applyAlignment="1">
      <alignment horizontal="center" vertical="center"/>
    </xf>
    <xf numFmtId="0" fontId="34" fillId="0" borderId="1" xfId="0" applyFont="1" applyBorder="1" applyAlignment="1">
      <alignment wrapText="1"/>
    </xf>
    <xf numFmtId="0" fontId="29" fillId="0" borderId="0" xfId="0" applyFont="1" applyFill="1" applyBorder="1" applyAlignment="1">
      <alignment horizontal="center" vertical="center"/>
    </xf>
    <xf numFmtId="0" fontId="29" fillId="0" borderId="0" xfId="0" applyFont="1" applyFill="1" applyBorder="1" applyAlignment="1">
      <alignment horizontal="left" vertical="center"/>
    </xf>
    <xf numFmtId="0" fontId="29" fillId="0" borderId="0" xfId="0" applyFont="1" applyFill="1" applyBorder="1" applyAlignment="1">
      <alignment horizontal="left" vertical="top" wrapText="1"/>
    </xf>
    <xf numFmtId="0" fontId="29" fillId="0" borderId="0" xfId="0" quotePrefix="1" applyFont="1" applyFill="1" applyBorder="1" applyAlignment="1">
      <alignment horizontal="left" vertical="top" wrapText="1"/>
    </xf>
    <xf numFmtId="0" fontId="29" fillId="0" borderId="0" xfId="0" applyFont="1" applyFill="1" applyBorder="1" applyAlignment="1"/>
    <xf numFmtId="0" fontId="29" fillId="0" borderId="0" xfId="0" applyFont="1" applyFill="1" applyBorder="1"/>
    <xf numFmtId="0" fontId="29" fillId="0" borderId="0" xfId="0" applyFont="1" applyAlignment="1">
      <alignment horizontal="center"/>
    </xf>
    <xf numFmtId="0" fontId="12" fillId="0" borderId="0" xfId="0" applyFont="1" applyAlignment="1">
      <alignment wrapTex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top" wrapText="1"/>
    </xf>
    <xf numFmtId="0" fontId="5" fillId="0" borderId="0" xfId="0" quotePrefix="1" applyFont="1" applyFill="1" applyBorder="1" applyAlignment="1">
      <alignment horizontal="left" vertical="top" wrapText="1"/>
    </xf>
    <xf numFmtId="0" fontId="5" fillId="0" borderId="0" xfId="0" applyFont="1" applyFill="1" applyBorder="1" applyAlignment="1"/>
    <xf numFmtId="0" fontId="5" fillId="0" borderId="0" xfId="0" applyFont="1" applyFill="1" applyBorder="1"/>
    <xf numFmtId="0" fontId="5" fillId="0" borderId="0" xfId="0" applyFont="1" applyAlignment="1">
      <alignment horizontal="center"/>
    </xf>
    <xf numFmtId="0" fontId="8" fillId="0" borderId="0" xfId="0" applyFont="1" applyAlignment="1">
      <alignment wrapText="1"/>
    </xf>
    <xf numFmtId="0" fontId="5" fillId="0" borderId="0" xfId="0" applyFont="1" applyAlignment="1">
      <alignment horizontal="left"/>
    </xf>
    <xf numFmtId="0" fontId="5" fillId="0" borderId="0" xfId="0" applyFont="1" applyAlignment="1"/>
    <xf numFmtId="0" fontId="3" fillId="4" borderId="3" xfId="0" applyFont="1" applyFill="1" applyBorder="1" applyAlignment="1" applyProtection="1">
      <alignment horizontal="center" vertical="center" wrapText="1" readingOrder="1"/>
      <protection locked="0"/>
    </xf>
    <xf numFmtId="0" fontId="3" fillId="4" borderId="3" xfId="0" applyFont="1" applyFill="1" applyBorder="1" applyAlignment="1" applyProtection="1">
      <alignment horizontal="left" vertical="center" wrapText="1" readingOrder="1"/>
      <protection locked="0"/>
    </xf>
    <xf numFmtId="0" fontId="3" fillId="4" borderId="3" xfId="0" applyFont="1" applyFill="1" applyBorder="1" applyAlignment="1" applyProtection="1">
      <alignment horizontal="center" vertical="center" wrapText="1"/>
      <protection locked="0"/>
    </xf>
    <xf numFmtId="164" fontId="15" fillId="4" borderId="3" xfId="29" applyFont="1" applyFill="1" applyBorder="1" applyAlignment="1">
      <alignment horizontal="center" vertical="center" wrapText="1"/>
    </xf>
    <xf numFmtId="164" fontId="3" fillId="4" borderId="1" xfId="25" applyFont="1" applyFill="1" applyBorder="1" applyAlignment="1">
      <alignment horizontal="center" vertical="center" wrapText="1"/>
    </xf>
    <xf numFmtId="0" fontId="3" fillId="0" borderId="0" xfId="10" applyFont="1" applyAlignment="1">
      <alignment horizontal="center"/>
    </xf>
    <xf numFmtId="0" fontId="32" fillId="12" borderId="1" xfId="0" applyFont="1" applyFill="1" applyBorder="1" applyAlignment="1">
      <alignment horizontal="center" vertical="center" wrapText="1"/>
    </xf>
    <xf numFmtId="0" fontId="29" fillId="12" borderId="1" xfId="0" applyFont="1" applyFill="1" applyBorder="1" applyAlignment="1">
      <alignment horizontal="left" vertical="center" wrapText="1"/>
    </xf>
    <xf numFmtId="164" fontId="31" fillId="0" borderId="3" xfId="29" applyFont="1" applyFill="1" applyBorder="1" applyAlignment="1">
      <alignment horizontal="center" vertical="center" wrapText="1"/>
    </xf>
    <xf numFmtId="9" fontId="29" fillId="0" borderId="1" xfId="27" applyFont="1" applyFill="1" applyBorder="1" applyAlignment="1">
      <alignment horizontal="center" vertical="center" wrapText="1"/>
    </xf>
    <xf numFmtId="0" fontId="29" fillId="12" borderId="1" xfId="0" applyFont="1" applyFill="1" applyBorder="1" applyAlignment="1">
      <alignment vertical="center" wrapText="1"/>
    </xf>
    <xf numFmtId="0" fontId="32"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29" fillId="12" borderId="2" xfId="0" applyFont="1" applyFill="1" applyBorder="1" applyAlignment="1">
      <alignment horizontal="left" vertical="center" wrapText="1"/>
    </xf>
    <xf numFmtId="0" fontId="29" fillId="12" borderId="2" xfId="0" applyFont="1" applyFill="1" applyBorder="1" applyAlignment="1">
      <alignment vertical="center" wrapText="1"/>
    </xf>
    <xf numFmtId="0" fontId="32" fillId="0" borderId="1" xfId="0" applyFont="1" applyFill="1" applyBorder="1" applyAlignment="1">
      <alignment horizontal="left" vertical="center" wrapText="1"/>
    </xf>
    <xf numFmtId="0" fontId="32" fillId="12" borderId="1" xfId="0" applyFont="1" applyFill="1" applyBorder="1" applyAlignment="1" applyProtection="1">
      <alignment horizontal="center" vertical="center" wrapText="1"/>
    </xf>
    <xf numFmtId="172" fontId="29" fillId="12" borderId="1" xfId="0" applyNumberFormat="1" applyFont="1" applyFill="1" applyBorder="1" applyAlignment="1">
      <alignment vertical="center" wrapText="1"/>
    </xf>
    <xf numFmtId="172" fontId="32" fillId="0" borderId="1" xfId="0" applyNumberFormat="1" applyFont="1" applyFill="1" applyBorder="1" applyAlignment="1">
      <alignment horizontal="center" vertical="center" wrapText="1"/>
    </xf>
    <xf numFmtId="172" fontId="29" fillId="0" borderId="1" xfId="0" applyNumberFormat="1" applyFont="1" applyFill="1" applyBorder="1" applyAlignment="1">
      <alignment horizontal="left" vertical="top" wrapText="1"/>
    </xf>
    <xf numFmtId="0" fontId="32" fillId="0" borderId="1" xfId="0" applyFont="1" applyFill="1" applyBorder="1" applyAlignment="1" applyProtection="1">
      <alignment horizontal="left" vertical="center" wrapText="1"/>
      <protection locked="0"/>
    </xf>
    <xf numFmtId="9" fontId="29" fillId="0" borderId="1" xfId="0" applyNumberFormat="1" applyFont="1" applyBorder="1" applyAlignment="1">
      <alignment vertical="center"/>
    </xf>
    <xf numFmtId="0" fontId="32" fillId="0" borderId="1" xfId="10" applyFont="1" applyBorder="1" applyAlignment="1">
      <alignment vertical="center"/>
    </xf>
    <xf numFmtId="9" fontId="32" fillId="12" borderId="4" xfId="10" applyNumberFormat="1" applyFont="1" applyFill="1" applyBorder="1" applyAlignment="1">
      <alignment horizontal="center" vertical="center"/>
    </xf>
    <xf numFmtId="0" fontId="32" fillId="12" borderId="35" xfId="10" applyFont="1" applyFill="1" applyBorder="1" applyAlignment="1">
      <alignment vertical="center" wrapText="1"/>
    </xf>
    <xf numFmtId="0" fontId="32" fillId="13" borderId="1" xfId="10" applyFont="1" applyFill="1" applyBorder="1" applyAlignment="1" applyProtection="1">
      <alignment horizontal="left" vertical="center" wrapText="1"/>
      <protection locked="0"/>
    </xf>
    <xf numFmtId="0" fontId="29" fillId="0" borderId="1" xfId="0" applyFont="1" applyBorder="1"/>
    <xf numFmtId="0" fontId="32" fillId="13" borderId="1" xfId="10" applyFont="1" applyFill="1" applyBorder="1" applyAlignment="1" applyProtection="1">
      <alignment vertical="center" wrapText="1"/>
      <protection locked="0"/>
    </xf>
    <xf numFmtId="9" fontId="32" fillId="13" borderId="1" xfId="10" applyNumberFormat="1" applyFont="1" applyFill="1" applyBorder="1" applyAlignment="1" applyProtection="1">
      <alignment horizontal="center" vertical="center" wrapText="1"/>
      <protection locked="0"/>
    </xf>
    <xf numFmtId="0" fontId="32" fillId="13" borderId="1" xfId="10" applyFont="1" applyFill="1" applyBorder="1" applyAlignment="1" applyProtection="1">
      <alignment vertical="top" wrapText="1"/>
      <protection locked="0"/>
    </xf>
    <xf numFmtId="9" fontId="32" fillId="13" borderId="3" xfId="10" applyNumberFormat="1" applyFont="1" applyFill="1" applyBorder="1" applyAlignment="1" applyProtection="1">
      <alignment horizontal="center" vertical="center" wrapText="1"/>
      <protection locked="0"/>
    </xf>
    <xf numFmtId="0" fontId="32" fillId="13" borderId="3" xfId="10" applyFont="1" applyFill="1" applyBorder="1" applyAlignment="1" applyProtection="1">
      <alignment vertical="top" wrapText="1"/>
      <protection locked="0"/>
    </xf>
    <xf numFmtId="9" fontId="32" fillId="13" borderId="2" xfId="10" applyNumberFormat="1" applyFont="1" applyFill="1" applyBorder="1" applyAlignment="1" applyProtection="1">
      <alignment horizontal="center" vertical="center" wrapText="1"/>
      <protection locked="0"/>
    </xf>
    <xf numFmtId="0" fontId="32" fillId="0" borderId="2" xfId="10" applyFont="1" applyFill="1" applyBorder="1" applyAlignment="1" applyProtection="1">
      <alignment vertical="top" wrapText="1"/>
      <protection locked="0"/>
    </xf>
    <xf numFmtId="0" fontId="32" fillId="13" borderId="2" xfId="10" applyFont="1" applyFill="1" applyBorder="1" applyAlignment="1" applyProtection="1">
      <alignment vertical="top" wrapText="1"/>
      <protection locked="0"/>
    </xf>
    <xf numFmtId="0" fontId="29" fillId="0" borderId="3" xfId="0" applyFont="1" applyBorder="1" applyAlignment="1">
      <alignment horizontal="center"/>
    </xf>
    <xf numFmtId="0" fontId="29" fillId="0" borderId="3" xfId="0" applyFont="1" applyBorder="1" applyAlignment="1">
      <alignment wrapText="1"/>
    </xf>
    <xf numFmtId="0" fontId="36" fillId="13" borderId="1" xfId="10" applyFont="1" applyFill="1" applyBorder="1" applyAlignment="1" applyProtection="1">
      <alignment horizontal="left" vertical="center" wrapText="1"/>
      <protection locked="0"/>
    </xf>
    <xf numFmtId="0" fontId="36" fillId="13" borderId="1" xfId="10" applyFont="1" applyFill="1" applyBorder="1" applyAlignment="1" applyProtection="1">
      <alignment vertical="center" wrapText="1"/>
      <protection locked="0"/>
    </xf>
    <xf numFmtId="9" fontId="36" fillId="13" borderId="3" xfId="10" applyNumberFormat="1" applyFont="1" applyFill="1" applyBorder="1" applyAlignment="1" applyProtection="1">
      <alignment horizontal="center" vertical="center" wrapText="1"/>
      <protection locked="0"/>
    </xf>
    <xf numFmtId="0" fontId="1" fillId="13" borderId="3" xfId="10" applyFont="1" applyFill="1" applyBorder="1" applyAlignment="1" applyProtection="1">
      <alignment vertical="center" wrapText="1"/>
      <protection locked="0"/>
    </xf>
    <xf numFmtId="0" fontId="36" fillId="13" borderId="2" xfId="10" applyFont="1" applyFill="1" applyBorder="1" applyAlignment="1" applyProtection="1">
      <alignment horizontal="left" vertical="center" wrapText="1"/>
      <protection locked="0"/>
    </xf>
    <xf numFmtId="0" fontId="29" fillId="0" borderId="2" xfId="0" applyFont="1" applyBorder="1"/>
    <xf numFmtId="0" fontId="36" fillId="13" borderId="2" xfId="10" applyFont="1" applyFill="1" applyBorder="1" applyAlignment="1" applyProtection="1">
      <alignment vertical="center" wrapText="1"/>
      <protection locked="0"/>
    </xf>
    <xf numFmtId="9" fontId="36" fillId="13" borderId="4" xfId="10" applyNumberFormat="1" applyFont="1" applyFill="1" applyBorder="1" applyAlignment="1" applyProtection="1">
      <alignment horizontal="center" vertical="center" wrapText="1"/>
      <protection locked="0"/>
    </xf>
    <xf numFmtId="0" fontId="1" fillId="0" borderId="4" xfId="10" applyFont="1" applyFill="1" applyBorder="1" applyAlignment="1" applyProtection="1">
      <alignment vertical="top" wrapText="1"/>
      <protection locked="0"/>
    </xf>
    <xf numFmtId="0" fontId="5" fillId="0" borderId="2" xfId="0" applyFont="1" applyBorder="1"/>
    <xf numFmtId="0" fontId="3" fillId="13" borderId="39" xfId="0" applyFont="1" applyFill="1" applyBorder="1" applyAlignment="1" applyProtection="1">
      <alignment horizontal="center" vertical="center" wrapText="1"/>
      <protection locked="0"/>
    </xf>
    <xf numFmtId="0" fontId="8" fillId="0" borderId="40" xfId="13" applyFont="1" applyFill="1" applyBorder="1" applyAlignment="1">
      <alignment vertical="center" wrapText="1"/>
    </xf>
    <xf numFmtId="173" fontId="17" fillId="0" borderId="40" xfId="9" applyNumberFormat="1" applyFont="1" applyFill="1" applyBorder="1" applyAlignment="1" applyProtection="1">
      <alignment horizontal="right" vertical="center" wrapText="1" readingOrder="1"/>
      <protection locked="0"/>
    </xf>
    <xf numFmtId="0" fontId="2" fillId="12" borderId="40" xfId="0" applyFont="1" applyFill="1" applyBorder="1" applyAlignment="1" applyProtection="1">
      <alignment horizontal="center" vertical="center" wrapText="1"/>
      <protection locked="0"/>
    </xf>
    <xf numFmtId="0" fontId="32" fillId="0" borderId="40" xfId="0" applyFont="1" applyFill="1" applyBorder="1" applyAlignment="1" applyProtection="1">
      <alignment horizontal="left" vertical="center" wrapText="1"/>
      <protection locked="0"/>
    </xf>
    <xf numFmtId="0" fontId="29" fillId="0" borderId="40" xfId="0" applyFont="1" applyFill="1" applyBorder="1" applyAlignment="1">
      <alignment horizontal="left" vertical="center" wrapText="1"/>
    </xf>
    <xf numFmtId="0" fontId="32" fillId="0" borderId="40" xfId="0" applyFont="1" applyFill="1" applyBorder="1" applyAlignment="1">
      <alignment horizontal="center" vertical="center" wrapText="1"/>
    </xf>
    <xf numFmtId="9" fontId="29" fillId="0" borderId="40" xfId="0" applyNumberFormat="1" applyFont="1" applyBorder="1" applyAlignment="1">
      <alignment vertical="center"/>
    </xf>
    <xf numFmtId="0" fontId="32" fillId="0" borderId="40" xfId="10" applyFont="1" applyBorder="1" applyAlignment="1">
      <alignment vertical="center"/>
    </xf>
    <xf numFmtId="0" fontId="29" fillId="0" borderId="40" xfId="0" applyFont="1" applyBorder="1" applyAlignment="1">
      <alignment horizontal="center"/>
    </xf>
    <xf numFmtId="0" fontId="29" fillId="0" borderId="40" xfId="0" applyFont="1" applyBorder="1" applyAlignment="1">
      <alignment horizontal="left" vertical="top" wrapText="1"/>
    </xf>
    <xf numFmtId="0" fontId="5" fillId="0" borderId="40" xfId="0" applyFont="1" applyBorder="1"/>
    <xf numFmtId="0" fontId="5" fillId="0" borderId="41" xfId="0" applyFont="1" applyBorder="1"/>
    <xf numFmtId="0" fontId="20" fillId="0" borderId="1" xfId="0" applyFont="1" applyFill="1" applyBorder="1" applyAlignment="1" applyProtection="1">
      <alignment horizontal="left" vertical="center" wrapText="1"/>
      <protection locked="0"/>
    </xf>
    <xf numFmtId="9" fontId="29" fillId="0" borderId="1" xfId="0" applyNumberFormat="1" applyFont="1" applyBorder="1" applyAlignment="1">
      <alignment vertical="center" wrapText="1"/>
    </xf>
    <xf numFmtId="0" fontId="29" fillId="0" borderId="1" xfId="0" applyFont="1" applyBorder="1" applyAlignment="1">
      <alignment vertical="top" wrapText="1"/>
    </xf>
    <xf numFmtId="0" fontId="5" fillId="0" borderId="44" xfId="0" applyFont="1" applyBorder="1"/>
    <xf numFmtId="0" fontId="29" fillId="0" borderId="1" xfId="0" applyFont="1" applyBorder="1" applyAlignment="1">
      <alignment vertical="center" wrapText="1"/>
    </xf>
    <xf numFmtId="0" fontId="29" fillId="0" borderId="1" xfId="0" applyFont="1" applyBorder="1" applyAlignment="1">
      <alignment horizontal="center" vertical="center" wrapText="1"/>
    </xf>
    <xf numFmtId="171" fontId="32" fillId="0" borderId="1" xfId="0" applyNumberFormat="1" applyFont="1" applyFill="1" applyBorder="1" applyAlignment="1">
      <alignment horizontal="left" vertical="center" wrapText="1"/>
    </xf>
    <xf numFmtId="171" fontId="32" fillId="12" borderId="1" xfId="24" applyNumberFormat="1" applyFont="1" applyFill="1" applyBorder="1" applyAlignment="1">
      <alignment vertical="center" wrapText="1"/>
    </xf>
    <xf numFmtId="0" fontId="29" fillId="0" borderId="1" xfId="0" applyFont="1" applyBorder="1" applyAlignment="1">
      <alignment horizontal="center"/>
    </xf>
    <xf numFmtId="0" fontId="29" fillId="0" borderId="1" xfId="0" applyFont="1" applyBorder="1" applyAlignment="1">
      <alignment horizontal="left" vertical="top" wrapText="1"/>
    </xf>
    <xf numFmtId="171" fontId="32" fillId="0" borderId="1" xfId="24" applyNumberFormat="1" applyFont="1" applyFill="1" applyBorder="1" applyAlignment="1">
      <alignment vertical="center" wrapText="1"/>
    </xf>
    <xf numFmtId="9" fontId="32" fillId="12" borderId="1" xfId="25" applyNumberFormat="1" applyFont="1" applyFill="1" applyBorder="1" applyAlignment="1">
      <alignment vertical="center" wrapText="1"/>
    </xf>
    <xf numFmtId="164" fontId="32" fillId="12" borderId="1" xfId="25" applyFont="1" applyFill="1" applyBorder="1" applyAlignment="1">
      <alignment vertical="center" wrapText="1"/>
    </xf>
    <xf numFmtId="0" fontId="32" fillId="0" borderId="1" xfId="0" applyFont="1" applyFill="1" applyBorder="1" applyAlignment="1">
      <alignment horizontal="justify" vertical="center" wrapText="1"/>
    </xf>
    <xf numFmtId="0" fontId="32" fillId="0" borderId="1" xfId="0" applyFont="1" applyFill="1" applyBorder="1" applyAlignment="1">
      <alignment vertical="center" wrapText="1"/>
    </xf>
    <xf numFmtId="9" fontId="29" fillId="0" borderId="1" xfId="0" applyNumberFormat="1" applyFont="1" applyBorder="1" applyAlignment="1">
      <alignment horizontal="center"/>
    </xf>
    <xf numFmtId="0" fontId="29" fillId="0" borderId="1" xfId="0" applyFont="1" applyFill="1" applyBorder="1" applyAlignment="1">
      <alignment horizontal="justify" vertical="center" wrapText="1"/>
    </xf>
    <xf numFmtId="0" fontId="29" fillId="0" borderId="1" xfId="0" applyFont="1" applyFill="1" applyBorder="1" applyAlignment="1">
      <alignment vertical="center" wrapText="1"/>
    </xf>
    <xf numFmtId="0" fontId="32" fillId="0" borderId="1" xfId="0" applyFont="1" applyFill="1" applyBorder="1" applyAlignment="1">
      <alignment horizontal="left" vertical="center"/>
    </xf>
    <xf numFmtId="0" fontId="32" fillId="0" borderId="1" xfId="0" applyFont="1" applyFill="1" applyBorder="1" applyAlignment="1">
      <alignment vertical="center"/>
    </xf>
    <xf numFmtId="0" fontId="29" fillId="0" borderId="1" xfId="0" applyFont="1" applyFill="1" applyBorder="1" applyAlignment="1">
      <alignment horizontal="left" vertical="center"/>
    </xf>
    <xf numFmtId="0" fontId="29" fillId="0" borderId="18" xfId="0" applyFont="1" applyBorder="1" applyAlignment="1">
      <alignment horizontal="left" vertical="center" wrapText="1"/>
    </xf>
    <xf numFmtId="0" fontId="29" fillId="0" borderId="2" xfId="0" applyFont="1" applyFill="1" applyBorder="1" applyAlignment="1" applyProtection="1">
      <alignment horizontal="left" vertical="top" wrapText="1" readingOrder="1"/>
      <protection locked="0"/>
    </xf>
    <xf numFmtId="0" fontId="29" fillId="0" borderId="2" xfId="0" applyFont="1" applyBorder="1" applyAlignment="1">
      <alignment horizontal="center" vertical="center" wrapText="1"/>
    </xf>
    <xf numFmtId="0" fontId="29" fillId="0" borderId="2" xfId="0" applyFont="1" applyFill="1" applyBorder="1" applyAlignment="1" applyProtection="1">
      <alignment vertical="top" wrapText="1"/>
      <protection locked="0"/>
    </xf>
    <xf numFmtId="0" fontId="29" fillId="0" borderId="2" xfId="0" applyFont="1" applyBorder="1" applyAlignment="1">
      <alignment horizontal="center"/>
    </xf>
    <xf numFmtId="9" fontId="29" fillId="0" borderId="2" xfId="0" applyNumberFormat="1" applyFont="1" applyFill="1" applyBorder="1" applyAlignment="1">
      <alignment horizontal="center" vertical="center"/>
    </xf>
    <xf numFmtId="0" fontId="29" fillId="0" borderId="47" xfId="0" applyFont="1" applyFill="1" applyBorder="1" applyAlignment="1">
      <alignment horizontal="left" vertical="top" wrapText="1"/>
    </xf>
    <xf numFmtId="173" fontId="17" fillId="0" borderId="37" xfId="26" applyNumberFormat="1" applyFont="1" applyFill="1" applyBorder="1" applyAlignment="1" applyProtection="1">
      <alignment horizontal="right" vertical="center" wrapText="1"/>
      <protection locked="0"/>
    </xf>
    <xf numFmtId="0" fontId="29" fillId="0" borderId="37" xfId="0" applyFont="1" applyFill="1" applyBorder="1" applyAlignment="1">
      <alignment horizontal="left" vertical="center" wrapText="1"/>
    </xf>
    <xf numFmtId="0" fontId="32" fillId="0" borderId="37" xfId="0" applyFont="1" applyFill="1" applyBorder="1" applyAlignment="1" applyProtection="1">
      <alignment horizontal="center" vertical="center" wrapText="1"/>
      <protection locked="0"/>
    </xf>
    <xf numFmtId="0" fontId="32" fillId="0" borderId="37" xfId="0" applyFont="1" applyFill="1" applyBorder="1" applyAlignment="1" applyProtection="1">
      <alignment horizontal="left" vertical="center" wrapText="1"/>
      <protection locked="0"/>
    </xf>
    <xf numFmtId="9" fontId="29" fillId="0" borderId="37" xfId="0" applyNumberFormat="1" applyFont="1" applyBorder="1" applyAlignment="1">
      <alignment vertical="center" wrapText="1"/>
    </xf>
    <xf numFmtId="0" fontId="29" fillId="0" borderId="37" xfId="0" applyFont="1" applyBorder="1"/>
    <xf numFmtId="9" fontId="32" fillId="0" borderId="37" xfId="0" applyNumberFormat="1" applyFont="1" applyFill="1" applyBorder="1" applyAlignment="1">
      <alignment horizontal="center" vertical="center"/>
    </xf>
    <xf numFmtId="0" fontId="32" fillId="0" borderId="38" xfId="0" applyFont="1" applyFill="1" applyBorder="1" applyAlignment="1">
      <alignment horizontal="left" vertical="top" wrapText="1"/>
    </xf>
    <xf numFmtId="0" fontId="5" fillId="0" borderId="10" xfId="0" applyFont="1" applyBorder="1"/>
    <xf numFmtId="173" fontId="3" fillId="0" borderId="1" xfId="26" applyNumberFormat="1" applyFont="1" applyBorder="1" applyAlignment="1">
      <alignment vertical="center" wrapText="1"/>
    </xf>
    <xf numFmtId="0" fontId="32" fillId="0" borderId="1" xfId="10" applyFont="1" applyBorder="1" applyAlignment="1">
      <alignment vertical="center" wrapText="1"/>
    </xf>
    <xf numFmtId="0" fontId="32" fillId="0" borderId="1" xfId="0" applyFont="1" applyFill="1" applyBorder="1" applyAlignment="1" applyProtection="1">
      <alignment horizontal="center" vertical="center" wrapText="1"/>
      <protection locked="0"/>
    </xf>
    <xf numFmtId="0" fontId="32" fillId="0" borderId="1" xfId="10" applyFont="1" applyBorder="1" applyAlignment="1">
      <alignment horizontal="left" vertical="center" wrapText="1"/>
    </xf>
    <xf numFmtId="0" fontId="32" fillId="0" borderId="1" xfId="0" applyFont="1" applyFill="1" applyBorder="1" applyAlignment="1">
      <alignment horizontal="center" vertical="center"/>
    </xf>
    <xf numFmtId="0" fontId="32" fillId="0" borderId="44" xfId="0" applyFont="1" applyFill="1" applyBorder="1" applyAlignment="1">
      <alignment horizontal="left" vertical="top" wrapText="1"/>
    </xf>
    <xf numFmtId="0" fontId="32" fillId="0" borderId="1" xfId="10" applyFont="1" applyBorder="1" applyAlignment="1">
      <alignment horizontal="center" vertical="center" wrapText="1"/>
    </xf>
    <xf numFmtId="1" fontId="32" fillId="0" borderId="1" xfId="27" applyNumberFormat="1" applyFont="1" applyFill="1" applyBorder="1" applyAlignment="1">
      <alignment horizontal="center" vertical="center"/>
    </xf>
    <xf numFmtId="1" fontId="32" fillId="0" borderId="1" xfId="10" applyNumberFormat="1" applyFont="1" applyBorder="1" applyAlignment="1">
      <alignment vertical="center" wrapText="1"/>
    </xf>
    <xf numFmtId="1" fontId="32" fillId="0" borderId="1" xfId="0" applyNumberFormat="1" applyFont="1" applyFill="1" applyBorder="1" applyAlignment="1">
      <alignment horizontal="center" vertical="center"/>
    </xf>
    <xf numFmtId="0" fontId="3" fillId="0" borderId="39" xfId="10" applyFont="1" applyBorder="1" applyAlignment="1">
      <alignment horizontal="center" vertical="center" wrapText="1"/>
    </xf>
    <xf numFmtId="173" fontId="3" fillId="0" borderId="40" xfId="26" applyNumberFormat="1" applyFont="1" applyBorder="1" applyAlignment="1">
      <alignment vertical="center" wrapText="1"/>
    </xf>
    <xf numFmtId="0" fontId="32" fillId="0" borderId="40" xfId="10" applyFont="1" applyBorder="1" applyAlignment="1">
      <alignment vertical="center" wrapText="1"/>
    </xf>
    <xf numFmtId="0" fontId="32" fillId="0" borderId="40" xfId="10" applyFont="1" applyBorder="1" applyAlignment="1">
      <alignment horizontal="center" vertical="center" wrapText="1"/>
    </xf>
    <xf numFmtId="0" fontId="32" fillId="0" borderId="40" xfId="10" applyFont="1" applyBorder="1" applyAlignment="1">
      <alignment horizontal="left" vertical="center" wrapText="1"/>
    </xf>
    <xf numFmtId="9" fontId="32" fillId="0" borderId="40" xfId="10" applyNumberFormat="1" applyFont="1" applyBorder="1" applyAlignment="1">
      <alignment vertical="center" wrapText="1"/>
    </xf>
    <xf numFmtId="0" fontId="29" fillId="0" borderId="40" xfId="0" applyFont="1" applyBorder="1"/>
    <xf numFmtId="9" fontId="32" fillId="0" borderId="40" xfId="0" applyNumberFormat="1" applyFont="1" applyFill="1" applyBorder="1" applyAlignment="1">
      <alignment horizontal="center" vertical="center" wrapText="1"/>
    </xf>
    <xf numFmtId="0" fontId="32" fillId="0" borderId="41" xfId="0" applyFont="1" applyFill="1" applyBorder="1" applyAlignment="1">
      <alignment horizontal="left" vertical="top" wrapText="1"/>
    </xf>
    <xf numFmtId="173" fontId="38" fillId="0" borderId="37" xfId="9" applyNumberFormat="1" applyFont="1" applyFill="1" applyBorder="1" applyAlignment="1" applyProtection="1">
      <alignment horizontal="center" vertical="center" wrapText="1" readingOrder="1"/>
      <protection locked="0"/>
    </xf>
    <xf numFmtId="0" fontId="39" fillId="0" borderId="37" xfId="0" applyFont="1" applyFill="1" applyBorder="1" applyAlignment="1">
      <alignment vertical="center" wrapText="1"/>
    </xf>
    <xf numFmtId="0" fontId="39" fillId="20" borderId="37" xfId="0" applyFont="1" applyFill="1" applyBorder="1" applyAlignment="1">
      <alignment horizontal="center" vertical="center" wrapText="1"/>
    </xf>
    <xf numFmtId="9" fontId="29" fillId="0" borderId="37" xfId="0" applyNumberFormat="1" applyFont="1" applyFill="1" applyBorder="1" applyAlignment="1">
      <alignment horizontal="center" vertical="center"/>
    </xf>
    <xf numFmtId="0" fontId="39" fillId="0" borderId="38" xfId="0" applyFont="1" applyFill="1" applyBorder="1" applyAlignment="1">
      <alignment horizontal="left" vertical="top" wrapText="1"/>
    </xf>
    <xf numFmtId="173" fontId="38" fillId="0" borderId="1" xfId="9" applyNumberFormat="1" applyFont="1" applyFill="1" applyBorder="1" applyAlignment="1" applyProtection="1">
      <alignment horizontal="center" vertical="center" wrapText="1" readingOrder="1"/>
      <protection locked="0"/>
    </xf>
    <xf numFmtId="0" fontId="39" fillId="0" borderId="1" xfId="0" applyFont="1" applyFill="1" applyBorder="1" applyAlignment="1">
      <alignment vertical="center" wrapText="1"/>
    </xf>
    <xf numFmtId="0" fontId="39" fillId="20" borderId="1" xfId="0" applyFont="1" applyFill="1" applyBorder="1" applyAlignment="1">
      <alignment horizontal="center" vertical="center" wrapText="1"/>
    </xf>
    <xf numFmtId="1" fontId="29" fillId="0" borderId="1" xfId="0" applyNumberFormat="1" applyFont="1" applyFill="1" applyBorder="1" applyAlignment="1">
      <alignment horizontal="center" vertical="center"/>
    </xf>
    <xf numFmtId="0" fontId="39" fillId="0" borderId="44" xfId="0" applyFont="1" applyFill="1" applyBorder="1" applyAlignment="1">
      <alignment horizontal="left" vertical="top" wrapText="1"/>
    </xf>
    <xf numFmtId="173" fontId="38" fillId="0" borderId="40" xfId="9" applyNumberFormat="1" applyFont="1" applyFill="1" applyBorder="1" applyAlignment="1" applyProtection="1">
      <alignment horizontal="center" vertical="center" wrapText="1" readingOrder="1"/>
      <protection locked="0"/>
    </xf>
    <xf numFmtId="0" fontId="32" fillId="0" borderId="40" xfId="0" applyFont="1" applyFill="1" applyBorder="1" applyAlignment="1" applyProtection="1">
      <alignment horizontal="center" vertical="center" wrapText="1"/>
      <protection locked="0"/>
    </xf>
    <xf numFmtId="0" fontId="39" fillId="0" borderId="40" xfId="0" applyFont="1" applyFill="1" applyBorder="1" applyAlignment="1">
      <alignment vertical="center" wrapText="1"/>
    </xf>
    <xf numFmtId="0" fontId="39" fillId="20" borderId="40" xfId="0" applyFont="1" applyFill="1" applyBorder="1" applyAlignment="1">
      <alignment horizontal="center" vertical="center" wrapText="1"/>
    </xf>
    <xf numFmtId="1" fontId="29" fillId="0" borderId="40" xfId="0" applyNumberFormat="1" applyFont="1" applyFill="1" applyBorder="1" applyAlignment="1">
      <alignment horizontal="center" vertical="center"/>
    </xf>
    <xf numFmtId="0" fontId="39" fillId="0" borderId="41" xfId="0" applyFont="1" applyFill="1" applyBorder="1" applyAlignment="1">
      <alignment horizontal="left" vertical="top" wrapText="1"/>
    </xf>
    <xf numFmtId="9" fontId="32" fillId="12" borderId="20" xfId="10" applyNumberFormat="1" applyFont="1" applyFill="1" applyBorder="1" applyAlignment="1">
      <alignment horizontal="center" vertical="center"/>
    </xf>
    <xf numFmtId="0" fontId="29" fillId="0" borderId="2"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3" xfId="0" applyFont="1" applyFill="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14" xfId="0" applyFont="1" applyBorder="1" applyAlignment="1">
      <alignment horizontal="center" vertical="center"/>
    </xf>
    <xf numFmtId="10" fontId="29" fillId="0" borderId="20" xfId="27" applyNumberFormat="1" applyFont="1" applyFill="1" applyBorder="1" applyAlignment="1">
      <alignment horizontal="center" vertical="center"/>
    </xf>
    <xf numFmtId="10" fontId="29" fillId="0" borderId="7" xfId="27" applyNumberFormat="1" applyFont="1" applyFill="1" applyBorder="1" applyAlignment="1">
      <alignment horizontal="center" vertical="center"/>
    </xf>
    <xf numFmtId="9" fontId="29" fillId="0" borderId="5" xfId="27" applyFont="1" applyFill="1" applyBorder="1" applyAlignment="1">
      <alignment horizontal="center" vertical="center"/>
    </xf>
    <xf numFmtId="9" fontId="29" fillId="0" borderId="7" xfId="27" applyFont="1" applyFill="1" applyBorder="1" applyAlignment="1">
      <alignment horizontal="center" vertical="center"/>
    </xf>
    <xf numFmtId="9" fontId="29" fillId="0" borderId="5" xfId="0" applyNumberFormat="1" applyFont="1" applyFill="1" applyBorder="1" applyAlignment="1">
      <alignment horizontal="center" vertical="center"/>
    </xf>
    <xf numFmtId="0" fontId="29" fillId="0" borderId="20" xfId="0" applyFont="1" applyFill="1" applyBorder="1" applyAlignment="1">
      <alignment horizontal="center" vertical="center"/>
    </xf>
    <xf numFmtId="9" fontId="32" fillId="0" borderId="15" xfId="0" applyNumberFormat="1" applyFont="1" applyFill="1" applyBorder="1" applyAlignment="1">
      <alignment horizontal="center" vertical="center"/>
    </xf>
    <xf numFmtId="9" fontId="29" fillId="0" borderId="15" xfId="0" applyNumberFormat="1" applyFont="1" applyFill="1" applyBorder="1" applyAlignment="1">
      <alignment horizontal="center" vertical="center"/>
    </xf>
    <xf numFmtId="1" fontId="29" fillId="0" borderId="8" xfId="0" applyNumberFormat="1" applyFont="1" applyFill="1" applyBorder="1" applyAlignment="1">
      <alignment horizontal="center" vertical="center"/>
    </xf>
    <xf numFmtId="1" fontId="29" fillId="0" borderId="49" xfId="0" applyNumberFormat="1" applyFont="1" applyFill="1" applyBorder="1" applyAlignment="1">
      <alignment horizontal="center" vertical="center"/>
    </xf>
    <xf numFmtId="9" fontId="32" fillId="0" borderId="1" xfId="27" applyFont="1" applyFill="1" applyBorder="1" applyAlignment="1">
      <alignment horizontal="center" vertical="center" wrapText="1"/>
    </xf>
    <xf numFmtId="9" fontId="29" fillId="0" borderId="1" xfId="27" applyFont="1" applyBorder="1" applyAlignment="1">
      <alignment horizontal="center"/>
    </xf>
    <xf numFmtId="9" fontId="0" fillId="0" borderId="1" xfId="27" applyFont="1" applyBorder="1" applyAlignment="1">
      <alignment horizontal="right" readingOrder="1"/>
    </xf>
    <xf numFmtId="10" fontId="0" fillId="16" borderId="25" xfId="0" applyNumberFormat="1" applyFont="1" applyFill="1" applyBorder="1" applyAlignment="1">
      <alignment horizontal="right" readingOrder="1"/>
    </xf>
    <xf numFmtId="0" fontId="0" fillId="0" borderId="0" xfId="0" applyAlignment="1">
      <alignment horizontal="right" readingOrder="1"/>
    </xf>
    <xf numFmtId="0" fontId="0" fillId="0" borderId="1" xfId="0" applyBorder="1" applyAlignment="1">
      <alignment horizontal="right" readingOrder="1"/>
    </xf>
    <xf numFmtId="10" fontId="0" fillId="6" borderId="22" xfId="0" applyNumberFormat="1" applyFont="1" applyFill="1" applyBorder="1" applyAlignment="1">
      <alignment horizontal="right" vertical="center" readingOrder="1"/>
    </xf>
    <xf numFmtId="9" fontId="0" fillId="6" borderId="1" xfId="27" applyFont="1" applyFill="1" applyBorder="1" applyAlignment="1">
      <alignment horizontal="right" readingOrder="1"/>
    </xf>
    <xf numFmtId="10" fontId="0" fillId="0" borderId="0" xfId="0" applyNumberFormat="1" applyFont="1" applyAlignment="1">
      <alignment horizontal="right" readingOrder="1"/>
    </xf>
    <xf numFmtId="10" fontId="0" fillId="16" borderId="25" xfId="27" applyNumberFormat="1" applyFont="1" applyFill="1" applyBorder="1" applyAlignment="1">
      <alignment horizontal="right" vertical="center" readingOrder="1"/>
    </xf>
    <xf numFmtId="10" fontId="0" fillId="6" borderId="22" xfId="0" applyNumberFormat="1" applyFont="1" applyFill="1" applyBorder="1" applyAlignment="1">
      <alignment horizontal="right" readingOrder="1"/>
    </xf>
    <xf numFmtId="10" fontId="23" fillId="14" borderId="13" xfId="0" applyNumberFormat="1" applyFont="1" applyFill="1" applyBorder="1" applyAlignment="1">
      <alignment horizontal="right" vertical="center" readingOrder="1"/>
    </xf>
    <xf numFmtId="10" fontId="0" fillId="20" borderId="0" xfId="0" applyNumberFormat="1" applyFill="1"/>
    <xf numFmtId="0" fontId="0" fillId="22" borderId="0" xfId="0" applyFill="1"/>
    <xf numFmtId="0" fontId="0" fillId="0" borderId="0" xfId="0" applyFont="1" applyAlignment="1">
      <alignment horizontal="left" vertical="center"/>
    </xf>
    <xf numFmtId="9" fontId="8" fillId="0" borderId="1" xfId="27" applyFont="1" applyFill="1" applyBorder="1" applyAlignment="1">
      <alignment horizontal="center" vertical="center" wrapText="1"/>
    </xf>
    <xf numFmtId="10" fontId="0" fillId="0" borderId="3" xfId="27" applyNumberFormat="1" applyFont="1" applyFill="1" applyBorder="1" applyAlignment="1">
      <alignment horizontal="center" vertical="center"/>
    </xf>
    <xf numFmtId="10" fontId="8" fillId="0" borderId="1" xfId="27" applyNumberFormat="1" applyFont="1" applyFill="1" applyBorder="1" applyAlignment="1">
      <alignment horizontal="center" vertical="center" wrapText="1"/>
    </xf>
    <xf numFmtId="9" fontId="9" fillId="20" borderId="1" xfId="27" applyFont="1" applyFill="1" applyBorder="1" applyAlignment="1">
      <alignment horizontal="center" vertical="center" wrapText="1"/>
    </xf>
    <xf numFmtId="9" fontId="8" fillId="20" borderId="1" xfId="27" applyFont="1" applyFill="1" applyBorder="1" applyAlignment="1">
      <alignment horizontal="center" vertical="center" wrapText="1"/>
    </xf>
    <xf numFmtId="9" fontId="8" fillId="20" borderId="1" xfId="27" applyFont="1" applyFill="1" applyBorder="1" applyAlignment="1">
      <alignment horizontal="center" vertical="center" wrapText="1"/>
    </xf>
    <xf numFmtId="9" fontId="8" fillId="0" borderId="1" xfId="14" applyFont="1" applyFill="1" applyBorder="1" applyAlignment="1">
      <alignment horizontal="center" vertical="center" wrapText="1"/>
    </xf>
    <xf numFmtId="10" fontId="8" fillId="0" borderId="1" xfId="27" applyNumberFormat="1" applyFont="1" applyFill="1" applyBorder="1" applyAlignment="1">
      <alignment horizontal="center" vertical="center" wrapText="1"/>
    </xf>
    <xf numFmtId="9" fontId="8" fillId="0" borderId="1" xfId="27" applyFont="1" applyBorder="1" applyAlignment="1">
      <alignment horizontal="center" vertical="center"/>
    </xf>
    <xf numFmtId="10" fontId="8" fillId="0" borderId="1" xfId="0" applyNumberFormat="1" applyFont="1" applyBorder="1" applyAlignment="1">
      <alignment horizontal="center" vertical="center"/>
    </xf>
    <xf numFmtId="10" fontId="3" fillId="23" borderId="1" xfId="27" applyNumberFormat="1" applyFont="1" applyFill="1" applyBorder="1" applyAlignment="1">
      <alignment horizontal="center" vertical="center"/>
    </xf>
    <xf numFmtId="9" fontId="8" fillId="24" borderId="1" xfId="27" applyFont="1" applyFill="1" applyBorder="1" applyAlignment="1">
      <alignment horizontal="center" vertical="center"/>
    </xf>
    <xf numFmtId="9" fontId="9" fillId="24" borderId="1" xfId="27" applyFont="1" applyFill="1" applyBorder="1" applyAlignment="1">
      <alignment horizontal="center" vertical="center" wrapText="1"/>
    </xf>
    <xf numFmtId="9" fontId="8" fillId="24" borderId="1" xfId="27" applyFont="1" applyFill="1" applyBorder="1" applyAlignment="1">
      <alignment horizontal="center" vertical="center" wrapText="1"/>
    </xf>
    <xf numFmtId="0" fontId="22" fillId="0" borderId="0" xfId="0" applyFont="1" applyAlignment="1">
      <alignment horizontal="center"/>
    </xf>
    <xf numFmtId="10" fontId="0" fillId="0" borderId="0" xfId="27" applyNumberFormat="1" applyFont="1"/>
    <xf numFmtId="0" fontId="22" fillId="20" borderId="12" xfId="0" applyFont="1" applyFill="1" applyBorder="1" applyAlignment="1">
      <alignment horizontal="center" vertical="center"/>
    </xf>
    <xf numFmtId="9" fontId="25" fillId="27" borderId="2" xfId="27" applyFont="1" applyFill="1" applyBorder="1" applyAlignment="1">
      <alignment horizontal="center" vertical="center" wrapText="1" readingOrder="1"/>
    </xf>
    <xf numFmtId="9" fontId="25" fillId="27" borderId="4" xfId="27" applyFont="1" applyFill="1" applyBorder="1" applyAlignment="1">
      <alignment horizontal="center" vertical="center" wrapText="1" readingOrder="1"/>
    </xf>
    <xf numFmtId="9" fontId="0" fillId="12" borderId="22" xfId="0" applyNumberFormat="1" applyFont="1" applyFill="1" applyBorder="1" applyAlignment="1">
      <alignment horizontal="center" vertical="center" readingOrder="1"/>
    </xf>
    <xf numFmtId="9" fontId="22" fillId="12" borderId="1" xfId="27" applyNumberFormat="1" applyFont="1" applyFill="1" applyBorder="1" applyAlignment="1">
      <alignment horizontal="center" vertical="center" readingOrder="1"/>
    </xf>
    <xf numFmtId="9" fontId="0" fillId="12" borderId="25" xfId="0" applyNumberFormat="1" applyFont="1" applyFill="1" applyBorder="1" applyAlignment="1">
      <alignment horizontal="center" readingOrder="1"/>
    </xf>
    <xf numFmtId="9" fontId="0" fillId="12" borderId="0" xfId="0" applyNumberFormat="1" applyFont="1" applyFill="1" applyAlignment="1">
      <alignment horizontal="center" readingOrder="1"/>
    </xf>
    <xf numFmtId="9" fontId="0" fillId="12" borderId="25" xfId="27" applyNumberFormat="1" applyFont="1" applyFill="1" applyBorder="1" applyAlignment="1">
      <alignment horizontal="center" vertical="center" readingOrder="1"/>
    </xf>
    <xf numFmtId="9" fontId="0" fillId="12" borderId="22" xfId="0" applyNumberFormat="1" applyFont="1" applyFill="1" applyBorder="1" applyAlignment="1">
      <alignment horizontal="center" readingOrder="1"/>
    </xf>
    <xf numFmtId="9" fontId="0" fillId="16" borderId="25" xfId="0" applyNumberFormat="1" applyFont="1" applyFill="1" applyBorder="1" applyAlignment="1">
      <alignment horizontal="center" readingOrder="1"/>
    </xf>
    <xf numFmtId="9" fontId="0" fillId="0" borderId="1" xfId="27" applyNumberFormat="1" applyFont="1" applyBorder="1" applyAlignment="1">
      <alignment horizontal="center" readingOrder="1"/>
    </xf>
    <xf numFmtId="9" fontId="0" fillId="0" borderId="0" xfId="0" applyNumberFormat="1" applyFont="1" applyAlignment="1">
      <alignment horizontal="center" readingOrder="1"/>
    </xf>
    <xf numFmtId="9" fontId="23" fillId="20" borderId="13" xfId="0" applyNumberFormat="1" applyFont="1" applyFill="1" applyBorder="1" applyAlignment="1">
      <alignment horizontal="center" vertical="center" readingOrder="1"/>
    </xf>
    <xf numFmtId="9" fontId="22" fillId="20" borderId="1" xfId="27" applyNumberFormat="1" applyFont="1" applyFill="1" applyBorder="1" applyAlignment="1">
      <alignment horizontal="center" readingOrder="1"/>
    </xf>
    <xf numFmtId="0" fontId="43" fillId="0" borderId="0" xfId="0" applyFont="1"/>
    <xf numFmtId="0" fontId="44" fillId="25" borderId="0" xfId="0" applyFont="1" applyFill="1" applyAlignment="1"/>
    <xf numFmtId="0" fontId="44" fillId="25" borderId="0" xfId="0" applyFont="1" applyFill="1" applyAlignment="1">
      <alignment horizontal="center"/>
    </xf>
    <xf numFmtId="0" fontId="43" fillId="0" borderId="1" xfId="0" applyFont="1" applyBorder="1" applyAlignment="1">
      <alignment horizontal="center" vertical="center" wrapText="1"/>
    </xf>
    <xf numFmtId="9" fontId="23" fillId="26" borderId="10" xfId="27" applyFont="1" applyFill="1" applyBorder="1" applyAlignment="1">
      <alignment horizontal="center" vertical="center"/>
    </xf>
    <xf numFmtId="9" fontId="23" fillId="12" borderId="1" xfId="27" applyFont="1" applyFill="1" applyBorder="1" applyAlignment="1">
      <alignment horizontal="center" vertical="center"/>
    </xf>
    <xf numFmtId="10" fontId="43" fillId="26" borderId="10" xfId="0" applyNumberFormat="1" applyFont="1" applyFill="1" applyBorder="1" applyAlignment="1">
      <alignment horizontal="center" vertical="center"/>
    </xf>
    <xf numFmtId="10" fontId="43" fillId="24" borderId="1" xfId="0" applyNumberFormat="1" applyFont="1" applyFill="1" applyBorder="1" applyAlignment="1">
      <alignment horizontal="center" vertical="center"/>
    </xf>
    <xf numFmtId="10" fontId="43" fillId="26" borderId="1" xfId="0" applyNumberFormat="1" applyFont="1" applyFill="1" applyBorder="1" applyAlignment="1">
      <alignment horizontal="center" vertical="center"/>
    </xf>
    <xf numFmtId="10" fontId="43" fillId="0" borderId="1" xfId="0" applyNumberFormat="1" applyFont="1" applyBorder="1" applyAlignment="1">
      <alignment horizontal="center" vertical="center"/>
    </xf>
    <xf numFmtId="0" fontId="43" fillId="0" borderId="1" xfId="0" applyFont="1" applyBorder="1" applyAlignment="1">
      <alignment horizontal="center"/>
    </xf>
    <xf numFmtId="10" fontId="43" fillId="6" borderId="1" xfId="0" applyNumberFormat="1" applyFont="1" applyFill="1" applyBorder="1" applyAlignment="1">
      <alignment horizontal="center" vertical="center"/>
    </xf>
    <xf numFmtId="9" fontId="45" fillId="14" borderId="1" xfId="0" applyNumberFormat="1" applyFont="1" applyFill="1" applyBorder="1" applyAlignment="1">
      <alignment horizontal="center" vertical="center"/>
    </xf>
    <xf numFmtId="0" fontId="43" fillId="0" borderId="0" xfId="0" applyFont="1" applyAlignment="1">
      <alignment wrapText="1"/>
    </xf>
    <xf numFmtId="9" fontId="23" fillId="26" borderId="1" xfId="27" applyFont="1" applyFill="1" applyBorder="1" applyAlignment="1">
      <alignment horizontal="center" vertical="center"/>
    </xf>
    <xf numFmtId="9" fontId="44" fillId="26" borderId="1" xfId="27" applyFont="1" applyFill="1" applyBorder="1" applyAlignment="1">
      <alignment horizontal="center" vertical="center"/>
    </xf>
    <xf numFmtId="9" fontId="44" fillId="12" borderId="1" xfId="27" applyFont="1" applyFill="1" applyBorder="1" applyAlignment="1">
      <alignment horizontal="center" vertical="center"/>
    </xf>
    <xf numFmtId="9" fontId="44" fillId="12" borderId="1" xfId="27" applyFont="1" applyFill="1" applyBorder="1" applyAlignment="1">
      <alignment horizontal="center"/>
    </xf>
    <xf numFmtId="175" fontId="20" fillId="6" borderId="22" xfId="27" applyNumberFormat="1" applyFont="1" applyFill="1" applyBorder="1" applyAlignment="1">
      <alignment horizontal="right" vertical="center" wrapText="1" readingOrder="1"/>
    </xf>
    <xf numFmtId="9" fontId="20" fillId="0" borderId="24" xfId="27" applyFont="1" applyFill="1" applyBorder="1" applyAlignment="1">
      <alignment vertical="center" wrapText="1" readingOrder="1"/>
    </xf>
    <xf numFmtId="10" fontId="0" fillId="0" borderId="25" xfId="0" applyNumberFormat="1" applyFont="1" applyFill="1" applyBorder="1" applyAlignment="1">
      <alignment horizontal="right" readingOrder="1"/>
    </xf>
    <xf numFmtId="9" fontId="0" fillId="0" borderId="3" xfId="27" applyFont="1" applyFill="1" applyBorder="1" applyAlignment="1">
      <alignment horizontal="right" readingOrder="1"/>
    </xf>
    <xf numFmtId="9" fontId="20" fillId="0" borderId="12" xfId="27" applyFont="1" applyFill="1" applyBorder="1" applyAlignment="1">
      <alignment vertical="center" wrapText="1" readingOrder="1"/>
    </xf>
    <xf numFmtId="175" fontId="20" fillId="0" borderId="13" xfId="27" applyNumberFormat="1" applyFont="1" applyFill="1" applyBorder="1" applyAlignment="1">
      <alignment horizontal="right" vertical="center" wrapText="1" readingOrder="1"/>
    </xf>
    <xf numFmtId="9" fontId="0" fillId="0" borderId="50" xfId="27" applyFont="1" applyFill="1" applyBorder="1" applyAlignment="1">
      <alignment horizontal="right" readingOrder="1"/>
    </xf>
    <xf numFmtId="9" fontId="8" fillId="0" borderId="1" xfId="27" applyFont="1" applyFill="1" applyBorder="1" applyAlignment="1">
      <alignment horizontal="center" vertical="center"/>
    </xf>
    <xf numFmtId="0" fontId="29" fillId="0" borderId="47" xfId="0" applyFont="1" applyFill="1" applyBorder="1" applyAlignment="1">
      <alignment horizontal="left" vertical="top" wrapText="1"/>
    </xf>
    <xf numFmtId="0" fontId="29" fillId="0" borderId="35" xfId="0" applyFont="1" applyFill="1" applyBorder="1" applyAlignment="1">
      <alignment horizontal="left" vertical="top" wrapText="1"/>
    </xf>
    <xf numFmtId="0" fontId="7" fillId="6" borderId="5" xfId="0" applyFont="1" applyFill="1" applyBorder="1" applyAlignment="1">
      <alignment horizontal="left" vertical="center"/>
    </xf>
    <xf numFmtId="0" fontId="7" fillId="6" borderId="48" xfId="0" applyFont="1" applyFill="1" applyBorder="1" applyAlignment="1">
      <alignment horizontal="left" vertical="center"/>
    </xf>
    <xf numFmtId="0" fontId="7" fillId="6" borderId="9" xfId="0" applyFont="1" applyFill="1" applyBorder="1" applyAlignment="1">
      <alignment horizontal="left" vertical="center"/>
    </xf>
    <xf numFmtId="0" fontId="29" fillId="0" borderId="2" xfId="0" applyFont="1" applyBorder="1" applyAlignment="1">
      <alignment horizontal="center"/>
    </xf>
    <xf numFmtId="0" fontId="29" fillId="0" borderId="3" xfId="0" applyFont="1" applyBorder="1" applyAlignment="1">
      <alignment horizontal="center"/>
    </xf>
    <xf numFmtId="0" fontId="29" fillId="0" borderId="2" xfId="0" applyFont="1" applyFill="1" applyBorder="1" applyAlignment="1" applyProtection="1">
      <alignment vertical="top" wrapText="1"/>
      <protection locked="0"/>
    </xf>
    <xf numFmtId="0" fontId="29" fillId="0" borderId="3" xfId="0" applyFont="1" applyFill="1" applyBorder="1" applyAlignment="1" applyProtection="1">
      <alignment vertical="top" wrapText="1"/>
      <protection locked="0"/>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9" fillId="0" borderId="1" xfId="0" applyFont="1" applyBorder="1" applyAlignment="1">
      <alignment horizontal="left" vertical="center" wrapText="1"/>
    </xf>
    <xf numFmtId="0" fontId="29" fillId="0" borderId="1" xfId="0" applyFont="1" applyFill="1" applyBorder="1" applyAlignment="1" applyProtection="1">
      <alignment horizontal="left" vertical="top" wrapText="1" readingOrder="1"/>
      <protection locked="0"/>
    </xf>
    <xf numFmtId="0" fontId="29" fillId="0" borderId="1" xfId="0" applyFont="1" applyBorder="1" applyAlignment="1">
      <alignment horizontal="center" vertical="top" wrapText="1"/>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2" xfId="0" applyFont="1" applyFill="1" applyBorder="1" applyAlignment="1" applyProtection="1">
      <alignment horizontal="left" vertical="top" wrapText="1" readingOrder="1"/>
      <protection locked="0"/>
    </xf>
    <xf numFmtId="0" fontId="29" fillId="0" borderId="3" xfId="0" applyFont="1" applyFill="1" applyBorder="1" applyAlignment="1" applyProtection="1">
      <alignment horizontal="left" vertical="top" wrapText="1" readingOrder="1"/>
      <protection locked="0"/>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1" xfId="0" applyFont="1" applyFill="1" applyBorder="1" applyAlignment="1" applyProtection="1">
      <alignment vertical="top" wrapText="1"/>
      <protection locked="0"/>
    </xf>
    <xf numFmtId="0" fontId="29" fillId="0" borderId="1" xfId="0" applyFont="1" applyBorder="1" applyAlignment="1">
      <alignment horizontal="center"/>
    </xf>
    <xf numFmtId="9" fontId="29" fillId="0" borderId="2" xfId="27" applyFont="1" applyFill="1" applyBorder="1" applyAlignment="1">
      <alignment horizontal="center" vertical="center"/>
    </xf>
    <xf numFmtId="9" fontId="29" fillId="0" borderId="3" xfId="27" applyFont="1" applyFill="1" applyBorder="1" applyAlignment="1">
      <alignment horizontal="center" vertical="center"/>
    </xf>
    <xf numFmtId="0" fontId="29" fillId="0" borderId="46" xfId="0" applyFont="1" applyFill="1" applyBorder="1" applyAlignment="1">
      <alignment horizontal="left" vertical="top" wrapText="1"/>
    </xf>
    <xf numFmtId="9" fontId="29" fillId="0" borderId="2" xfId="0" applyNumberFormat="1" applyFont="1" applyFill="1" applyBorder="1" applyAlignment="1">
      <alignment horizontal="center" vertical="center"/>
    </xf>
    <xf numFmtId="0" fontId="29" fillId="0" borderId="4" xfId="0" applyFont="1" applyFill="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center" vertical="center"/>
    </xf>
    <xf numFmtId="0" fontId="29" fillId="0" borderId="14" xfId="0" applyFont="1" applyBorder="1" applyAlignment="1">
      <alignment horizontal="center" vertical="center"/>
    </xf>
    <xf numFmtId="0" fontId="29" fillId="0" borderId="2" xfId="0" applyFont="1" applyBorder="1" applyAlignment="1">
      <alignment vertical="top" wrapText="1"/>
    </xf>
    <xf numFmtId="0" fontId="29" fillId="0" borderId="4" xfId="0" applyFont="1" applyBorder="1" applyAlignment="1">
      <alignment vertical="top" wrapText="1"/>
    </xf>
    <xf numFmtId="0" fontId="29" fillId="0" borderId="14" xfId="0" applyFont="1" applyBorder="1" applyAlignment="1">
      <alignment vertical="top" wrapText="1"/>
    </xf>
    <xf numFmtId="0" fontId="7" fillId="11" borderId="8" xfId="0" applyFont="1" applyFill="1" applyBorder="1" applyAlignment="1">
      <alignment horizontal="center" vertical="center" wrapText="1"/>
    </xf>
    <xf numFmtId="0" fontId="7" fillId="11" borderId="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Border="1" applyAlignment="1">
      <alignment horizontal="center" vertical="center"/>
    </xf>
    <xf numFmtId="0" fontId="7" fillId="11" borderId="8" xfId="0" applyFont="1" applyFill="1" applyBorder="1" applyAlignment="1">
      <alignment horizontal="center" vertical="center"/>
    </xf>
    <xf numFmtId="0" fontId="7" fillId="11" borderId="9" xfId="0" applyFont="1" applyFill="1" applyBorder="1" applyAlignment="1">
      <alignment horizontal="center" vertical="center"/>
    </xf>
    <xf numFmtId="0" fontId="37" fillId="0" borderId="2" xfId="0" applyFont="1" applyFill="1" applyBorder="1" applyAlignment="1" applyProtection="1">
      <alignment horizontal="center" vertical="center" wrapText="1"/>
      <protection locked="0"/>
    </xf>
    <xf numFmtId="0" fontId="37" fillId="0" borderId="4" xfId="0" applyFont="1" applyFill="1" applyBorder="1" applyAlignment="1" applyProtection="1">
      <alignment horizontal="center" vertical="center" wrapText="1"/>
      <protection locked="0"/>
    </xf>
    <xf numFmtId="0" fontId="37" fillId="0" borderId="3" xfId="0" applyFont="1" applyFill="1" applyBorder="1" applyAlignment="1" applyProtection="1">
      <alignment horizontal="center" vertical="center" wrapText="1"/>
      <protection locked="0"/>
    </xf>
    <xf numFmtId="10" fontId="29" fillId="0" borderId="4" xfId="27" applyNumberFormat="1" applyFont="1" applyFill="1" applyBorder="1" applyAlignment="1">
      <alignment horizontal="center" vertical="center"/>
    </xf>
    <xf numFmtId="10" fontId="29" fillId="0" borderId="3" xfId="27" applyNumberFormat="1" applyFont="1" applyFill="1" applyBorder="1" applyAlignment="1">
      <alignment horizontal="center" vertical="center"/>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xf numFmtId="0" fontId="29" fillId="0" borderId="2" xfId="0" applyFont="1" applyFill="1" applyBorder="1" applyAlignment="1">
      <alignment horizontal="left" vertical="center"/>
    </xf>
    <xf numFmtId="0" fontId="29" fillId="0" borderId="3" xfId="0" applyFont="1" applyFill="1" applyBorder="1" applyAlignment="1">
      <alignment horizontal="left" vertical="center"/>
    </xf>
    <xf numFmtId="0" fontId="29" fillId="0" borderId="1" xfId="0" applyFont="1" applyFill="1" applyBorder="1" applyAlignment="1">
      <alignment horizontal="left" vertical="top" wrapText="1"/>
    </xf>
    <xf numFmtId="0" fontId="26" fillId="5" borderId="1" xfId="10" applyFont="1" applyFill="1" applyBorder="1" applyAlignment="1">
      <alignment horizontal="center" vertical="center" wrapText="1"/>
    </xf>
    <xf numFmtId="0" fontId="27" fillId="5" borderId="1" xfId="10" applyFont="1" applyFill="1" applyBorder="1" applyAlignment="1">
      <alignment horizontal="left" vertical="center" wrapText="1"/>
    </xf>
    <xf numFmtId="0" fontId="2" fillId="10" borderId="1" xfId="10" applyFont="1" applyFill="1" applyBorder="1" applyAlignment="1">
      <alignment horizontal="center" vertical="center"/>
    </xf>
    <xf numFmtId="0" fontId="29" fillId="0" borderId="1" xfId="0" applyFont="1" applyFill="1" applyBorder="1" applyAlignment="1">
      <alignment horizontal="left" vertical="center" wrapText="1"/>
    </xf>
    <xf numFmtId="0" fontId="18" fillId="13" borderId="1" xfId="10" applyFont="1" applyFill="1" applyBorder="1" applyAlignment="1" applyProtection="1">
      <alignment horizontal="center" vertical="center" wrapText="1"/>
      <protection locked="0"/>
    </xf>
    <xf numFmtId="0" fontId="18" fillId="13" borderId="2" xfId="10" applyFont="1" applyFill="1" applyBorder="1" applyAlignment="1" applyProtection="1">
      <alignment horizontal="center" vertical="center" wrapText="1"/>
      <protection locked="0"/>
    </xf>
    <xf numFmtId="0" fontId="7" fillId="6" borderId="36" xfId="0" applyFont="1" applyFill="1" applyBorder="1" applyAlignment="1">
      <alignment horizontal="center" vertical="center"/>
    </xf>
    <xf numFmtId="0" fontId="7" fillId="6" borderId="37" xfId="0" applyFont="1" applyFill="1" applyBorder="1" applyAlignment="1">
      <alignment horizontal="center" vertical="center"/>
    </xf>
    <xf numFmtId="0" fontId="7" fillId="6" borderId="38" xfId="0" applyFont="1" applyFill="1" applyBorder="1" applyAlignment="1">
      <alignment horizontal="center" vertical="center"/>
    </xf>
    <xf numFmtId="0" fontId="7" fillId="6" borderId="42"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43" xfId="0" applyFont="1" applyFill="1" applyBorder="1" applyAlignment="1">
      <alignment horizontal="center" vertical="center"/>
    </xf>
    <xf numFmtId="0" fontId="2" fillId="0" borderId="1" xfId="0" applyFont="1" applyFill="1" applyBorder="1" applyAlignment="1" applyProtection="1">
      <alignment horizontal="center" vertical="center" wrapText="1"/>
      <protection locked="0"/>
    </xf>
    <xf numFmtId="0" fontId="2" fillId="0" borderId="40"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center" wrapText="1"/>
      <protection locked="0"/>
    </xf>
    <xf numFmtId="9" fontId="29" fillId="0" borderId="1" xfId="0" applyNumberFormat="1" applyFont="1" applyBorder="1" applyAlignment="1">
      <alignment vertical="center" wrapText="1"/>
    </xf>
    <xf numFmtId="0" fontId="8" fillId="0" borderId="19" xfId="13" applyFont="1" applyFill="1" applyBorder="1" applyAlignment="1">
      <alignment horizontal="center" vertical="center" wrapText="1"/>
    </xf>
    <xf numFmtId="0" fontId="7" fillId="6" borderId="8" xfId="0" applyFont="1" applyFill="1" applyBorder="1" applyAlignment="1">
      <alignment horizontal="center" wrapText="1"/>
    </xf>
    <xf numFmtId="0" fontId="7" fillId="6" borderId="9" xfId="0" applyFont="1" applyFill="1" applyBorder="1" applyAlignment="1">
      <alignment horizontal="center" wrapText="1"/>
    </xf>
    <xf numFmtId="0" fontId="2" fillId="0" borderId="1" xfId="10" applyFont="1" applyBorder="1" applyAlignment="1">
      <alignment horizontal="center" vertical="center"/>
    </xf>
    <xf numFmtId="0" fontId="32" fillId="0" borderId="2" xfId="10" applyFont="1" applyBorder="1" applyAlignment="1">
      <alignment horizontal="left" vertical="center" wrapText="1"/>
    </xf>
    <xf numFmtId="0" fontId="32" fillId="0" borderId="3" xfId="10" applyFont="1" applyBorder="1" applyAlignment="1">
      <alignment horizontal="left" vertical="center" wrapText="1"/>
    </xf>
    <xf numFmtId="0" fontId="32" fillId="12" borderId="2" xfId="10" applyFont="1" applyFill="1" applyBorder="1" applyAlignment="1">
      <alignment horizontal="center" vertical="center" wrapText="1"/>
    </xf>
    <xf numFmtId="0" fontId="32" fillId="12" borderId="3" xfId="10" applyFont="1" applyFill="1" applyBorder="1" applyAlignment="1">
      <alignment horizontal="center" vertical="center" wrapText="1"/>
    </xf>
    <xf numFmtId="0" fontId="32" fillId="12" borderId="2" xfId="0" applyFont="1" applyFill="1" applyBorder="1" applyAlignment="1">
      <alignment vertical="center" wrapText="1"/>
    </xf>
    <xf numFmtId="0" fontId="32" fillId="12" borderId="3" xfId="0" applyFont="1" applyFill="1" applyBorder="1" applyAlignment="1">
      <alignment vertical="center" wrapText="1"/>
    </xf>
    <xf numFmtId="0" fontId="29" fillId="0" borderId="3" xfId="0" applyFont="1" applyBorder="1" applyAlignment="1">
      <alignment vertical="top" wrapText="1"/>
    </xf>
    <xf numFmtId="0" fontId="29" fillId="0" borderId="3" xfId="0" applyFont="1" applyBorder="1" applyAlignment="1">
      <alignment horizontal="center" vertical="center"/>
    </xf>
    <xf numFmtId="0" fontId="20" fillId="0" borderId="40" xfId="0" applyFont="1" applyFill="1" applyBorder="1" applyAlignment="1" applyProtection="1">
      <alignment horizontal="left" vertical="center" wrapText="1"/>
      <protection locked="0"/>
    </xf>
    <xf numFmtId="9" fontId="29" fillId="0" borderId="40" xfId="0" applyNumberFormat="1" applyFont="1" applyBorder="1" applyAlignment="1">
      <alignment vertical="center" wrapText="1"/>
    </xf>
    <xf numFmtId="0" fontId="16" fillId="0" borderId="1" xfId="10" applyFont="1" applyFill="1" applyBorder="1" applyAlignment="1">
      <alignment horizontal="left" vertical="center" wrapText="1"/>
    </xf>
    <xf numFmtId="174" fontId="16" fillId="0" borderId="8" xfId="26" applyNumberFormat="1" applyFont="1" applyBorder="1" applyAlignment="1">
      <alignment horizontal="center" vertical="center"/>
    </xf>
    <xf numFmtId="171" fontId="32" fillId="12" borderId="2" xfId="24" applyNumberFormat="1" applyFont="1" applyFill="1" applyBorder="1" applyAlignment="1">
      <alignment vertical="center" wrapText="1"/>
    </xf>
    <xf numFmtId="171" fontId="32" fillId="12" borderId="3" xfId="24" applyNumberFormat="1" applyFont="1" applyFill="1" applyBorder="1" applyAlignment="1">
      <alignment vertical="center" wrapText="1"/>
    </xf>
    <xf numFmtId="0" fontId="16" fillId="0" borderId="2" xfId="10" applyFont="1" applyFill="1" applyBorder="1" applyAlignment="1">
      <alignment horizontal="left" vertical="center" wrapText="1"/>
    </xf>
    <xf numFmtId="0" fontId="16" fillId="0" borderId="3" xfId="10" applyFont="1" applyFill="1" applyBorder="1" applyAlignment="1">
      <alignment horizontal="left" vertical="center" wrapText="1"/>
    </xf>
    <xf numFmtId="173" fontId="16" fillId="0" borderId="2" xfId="26" applyNumberFormat="1" applyFont="1" applyFill="1" applyBorder="1" applyAlignment="1">
      <alignment horizontal="center" vertical="center" wrapText="1"/>
    </xf>
    <xf numFmtId="173" fontId="16" fillId="0" borderId="3" xfId="26" applyNumberFormat="1" applyFont="1" applyFill="1" applyBorder="1" applyAlignment="1">
      <alignment horizontal="center" vertical="center" wrapText="1"/>
    </xf>
    <xf numFmtId="0" fontId="7" fillId="6" borderId="8" xfId="0" applyFont="1" applyFill="1" applyBorder="1" applyAlignment="1">
      <alignment horizontal="center" vertical="center"/>
    </xf>
    <xf numFmtId="0" fontId="7" fillId="6" borderId="9"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32" fillId="12" borderId="1" xfId="0" applyFont="1" applyFill="1" applyBorder="1" applyAlignment="1">
      <alignment horizontal="left" vertical="center" wrapText="1"/>
    </xf>
    <xf numFmtId="0" fontId="32" fillId="0" borderId="1" xfId="0" applyFont="1" applyFill="1" applyBorder="1" applyAlignment="1" applyProtection="1">
      <alignment horizontal="left" vertical="center" wrapText="1"/>
      <protection locked="0"/>
    </xf>
    <xf numFmtId="171" fontId="18" fillId="13" borderId="1" xfId="24" applyNumberFormat="1" applyFont="1" applyFill="1" applyBorder="1" applyAlignment="1" applyProtection="1">
      <alignment horizontal="left" vertical="center" wrapText="1"/>
      <protection locked="0"/>
    </xf>
    <xf numFmtId="0" fontId="32" fillId="13" borderId="1" xfId="10" applyFont="1" applyFill="1" applyBorder="1" applyAlignment="1" applyProtection="1">
      <alignment horizontal="left" vertical="center" wrapText="1"/>
      <protection locked="0"/>
    </xf>
    <xf numFmtId="0" fontId="32" fillId="13" borderId="1" xfId="10" applyFont="1" applyFill="1" applyBorder="1" applyAlignment="1" applyProtection="1">
      <alignment vertical="center" wrapText="1"/>
      <protection locked="0"/>
    </xf>
    <xf numFmtId="0" fontId="8" fillId="0" borderId="36" xfId="13" applyFont="1" applyFill="1" applyBorder="1" applyAlignment="1">
      <alignment horizontal="center" vertical="center" wrapText="1"/>
    </xf>
    <xf numFmtId="0" fontId="8" fillId="0" borderId="37" xfId="13" applyFont="1" applyFill="1" applyBorder="1" applyAlignment="1">
      <alignment horizontal="center" vertical="center" wrapText="1"/>
    </xf>
    <xf numFmtId="0" fontId="8" fillId="0" borderId="1" xfId="13" applyFont="1" applyFill="1" applyBorder="1" applyAlignment="1">
      <alignment horizontal="center" vertical="center" wrapText="1"/>
    </xf>
    <xf numFmtId="0" fontId="3" fillId="0" borderId="37"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vertical="center" wrapText="1"/>
      <protection locked="0"/>
    </xf>
    <xf numFmtId="0" fontId="32" fillId="0" borderId="37" xfId="0" applyFont="1" applyFill="1" applyBorder="1" applyAlignment="1" applyProtection="1">
      <alignment horizontal="left" vertical="center" wrapText="1"/>
      <protection locked="0"/>
    </xf>
    <xf numFmtId="0" fontId="32" fillId="0" borderId="40" xfId="0" applyFont="1" applyFill="1" applyBorder="1" applyAlignment="1" applyProtection="1">
      <alignment horizontal="left" vertical="center" wrapText="1"/>
      <protection locked="0"/>
    </xf>
    <xf numFmtId="0" fontId="3" fillId="0" borderId="19" xfId="10" applyFont="1" applyBorder="1" applyAlignment="1">
      <alignment horizontal="center" vertical="center" wrapText="1"/>
    </xf>
    <xf numFmtId="0" fontId="7" fillId="11" borderId="20" xfId="0" applyFont="1" applyFill="1" applyBorder="1" applyAlignment="1">
      <alignment horizontal="center" vertical="center"/>
    </xf>
    <xf numFmtId="0" fontId="7" fillId="11" borderId="0" xfId="0" applyFont="1" applyFill="1" applyBorder="1" applyAlignment="1">
      <alignment horizontal="center" vertical="center"/>
    </xf>
    <xf numFmtId="0" fontId="7" fillId="11" borderId="11" xfId="0" applyFont="1" applyFill="1" applyBorder="1" applyAlignment="1">
      <alignment horizontal="center" vertical="center"/>
    </xf>
    <xf numFmtId="0" fontId="29" fillId="0" borderId="36" xfId="13" applyFont="1" applyFill="1" applyBorder="1" applyAlignment="1">
      <alignment horizontal="center" vertical="center" wrapText="1"/>
    </xf>
    <xf numFmtId="0" fontId="29" fillId="0" borderId="19" xfId="13" applyFont="1" applyFill="1" applyBorder="1" applyAlignment="1">
      <alignment horizontal="center" vertical="center" wrapText="1"/>
    </xf>
    <xf numFmtId="0" fontId="29" fillId="0" borderId="39" xfId="13" applyFont="1" applyFill="1" applyBorder="1" applyAlignment="1">
      <alignment horizontal="center" vertical="center" wrapText="1"/>
    </xf>
    <xf numFmtId="0" fontId="29" fillId="0" borderId="37" xfId="13" applyFont="1" applyFill="1" applyBorder="1" applyAlignment="1">
      <alignment horizontal="center" vertical="center" wrapText="1"/>
    </xf>
    <xf numFmtId="0" fontId="29" fillId="0" borderId="1" xfId="13" applyFont="1" applyFill="1" applyBorder="1" applyAlignment="1">
      <alignment horizontal="center" vertical="center" wrapText="1"/>
    </xf>
    <xf numFmtId="0" fontId="29" fillId="0" borderId="40" xfId="13" applyFont="1" applyFill="1" applyBorder="1" applyAlignment="1">
      <alignment horizontal="center" vertical="center" wrapText="1"/>
    </xf>
    <xf numFmtId="173" fontId="17" fillId="0" borderId="1" xfId="9" applyNumberFormat="1" applyFont="1" applyFill="1" applyBorder="1" applyAlignment="1" applyProtection="1">
      <alignment horizontal="center" vertical="center" wrapText="1" readingOrder="1"/>
      <protection locked="0"/>
    </xf>
    <xf numFmtId="0" fontId="8" fillId="0" borderId="45" xfId="13" applyFont="1" applyFill="1" applyBorder="1" applyAlignment="1">
      <alignment horizontal="left" vertical="center" wrapText="1"/>
    </xf>
    <xf numFmtId="0" fontId="8" fillId="0" borderId="19" xfId="13" applyFont="1" applyFill="1" applyBorder="1" applyAlignment="1">
      <alignment horizontal="left" vertical="center" wrapText="1"/>
    </xf>
    <xf numFmtId="0" fontId="8" fillId="0" borderId="39" xfId="13" applyFont="1" applyFill="1" applyBorder="1" applyAlignment="1">
      <alignment horizontal="left" vertical="center" wrapText="1"/>
    </xf>
    <xf numFmtId="0" fontId="7" fillId="11" borderId="7" xfId="0" applyFont="1" applyFill="1" applyBorder="1" applyAlignment="1">
      <alignment horizontal="center" vertical="center" wrapText="1"/>
    </xf>
    <xf numFmtId="0" fontId="7" fillId="11" borderId="11" xfId="0" applyFont="1" applyFill="1" applyBorder="1" applyAlignment="1">
      <alignment horizontal="center" vertical="center" wrapText="1"/>
    </xf>
    <xf numFmtId="0" fontId="16" fillId="0" borderId="4" xfId="10" applyFont="1" applyFill="1" applyBorder="1" applyAlignment="1">
      <alignment horizontal="left" vertical="center" wrapText="1"/>
    </xf>
    <xf numFmtId="174" fontId="16" fillId="0" borderId="4" xfId="26"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74" fontId="16" fillId="0" borderId="8" xfId="26" applyNumberFormat="1" applyFont="1" applyFill="1" applyBorder="1" applyAlignment="1">
      <alignment horizontal="center" vertical="center"/>
    </xf>
    <xf numFmtId="17" fontId="8" fillId="18" borderId="1" xfId="1" applyNumberFormat="1" applyFont="1" applyFill="1" applyBorder="1" applyAlignment="1">
      <alignment horizontal="center" vertical="center" wrapText="1"/>
    </xf>
    <xf numFmtId="10" fontId="8" fillId="0" borderId="1" xfId="1"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12" borderId="1" xfId="10" applyFont="1" applyFill="1" applyBorder="1" applyAlignment="1">
      <alignment horizontal="center" vertical="center" wrapText="1"/>
    </xf>
    <xf numFmtId="9" fontId="8" fillId="12" borderId="1" xfId="14" applyFont="1" applyFill="1" applyBorder="1" applyAlignment="1">
      <alignment horizontal="center" vertical="center" wrapText="1"/>
    </xf>
    <xf numFmtId="0" fontId="8" fillId="12" borderId="1" xfId="1" applyFont="1" applyFill="1" applyBorder="1" applyAlignment="1">
      <alignment horizontal="center" vertical="center" wrapText="1"/>
    </xf>
    <xf numFmtId="0" fontId="7" fillId="2" borderId="1" xfId="1" applyFont="1" applyFill="1" applyBorder="1" applyAlignment="1">
      <alignment horizontal="center" vertical="center" wrapText="1"/>
    </xf>
    <xf numFmtId="9" fontId="8" fillId="0" borderId="1" xfId="14" applyFont="1" applyFill="1" applyBorder="1" applyAlignment="1">
      <alignment horizontal="center" vertical="center" wrapText="1"/>
    </xf>
    <xf numFmtId="0" fontId="8" fillId="0" borderId="2"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1" xfId="1" applyFont="1" applyFill="1" applyBorder="1" applyAlignment="1">
      <alignment horizontal="center" vertical="center" wrapText="1"/>
    </xf>
    <xf numFmtId="14" fontId="8" fillId="18" borderId="8" xfId="1" applyNumberFormat="1" applyFont="1" applyFill="1" applyBorder="1" applyAlignment="1">
      <alignment horizontal="center" vertical="center" wrapText="1"/>
    </xf>
    <xf numFmtId="14" fontId="8" fillId="18" borderId="9" xfId="1" applyNumberFormat="1" applyFont="1" applyFill="1" applyBorder="1" applyAlignment="1">
      <alignment horizontal="center" vertical="center" wrapText="1"/>
    </xf>
    <xf numFmtId="14" fontId="8" fillId="18" borderId="10" xfId="1" applyNumberFormat="1" applyFont="1" applyFill="1" applyBorder="1" applyAlignment="1">
      <alignment horizontal="center" vertical="center" wrapText="1"/>
    </xf>
    <xf numFmtId="0" fontId="9" fillId="12" borderId="2"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9" fillId="12" borderId="3"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7" fillId="2" borderId="2" xfId="1" applyFont="1" applyFill="1" applyBorder="1" applyAlignment="1">
      <alignment horizontal="center" vertical="center" wrapText="1"/>
    </xf>
    <xf numFmtId="0" fontId="7" fillId="2" borderId="3" xfId="1" applyFont="1" applyFill="1" applyBorder="1" applyAlignment="1">
      <alignment horizontal="center" vertical="center" wrapText="1"/>
    </xf>
    <xf numFmtId="0" fontId="8" fillId="12" borderId="2" xfId="1" applyFont="1" applyFill="1" applyBorder="1" applyAlignment="1">
      <alignment horizontal="center" vertical="center" wrapText="1"/>
    </xf>
    <xf numFmtId="0" fontId="8" fillId="12" borderId="4" xfId="1" applyFont="1" applyFill="1" applyBorder="1" applyAlignment="1">
      <alignment horizontal="center" vertical="center" wrapText="1"/>
    </xf>
    <xf numFmtId="0" fontId="2" fillId="4" borderId="1" xfId="0" applyFont="1" applyFill="1" applyBorder="1" applyAlignment="1">
      <alignment horizontal="left" vertical="center" wrapText="1"/>
    </xf>
    <xf numFmtId="9" fontId="0" fillId="0" borderId="2" xfId="27" applyFont="1" applyFill="1" applyBorder="1" applyAlignment="1">
      <alignment horizontal="center" vertical="center"/>
    </xf>
    <xf numFmtId="9" fontId="0" fillId="0" borderId="4" xfId="27" applyFont="1" applyFill="1" applyBorder="1" applyAlignment="1">
      <alignment horizontal="center" vertical="center"/>
    </xf>
    <xf numFmtId="9" fontId="0" fillId="0" borderId="3" xfId="27" applyFont="1" applyFill="1" applyBorder="1" applyAlignment="1">
      <alignment horizontal="center" vertical="center"/>
    </xf>
    <xf numFmtId="0" fontId="42" fillId="5" borderId="20" xfId="1" applyFont="1" applyFill="1" applyBorder="1" applyAlignment="1">
      <alignment horizontal="left" vertical="center" wrapText="1" readingOrder="1"/>
    </xf>
    <xf numFmtId="0" fontId="42" fillId="5" borderId="0" xfId="1" applyFont="1" applyFill="1" applyBorder="1" applyAlignment="1">
      <alignment horizontal="left" vertical="center" wrapText="1" readingOrder="1"/>
    </xf>
    <xf numFmtId="0" fontId="2" fillId="4" borderId="7" xfId="0" applyFont="1" applyFill="1" applyBorder="1" applyAlignment="1">
      <alignment vertical="center" wrapText="1"/>
    </xf>
    <xf numFmtId="0" fontId="2" fillId="4" borderId="11" xfId="0" applyFont="1" applyFill="1" applyBorder="1" applyAlignment="1">
      <alignment vertical="center" wrapText="1"/>
    </xf>
    <xf numFmtId="9" fontId="0" fillId="0" borderId="2" xfId="27" applyFont="1" applyBorder="1" applyAlignment="1">
      <alignment horizontal="center" vertical="center"/>
    </xf>
    <xf numFmtId="9" fontId="0" fillId="0" borderId="4" xfId="27" applyFont="1" applyBorder="1" applyAlignment="1">
      <alignment horizontal="center" vertical="center"/>
    </xf>
    <xf numFmtId="9" fontId="0" fillId="0" borderId="3" xfId="27" applyFont="1" applyBorder="1" applyAlignment="1">
      <alignment horizontal="center" vertical="center"/>
    </xf>
    <xf numFmtId="9" fontId="0" fillId="24" borderId="2" xfId="27" applyFont="1" applyFill="1" applyBorder="1" applyAlignment="1">
      <alignment horizontal="center" vertical="center"/>
    </xf>
    <xf numFmtId="9" fontId="0" fillId="24" borderId="4" xfId="27" applyFont="1" applyFill="1" applyBorder="1" applyAlignment="1">
      <alignment horizontal="center" vertical="center"/>
    </xf>
    <xf numFmtId="9" fontId="0" fillId="24" borderId="3" xfId="27" applyFont="1" applyFill="1" applyBorder="1" applyAlignment="1">
      <alignment horizontal="center" vertical="center"/>
    </xf>
    <xf numFmtId="10" fontId="0" fillId="0" borderId="2" xfId="0" applyNumberFormat="1" applyBorder="1" applyAlignment="1">
      <alignment horizontal="center" vertical="center"/>
    </xf>
    <xf numFmtId="10" fontId="0" fillId="0" borderId="4" xfId="0" applyNumberFormat="1" applyBorder="1" applyAlignment="1">
      <alignment horizontal="center" vertical="center"/>
    </xf>
    <xf numFmtId="10" fontId="0" fillId="0" borderId="3" xfId="0" applyNumberFormat="1" applyBorder="1" applyAlignment="1">
      <alignment horizontal="center" vertical="center"/>
    </xf>
    <xf numFmtId="9" fontId="20" fillId="15" borderId="1" xfId="27" applyFont="1" applyFill="1" applyBorder="1" applyAlignment="1">
      <alignment horizontal="center" vertical="center" wrapText="1" readingOrder="1"/>
    </xf>
    <xf numFmtId="9" fontId="8" fillId="0" borderId="2" xfId="27" applyFont="1" applyBorder="1" applyAlignment="1">
      <alignment horizontal="center" vertical="center"/>
    </xf>
    <xf numFmtId="9" fontId="8" fillId="0" borderId="4" xfId="27" applyFont="1" applyBorder="1" applyAlignment="1">
      <alignment horizontal="center" vertical="center"/>
    </xf>
    <xf numFmtId="9" fontId="8" fillId="0" borderId="3" xfId="27" applyFont="1" applyBorder="1" applyAlignment="1">
      <alignment horizontal="center" vertical="center"/>
    </xf>
    <xf numFmtId="9" fontId="8" fillId="24" borderId="2" xfId="27" applyFont="1" applyFill="1" applyBorder="1" applyAlignment="1">
      <alignment horizontal="center" vertical="center"/>
    </xf>
    <xf numFmtId="9" fontId="8" fillId="24" borderId="4" xfId="27" applyFont="1" applyFill="1" applyBorder="1" applyAlignment="1">
      <alignment horizontal="center" vertical="center"/>
    </xf>
    <xf numFmtId="9" fontId="8" fillId="24" borderId="3" xfId="27" applyFont="1" applyFill="1" applyBorder="1" applyAlignment="1">
      <alignment horizontal="center" vertical="center"/>
    </xf>
    <xf numFmtId="9" fontId="21" fillId="15" borderId="1" xfId="27" applyFont="1" applyFill="1" applyBorder="1" applyAlignment="1">
      <alignment horizontal="center" vertical="center" wrapText="1" readingOrder="1"/>
    </xf>
    <xf numFmtId="10" fontId="8" fillId="0" borderId="2" xfId="0" applyNumberFormat="1" applyFont="1" applyBorder="1" applyAlignment="1">
      <alignment horizontal="center" vertical="center"/>
    </xf>
    <xf numFmtId="10" fontId="8" fillId="0" borderId="4" xfId="0" applyNumberFormat="1" applyFont="1" applyBorder="1" applyAlignment="1">
      <alignment horizontal="center" vertical="center"/>
    </xf>
    <xf numFmtId="10" fontId="8" fillId="0" borderId="3" xfId="0" applyNumberFormat="1" applyFont="1" applyBorder="1" applyAlignment="1">
      <alignment horizontal="center" vertical="center"/>
    </xf>
    <xf numFmtId="10" fontId="0" fillId="0" borderId="2" xfId="27" applyNumberFormat="1" applyFont="1" applyBorder="1" applyAlignment="1">
      <alignment horizontal="center" vertical="center"/>
    </xf>
    <xf numFmtId="10" fontId="0" fillId="0" borderId="3" xfId="27" applyNumberFormat="1" applyFont="1" applyBorder="1" applyAlignment="1">
      <alignment horizontal="center" vertical="center"/>
    </xf>
    <xf numFmtId="0" fontId="0" fillId="17" borderId="8" xfId="0" applyFill="1" applyBorder="1" applyAlignment="1">
      <alignment horizontal="center" vertical="center"/>
    </xf>
    <xf numFmtId="0" fontId="0" fillId="17" borderId="9" xfId="0" applyFill="1" applyBorder="1" applyAlignment="1">
      <alignment horizontal="center" vertical="center"/>
    </xf>
    <xf numFmtId="0" fontId="0" fillId="17" borderId="10" xfId="0" applyFill="1" applyBorder="1" applyAlignment="1">
      <alignment horizontal="center" vertical="center"/>
    </xf>
    <xf numFmtId="10" fontId="0" fillId="0" borderId="2" xfId="27" applyNumberFormat="1" applyFont="1" applyFill="1" applyBorder="1" applyAlignment="1">
      <alignment horizontal="center" vertical="center"/>
    </xf>
    <xf numFmtId="10" fontId="0" fillId="0" borderId="3" xfId="27" applyNumberFormat="1" applyFont="1" applyFill="1" applyBorder="1" applyAlignment="1">
      <alignment horizontal="center" vertical="center"/>
    </xf>
    <xf numFmtId="9" fontId="8" fillId="24" borderId="1" xfId="27" applyFont="1" applyFill="1" applyBorder="1" applyAlignment="1">
      <alignment horizontal="center" vertical="center" wrapText="1"/>
    </xf>
    <xf numFmtId="9" fontId="8" fillId="0" borderId="1" xfId="27" applyFont="1" applyFill="1" applyBorder="1" applyAlignment="1">
      <alignment horizontal="center" vertical="center" wrapText="1"/>
    </xf>
    <xf numFmtId="10" fontId="0" fillId="0" borderId="2" xfId="0" applyNumberFormat="1" applyFill="1" applyBorder="1" applyAlignment="1">
      <alignment horizontal="center" vertical="center"/>
    </xf>
    <xf numFmtId="10" fontId="0" fillId="0" borderId="4" xfId="0" applyNumberFormat="1" applyFill="1" applyBorder="1" applyAlignment="1">
      <alignment horizontal="center" vertical="center"/>
    </xf>
    <xf numFmtId="10" fontId="0" fillId="0" borderId="3" xfId="0" applyNumberFormat="1" applyFill="1" applyBorder="1" applyAlignment="1">
      <alignment horizontal="center" vertical="center"/>
    </xf>
    <xf numFmtId="0" fontId="9" fillId="0" borderId="2" xfId="0" applyFont="1" applyBorder="1" applyAlignment="1">
      <alignment horizontal="justify" vertical="center" wrapText="1"/>
    </xf>
    <xf numFmtId="0" fontId="9" fillId="0" borderId="4" xfId="0" applyFont="1" applyBorder="1" applyAlignment="1">
      <alignment horizontal="justify" vertical="center" wrapText="1"/>
    </xf>
    <xf numFmtId="0" fontId="9" fillId="0" borderId="3" xfId="0" applyFont="1" applyBorder="1" applyAlignment="1">
      <alignment horizontal="justify" vertical="center" wrapText="1"/>
    </xf>
    <xf numFmtId="0" fontId="8" fillId="0" borderId="1" xfId="10" applyFont="1" applyFill="1" applyBorder="1" applyAlignment="1">
      <alignment horizontal="justify" vertical="center" wrapText="1"/>
    </xf>
    <xf numFmtId="0" fontId="9" fillId="0" borderId="1" xfId="0" applyFont="1" applyBorder="1" applyAlignment="1">
      <alignment horizontal="justify" vertical="center" wrapText="1"/>
    </xf>
    <xf numFmtId="14" fontId="8" fillId="0" borderId="1" xfId="10" applyNumberFormat="1" applyFont="1" applyFill="1" applyBorder="1" applyAlignment="1">
      <alignment horizontal="center" vertical="center" wrapText="1"/>
    </xf>
    <xf numFmtId="0" fontId="0" fillId="18" borderId="1" xfId="0" applyFill="1" applyBorder="1" applyAlignment="1">
      <alignment horizontal="center"/>
    </xf>
    <xf numFmtId="0" fontId="3" fillId="12" borderId="2" xfId="0" applyFont="1" applyFill="1" applyBorder="1" applyAlignment="1">
      <alignment horizontal="justify" vertical="center" wrapText="1"/>
    </xf>
    <xf numFmtId="0" fontId="3" fillId="12" borderId="4" xfId="0" applyFont="1" applyFill="1" applyBorder="1" applyAlignment="1">
      <alignment horizontal="justify" vertical="center" wrapText="1"/>
    </xf>
    <xf numFmtId="0" fontId="3" fillId="12" borderId="3"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9" fillId="0" borderId="2" xfId="0" applyFont="1" applyFill="1" applyBorder="1" applyAlignment="1">
      <alignment horizontal="justify" vertical="center" wrapText="1"/>
    </xf>
    <xf numFmtId="0" fontId="9" fillId="0" borderId="4"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12" borderId="1" xfId="0" applyFont="1" applyFill="1" applyBorder="1" applyAlignment="1">
      <alignment horizontal="justify" vertical="center" wrapText="1"/>
    </xf>
    <xf numFmtId="0" fontId="8" fillId="0" borderId="1" xfId="10" applyFont="1" applyFill="1" applyBorder="1" applyAlignment="1">
      <alignment horizontal="center" vertical="center" wrapText="1"/>
    </xf>
    <xf numFmtId="9" fontId="8" fillId="12" borderId="1" xfId="1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14" fontId="8" fillId="18" borderId="8" xfId="10" applyNumberFormat="1" applyFont="1" applyFill="1" applyBorder="1" applyAlignment="1">
      <alignment horizontal="center" vertical="center" wrapText="1"/>
    </xf>
    <xf numFmtId="14" fontId="8" fillId="18" borderId="9" xfId="10" applyNumberFormat="1" applyFont="1" applyFill="1" applyBorder="1" applyAlignment="1">
      <alignment horizontal="center" vertical="center" wrapText="1"/>
    </xf>
    <xf numFmtId="14" fontId="8" fillId="18" borderId="10" xfId="10" applyNumberFormat="1" applyFont="1" applyFill="1" applyBorder="1" applyAlignment="1">
      <alignment horizontal="center" vertical="center" wrapText="1"/>
    </xf>
    <xf numFmtId="9" fontId="8" fillId="12" borderId="2" xfId="10" applyNumberFormat="1" applyFont="1" applyFill="1" applyBorder="1" applyAlignment="1">
      <alignment horizontal="center" vertical="center" wrapText="1"/>
    </xf>
    <xf numFmtId="9" fontId="8" fillId="12" borderId="4" xfId="10" applyNumberFormat="1" applyFont="1" applyFill="1" applyBorder="1" applyAlignment="1">
      <alignment horizontal="center" vertical="center" wrapText="1"/>
    </xf>
    <xf numFmtId="9" fontId="8" fillId="12" borderId="3" xfId="10" applyNumberFormat="1" applyFont="1" applyFill="1" applyBorder="1" applyAlignment="1">
      <alignment horizontal="center" vertical="center" wrapText="1"/>
    </xf>
    <xf numFmtId="0" fontId="7" fillId="3" borderId="1" xfId="10" applyFont="1" applyFill="1" applyBorder="1" applyAlignment="1">
      <alignment horizontal="center" vertical="center" wrapText="1"/>
    </xf>
    <xf numFmtId="0" fontId="7" fillId="3" borderId="2" xfId="10" applyFont="1" applyFill="1" applyBorder="1" applyAlignment="1">
      <alignment horizontal="center" vertical="center" wrapText="1"/>
    </xf>
    <xf numFmtId="0" fontId="7" fillId="3" borderId="4" xfId="10" applyFont="1" applyFill="1" applyBorder="1" applyAlignment="1">
      <alignment horizontal="center" vertical="center" wrapText="1"/>
    </xf>
    <xf numFmtId="0" fontId="9" fillId="12" borderId="4" xfId="0" applyFont="1" applyFill="1" applyBorder="1" applyAlignment="1">
      <alignment horizontal="justify" vertical="center" wrapText="1"/>
    </xf>
    <xf numFmtId="0" fontId="9" fillId="12" borderId="3" xfId="0" applyFont="1" applyFill="1" applyBorder="1" applyAlignment="1">
      <alignment horizontal="justify" vertical="center" wrapText="1"/>
    </xf>
    <xf numFmtId="0" fontId="8" fillId="12" borderId="2" xfId="10" applyFont="1" applyFill="1" applyBorder="1" applyAlignment="1">
      <alignment horizontal="justify" vertical="center" wrapText="1"/>
    </xf>
    <xf numFmtId="0" fontId="8" fillId="12" borderId="3" xfId="10" applyFont="1" applyFill="1" applyBorder="1" applyAlignment="1">
      <alignment horizontal="justify" vertical="center" wrapText="1"/>
    </xf>
    <xf numFmtId="0" fontId="8" fillId="0" borderId="2" xfId="10" applyFont="1" applyFill="1" applyBorder="1" applyAlignment="1">
      <alignment horizontal="justify" vertical="center" wrapText="1"/>
    </xf>
    <xf numFmtId="0" fontId="8" fillId="0" borderId="4" xfId="10" applyFont="1" applyFill="1" applyBorder="1" applyAlignment="1">
      <alignment horizontal="justify" vertical="center" wrapText="1"/>
    </xf>
    <xf numFmtId="0" fontId="8" fillId="0" borderId="3" xfId="10" applyFont="1" applyFill="1" applyBorder="1" applyAlignment="1">
      <alignment horizontal="justify" vertical="center" wrapText="1"/>
    </xf>
    <xf numFmtId="10" fontId="8" fillId="0" borderId="2" xfId="27" applyNumberFormat="1" applyFont="1" applyBorder="1" applyAlignment="1">
      <alignment horizontal="center" vertical="center"/>
    </xf>
    <xf numFmtId="10" fontId="8" fillId="0" borderId="4" xfId="27" applyNumberFormat="1" applyFont="1" applyBorder="1" applyAlignment="1">
      <alignment horizontal="center" vertical="center"/>
    </xf>
    <xf numFmtId="10" fontId="8" fillId="0" borderId="3" xfId="27" applyNumberFormat="1" applyFont="1" applyBorder="1" applyAlignment="1">
      <alignment horizontal="center" vertical="center"/>
    </xf>
    <xf numFmtId="9" fontId="21" fillId="15" borderId="2" xfId="27" applyFont="1" applyFill="1" applyBorder="1" applyAlignment="1">
      <alignment horizontal="center" vertical="center" wrapText="1" readingOrder="1"/>
    </xf>
    <xf numFmtId="0" fontId="10" fillId="9" borderId="20" xfId="10" applyFont="1" applyFill="1" applyBorder="1" applyAlignment="1">
      <alignment horizontal="left" vertical="center" wrapText="1" readingOrder="1"/>
    </xf>
    <xf numFmtId="0" fontId="10" fillId="9" borderId="0" xfId="10" applyFont="1" applyFill="1" applyBorder="1" applyAlignment="1">
      <alignment horizontal="left" vertical="center" wrapText="1" readingOrder="1"/>
    </xf>
    <xf numFmtId="0" fontId="2" fillId="8" borderId="7" xfId="0" applyFont="1" applyFill="1" applyBorder="1" applyAlignment="1">
      <alignment horizontal="left" vertical="center" wrapText="1"/>
    </xf>
    <xf numFmtId="0" fontId="2" fillId="8" borderId="11" xfId="0" applyFont="1" applyFill="1" applyBorder="1" applyAlignment="1">
      <alignment horizontal="left" vertical="center" wrapText="1"/>
    </xf>
    <xf numFmtId="0" fontId="2" fillId="8" borderId="1" xfId="0" applyFont="1" applyFill="1" applyBorder="1" applyAlignment="1">
      <alignment horizontal="left" vertical="center" wrapText="1"/>
    </xf>
    <xf numFmtId="10" fontId="0" fillId="0" borderId="4" xfId="27" applyNumberFormat="1" applyFont="1" applyBorder="1" applyAlignment="1">
      <alignment horizontal="center" vertical="center"/>
    </xf>
    <xf numFmtId="9" fontId="20" fillId="15" borderId="2" xfId="27" applyFont="1" applyFill="1" applyBorder="1" applyAlignment="1">
      <alignment horizontal="center" vertical="center" wrapText="1" readingOrder="1"/>
    </xf>
    <xf numFmtId="0" fontId="7" fillId="3" borderId="8" xfId="10" applyFont="1" applyFill="1" applyBorder="1" applyAlignment="1">
      <alignment horizontal="center" vertical="center" wrapText="1"/>
    </xf>
    <xf numFmtId="0" fontId="7" fillId="3" borderId="9" xfId="10" applyFont="1" applyFill="1" applyBorder="1" applyAlignment="1">
      <alignment horizontal="center" vertical="center" wrapText="1"/>
    </xf>
    <xf numFmtId="9" fontId="9" fillId="0" borderId="2" xfId="27" applyFont="1" applyBorder="1" applyAlignment="1">
      <alignment horizontal="center" vertical="center" wrapText="1"/>
    </xf>
    <xf numFmtId="9" fontId="9" fillId="0" borderId="4" xfId="27" applyFont="1" applyBorder="1" applyAlignment="1">
      <alignment horizontal="center" vertical="center" wrapText="1"/>
    </xf>
    <xf numFmtId="9" fontId="9" fillId="0" borderId="3" xfId="27" applyFont="1" applyBorder="1" applyAlignment="1">
      <alignment horizontal="center" vertical="center" wrapText="1"/>
    </xf>
    <xf numFmtId="9" fontId="9" fillId="24" borderId="2" xfId="27" applyFont="1" applyFill="1" applyBorder="1" applyAlignment="1">
      <alignment horizontal="center" vertical="center" wrapText="1"/>
    </xf>
    <xf numFmtId="9" fontId="9" fillId="24" borderId="4" xfId="27" applyFont="1" applyFill="1" applyBorder="1" applyAlignment="1">
      <alignment horizontal="center" vertical="center" wrapText="1"/>
    </xf>
    <xf numFmtId="9" fontId="9" fillId="24" borderId="3" xfId="27" applyFont="1" applyFill="1" applyBorder="1" applyAlignment="1">
      <alignment horizontal="center" vertical="center" wrapText="1"/>
    </xf>
    <xf numFmtId="175" fontId="8" fillId="24" borderId="1" xfId="27" applyNumberFormat="1" applyFont="1" applyFill="1" applyBorder="1" applyAlignment="1">
      <alignment horizontal="center" vertical="center" wrapText="1"/>
    </xf>
    <xf numFmtId="9" fontId="8" fillId="20" borderId="1" xfId="27" applyFont="1" applyFill="1" applyBorder="1" applyAlignment="1">
      <alignment horizontal="center" vertical="center" wrapText="1"/>
    </xf>
    <xf numFmtId="9" fontId="43" fillId="0" borderId="1" xfId="27" applyFont="1" applyBorder="1" applyAlignment="1">
      <alignment horizontal="center" vertical="center"/>
    </xf>
    <xf numFmtId="175" fontId="43" fillId="0" borderId="4" xfId="27" applyNumberFormat="1" applyFont="1" applyBorder="1" applyAlignment="1">
      <alignment horizontal="center" vertical="center"/>
    </xf>
    <xf numFmtId="175" fontId="43" fillId="0" borderId="3" xfId="27" applyNumberFormat="1" applyFont="1" applyBorder="1" applyAlignment="1">
      <alignment horizontal="center" vertical="center"/>
    </xf>
    <xf numFmtId="9" fontId="9" fillId="20" borderId="2" xfId="27" applyFont="1" applyFill="1" applyBorder="1" applyAlignment="1">
      <alignment horizontal="center" vertical="center" wrapText="1"/>
    </xf>
    <xf numFmtId="9" fontId="9" fillId="20" borderId="4" xfId="27" applyFont="1" applyFill="1" applyBorder="1" applyAlignment="1">
      <alignment horizontal="center" vertical="center" wrapText="1"/>
    </xf>
    <xf numFmtId="9" fontId="9" fillId="20" borderId="3" xfId="27" applyFont="1" applyFill="1" applyBorder="1" applyAlignment="1">
      <alignment horizontal="center" vertical="center" wrapText="1"/>
    </xf>
    <xf numFmtId="10" fontId="8" fillId="24" borderId="1" xfId="10" applyNumberFormat="1" applyFont="1" applyFill="1" applyBorder="1" applyAlignment="1">
      <alignment horizontal="center" vertical="center" wrapText="1"/>
    </xf>
    <xf numFmtId="10" fontId="8" fillId="0" borderId="1" xfId="10" applyNumberFormat="1" applyFont="1" applyFill="1" applyBorder="1" applyAlignment="1">
      <alignment horizontal="center" vertical="center" wrapText="1"/>
    </xf>
    <xf numFmtId="175" fontId="8" fillId="0" borderId="1" xfId="27" applyNumberFormat="1" applyFont="1" applyFill="1" applyBorder="1" applyAlignment="1">
      <alignment horizontal="center" vertical="center" wrapText="1"/>
    </xf>
    <xf numFmtId="10" fontId="0" fillId="0" borderId="1" xfId="27" applyNumberFormat="1" applyFont="1" applyBorder="1" applyAlignment="1">
      <alignment horizontal="center" vertical="center"/>
    </xf>
    <xf numFmtId="9" fontId="43" fillId="24" borderId="1" xfId="27" applyFont="1" applyFill="1" applyBorder="1" applyAlignment="1">
      <alignment horizontal="center" vertical="center"/>
    </xf>
    <xf numFmtId="9" fontId="0" fillId="20" borderId="1" xfId="27" applyFont="1" applyFill="1" applyBorder="1" applyAlignment="1">
      <alignment horizontal="center" vertical="center"/>
    </xf>
    <xf numFmtId="9" fontId="0" fillId="0" borderId="1" xfId="27" applyFont="1" applyBorder="1" applyAlignment="1">
      <alignment horizontal="center" vertical="center"/>
    </xf>
    <xf numFmtId="9" fontId="0" fillId="24" borderId="1" xfId="27" applyFont="1" applyFill="1" applyBorder="1" applyAlignment="1">
      <alignment horizontal="center" vertical="center"/>
    </xf>
    <xf numFmtId="9" fontId="43" fillId="0" borderId="4" xfId="27" applyFont="1" applyBorder="1" applyAlignment="1">
      <alignment horizontal="center" vertical="center"/>
    </xf>
    <xf numFmtId="9" fontId="43" fillId="0" borderId="3" xfId="27" applyFont="1" applyBorder="1" applyAlignment="1">
      <alignment horizontal="center" vertical="center"/>
    </xf>
    <xf numFmtId="9" fontId="43" fillId="24" borderId="4" xfId="27" applyFont="1" applyFill="1" applyBorder="1" applyAlignment="1">
      <alignment horizontal="center" vertical="center"/>
    </xf>
    <xf numFmtId="9" fontId="43" fillId="24" borderId="3" xfId="27" applyFont="1" applyFill="1" applyBorder="1" applyAlignment="1">
      <alignment horizontal="center" vertical="center"/>
    </xf>
    <xf numFmtId="9" fontId="0" fillId="20" borderId="4" xfId="27" applyFont="1" applyFill="1" applyBorder="1" applyAlignment="1">
      <alignment horizontal="center" vertical="center"/>
    </xf>
    <xf numFmtId="9" fontId="0" fillId="20" borderId="3" xfId="27" applyFont="1" applyFill="1" applyBorder="1" applyAlignment="1">
      <alignment horizontal="center" vertical="center"/>
    </xf>
    <xf numFmtId="10" fontId="9" fillId="0" borderId="2" xfId="0" applyNumberFormat="1" applyFont="1" applyBorder="1" applyAlignment="1">
      <alignment horizontal="center" vertical="center" wrapText="1"/>
    </xf>
    <xf numFmtId="10" fontId="9" fillId="0" borderId="4" xfId="0" applyNumberFormat="1" applyFont="1" applyBorder="1" applyAlignment="1">
      <alignment horizontal="center" vertical="center" wrapText="1"/>
    </xf>
    <xf numFmtId="10" fontId="9" fillId="0" borderId="3" xfId="0" applyNumberFormat="1" applyFont="1" applyBorder="1" applyAlignment="1">
      <alignment horizontal="center" vertical="center" wrapText="1"/>
    </xf>
    <xf numFmtId="0" fontId="8" fillId="18" borderId="1" xfId="10" applyFont="1" applyFill="1" applyBorder="1" applyAlignment="1">
      <alignment horizontal="center" vertical="center" wrapText="1"/>
    </xf>
    <xf numFmtId="9" fontId="8" fillId="0" borderId="1" xfId="10" applyNumberFormat="1" applyFont="1" applyFill="1" applyBorder="1" applyAlignment="1">
      <alignment horizontal="center" vertical="center" wrapText="1"/>
    </xf>
    <xf numFmtId="0" fontId="2" fillId="2" borderId="8" xfId="10" applyFont="1" applyFill="1" applyBorder="1" applyAlignment="1">
      <alignment horizontal="center" vertical="center"/>
    </xf>
    <xf numFmtId="0" fontId="2" fillId="2" borderId="10" xfId="10" applyFont="1" applyFill="1" applyBorder="1" applyAlignment="1">
      <alignment horizontal="center" vertical="center"/>
    </xf>
    <xf numFmtId="0" fontId="2" fillId="2" borderId="2" xfId="10" applyFont="1" applyFill="1" applyBorder="1" applyAlignment="1">
      <alignment horizontal="center" vertical="center" wrapText="1"/>
    </xf>
    <xf numFmtId="0" fontId="2" fillId="2" borderId="4" xfId="10" applyFont="1" applyFill="1" applyBorder="1" applyAlignment="1">
      <alignment horizontal="center" vertical="center" wrapText="1"/>
    </xf>
    <xf numFmtId="0" fontId="8" fillId="12" borderId="1" xfId="10" applyFont="1" applyFill="1" applyBorder="1" applyAlignment="1">
      <alignment horizontal="justify" vertical="center" wrapText="1"/>
    </xf>
    <xf numFmtId="0" fontId="2" fillId="2" borderId="1" xfId="10" applyFont="1" applyFill="1" applyBorder="1" applyAlignment="1">
      <alignment horizontal="center" vertical="center" wrapText="1"/>
    </xf>
    <xf numFmtId="0" fontId="2" fillId="3" borderId="2" xfId="10" applyFont="1" applyFill="1" applyBorder="1" applyAlignment="1">
      <alignment horizontal="center" vertical="center" wrapText="1"/>
    </xf>
    <xf numFmtId="0" fontId="2" fillId="3" borderId="4" xfId="10" applyFont="1" applyFill="1" applyBorder="1" applyAlignment="1">
      <alignment horizontal="center" vertical="center" wrapText="1"/>
    </xf>
    <xf numFmtId="0" fontId="13" fillId="5" borderId="20" xfId="10" applyFont="1" applyFill="1" applyBorder="1" applyAlignment="1">
      <alignment horizontal="left" vertical="center" wrapText="1" readingOrder="1"/>
    </xf>
    <xf numFmtId="0" fontId="13" fillId="5" borderId="0" xfId="10" applyFont="1" applyFill="1" applyBorder="1" applyAlignment="1">
      <alignment horizontal="left" vertical="center" wrapText="1" readingOrder="1"/>
    </xf>
    <xf numFmtId="0" fontId="2" fillId="4" borderId="7" xfId="10" applyFont="1" applyFill="1" applyBorder="1" applyAlignment="1">
      <alignment horizontal="left" vertical="center" wrapText="1"/>
    </xf>
    <xf numFmtId="0" fontId="2" fillId="4" borderId="11" xfId="10" applyFont="1" applyFill="1" applyBorder="1" applyAlignment="1">
      <alignment horizontal="left" vertical="center" wrapText="1"/>
    </xf>
    <xf numFmtId="0" fontId="2" fillId="4" borderId="1" xfId="10" applyFont="1" applyFill="1" applyBorder="1" applyAlignment="1">
      <alignment horizontal="left" vertical="center" wrapText="1"/>
    </xf>
    <xf numFmtId="9" fontId="8" fillId="12" borderId="1" xfId="27" applyFont="1" applyFill="1" applyBorder="1" applyAlignment="1">
      <alignment horizontal="center" vertical="center" wrapText="1"/>
    </xf>
    <xf numFmtId="10" fontId="8" fillId="24" borderId="1" xfId="27" applyNumberFormat="1" applyFont="1" applyFill="1" applyBorder="1" applyAlignment="1">
      <alignment horizontal="center" vertical="center" wrapText="1"/>
    </xf>
    <xf numFmtId="14" fontId="8" fillId="0" borderId="8" xfId="10" applyNumberFormat="1" applyFont="1" applyFill="1" applyBorder="1" applyAlignment="1">
      <alignment horizontal="center" vertical="center" wrapText="1"/>
    </xf>
    <xf numFmtId="14" fontId="8" fillId="0" borderId="9" xfId="10" applyNumberFormat="1" applyFont="1" applyFill="1" applyBorder="1" applyAlignment="1">
      <alignment horizontal="center" vertical="center" wrapText="1"/>
    </xf>
    <xf numFmtId="14" fontId="8" fillId="0" borderId="10" xfId="10" applyNumberFormat="1" applyFont="1" applyFill="1" applyBorder="1" applyAlignment="1">
      <alignment horizontal="center" vertical="center" wrapText="1"/>
    </xf>
    <xf numFmtId="9" fontId="8" fillId="24" borderId="1" xfId="10" applyNumberFormat="1" applyFont="1" applyFill="1" applyBorder="1" applyAlignment="1">
      <alignment horizontal="center" vertical="center" wrapText="1"/>
    </xf>
    <xf numFmtId="0" fontId="8" fillId="24" borderId="1" xfId="10" applyFont="1" applyFill="1" applyBorder="1" applyAlignment="1">
      <alignment horizontal="center" vertical="center" wrapText="1"/>
    </xf>
    <xf numFmtId="0" fontId="2" fillId="4" borderId="8" xfId="10" applyFont="1" applyFill="1" applyBorder="1" applyAlignment="1">
      <alignment horizontal="left" vertical="center" wrapText="1"/>
    </xf>
    <xf numFmtId="0" fontId="2" fillId="4" borderId="9" xfId="10" applyFont="1" applyFill="1" applyBorder="1" applyAlignment="1">
      <alignment horizontal="left" vertical="center" wrapText="1"/>
    </xf>
    <xf numFmtId="0" fontId="2" fillId="4" borderId="10" xfId="10" applyFont="1" applyFill="1" applyBorder="1" applyAlignment="1">
      <alignment horizontal="left" vertical="center" wrapText="1"/>
    </xf>
    <xf numFmtId="10" fontId="8" fillId="0" borderId="1" xfId="27" applyNumberFormat="1" applyFont="1" applyFill="1" applyBorder="1" applyAlignment="1">
      <alignment horizontal="center" vertical="center" wrapText="1"/>
    </xf>
    <xf numFmtId="0" fontId="0" fillId="17" borderId="1" xfId="0" applyFill="1" applyBorder="1" applyAlignment="1">
      <alignment horizontal="center" vertical="center"/>
    </xf>
    <xf numFmtId="14" fontId="8" fillId="18" borderId="8" xfId="0" applyNumberFormat="1" applyFont="1" applyFill="1" applyBorder="1" applyAlignment="1">
      <alignment horizontal="center" vertical="center" wrapText="1"/>
    </xf>
    <xf numFmtId="14" fontId="8" fillId="18" borderId="9" xfId="0" applyNumberFormat="1" applyFont="1" applyFill="1" applyBorder="1" applyAlignment="1">
      <alignment horizontal="center" vertical="center" wrapText="1"/>
    </xf>
    <xf numFmtId="14" fontId="8" fillId="18" borderId="10" xfId="0" applyNumberFormat="1" applyFont="1" applyFill="1" applyBorder="1" applyAlignment="1">
      <alignment horizontal="center" vertical="center" wrapText="1"/>
    </xf>
    <xf numFmtId="0" fontId="3" fillId="18" borderId="1" xfId="0" applyFont="1" applyFill="1" applyBorder="1" applyAlignment="1">
      <alignment horizontal="center" vertical="center"/>
    </xf>
    <xf numFmtId="9" fontId="8" fillId="0" borderId="1" xfId="0" applyNumberFormat="1" applyFont="1" applyFill="1" applyBorder="1" applyAlignment="1">
      <alignment horizontal="center" vertical="center" wrapText="1"/>
    </xf>
    <xf numFmtId="0" fontId="9" fillId="18" borderId="8" xfId="0" applyFont="1" applyFill="1" applyBorder="1" applyAlignment="1">
      <alignment horizontal="center" vertical="center" wrapText="1"/>
    </xf>
    <xf numFmtId="0" fontId="9" fillId="18" borderId="9" xfId="0" applyFont="1" applyFill="1" applyBorder="1" applyAlignment="1">
      <alignment horizontal="center" vertical="center" wrapText="1"/>
    </xf>
    <xf numFmtId="0" fontId="9" fillId="18" borderId="10" xfId="0" applyFont="1" applyFill="1" applyBorder="1" applyAlignment="1">
      <alignment horizontal="center" vertical="center" wrapText="1"/>
    </xf>
    <xf numFmtId="9" fontId="8" fillId="0" borderId="2" xfId="0" applyNumberFormat="1" applyFont="1" applyFill="1" applyBorder="1" applyAlignment="1">
      <alignment horizontal="center" vertical="center" wrapText="1"/>
    </xf>
    <xf numFmtId="9" fontId="8" fillId="0" borderId="4" xfId="0" applyNumberFormat="1" applyFont="1" applyFill="1" applyBorder="1" applyAlignment="1">
      <alignment horizontal="center" vertical="center" wrapText="1"/>
    </xf>
    <xf numFmtId="9" fontId="8" fillId="0" borderId="3"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9" fillId="0" borderId="1" xfId="0" applyFont="1" applyBorder="1" applyAlignment="1">
      <alignment horizontal="center" vertical="center" wrapText="1"/>
    </xf>
    <xf numFmtId="175" fontId="8" fillId="24" borderId="1" xfId="0" applyNumberFormat="1"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0" fontId="0" fillId="0" borderId="0" xfId="0" applyBorder="1" applyAlignment="1">
      <alignment horizontal="center"/>
    </xf>
    <xf numFmtId="0" fontId="10" fillId="9" borderId="20" xfId="0" applyFont="1" applyFill="1" applyBorder="1" applyAlignment="1">
      <alignment horizontal="left" vertical="center" wrapText="1" readingOrder="1"/>
    </xf>
    <xf numFmtId="0" fontId="10" fillId="9" borderId="0" xfId="0" applyFont="1" applyFill="1" applyBorder="1" applyAlignment="1">
      <alignment horizontal="left" vertical="center" wrapText="1" readingOrder="1"/>
    </xf>
    <xf numFmtId="9" fontId="8" fillId="24" borderId="1" xfId="0" applyNumberFormat="1" applyFont="1" applyFill="1" applyBorder="1" applyAlignment="1">
      <alignment horizontal="center" vertical="center" wrapText="1"/>
    </xf>
    <xf numFmtId="0" fontId="8" fillId="24" borderId="1" xfId="0" applyFont="1" applyFill="1" applyBorder="1" applyAlignment="1">
      <alignment horizontal="center" vertical="center" wrapText="1"/>
    </xf>
    <xf numFmtId="0" fontId="24" fillId="0" borderId="0" xfId="0" applyFont="1" applyAlignment="1">
      <alignment horizontal="center"/>
    </xf>
    <xf numFmtId="0" fontId="22" fillId="0" borderId="21"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1" xfId="0" applyFont="1" applyBorder="1" applyAlignment="1">
      <alignment horizontal="center" vertical="center"/>
    </xf>
    <xf numFmtId="0" fontId="22" fillId="0" borderId="24" xfId="0" applyFont="1" applyBorder="1" applyAlignment="1">
      <alignment horizontal="center" vertical="center"/>
    </xf>
    <xf numFmtId="9" fontId="20" fillId="23" borderId="21" xfId="27" applyFont="1" applyFill="1" applyBorder="1" applyAlignment="1">
      <alignment horizontal="center" vertical="center" wrapText="1" readingOrder="1"/>
    </xf>
    <xf numFmtId="9" fontId="20" fillId="23" borderId="24" xfId="27" applyFont="1" applyFill="1" applyBorder="1" applyAlignment="1">
      <alignment horizontal="center" vertical="center" wrapText="1" readingOrder="1"/>
    </xf>
    <xf numFmtId="9" fontId="20" fillId="12" borderId="21" xfId="27" applyFont="1" applyFill="1" applyBorder="1" applyAlignment="1">
      <alignment horizontal="center" vertical="center" wrapText="1" readingOrder="1"/>
    </xf>
    <xf numFmtId="9" fontId="20" fillId="12" borderId="24" xfId="27" applyFont="1" applyFill="1" applyBorder="1" applyAlignment="1">
      <alignment horizontal="center" vertical="center" wrapText="1" readingOrder="1"/>
    </xf>
    <xf numFmtId="0" fontId="43" fillId="20" borderId="8" xfId="0" applyFont="1" applyFill="1" applyBorder="1" applyAlignment="1">
      <alignment horizontal="center" wrapText="1"/>
    </xf>
    <xf numFmtId="0" fontId="43" fillId="20" borderId="10" xfId="0" applyFont="1" applyFill="1" applyBorder="1" applyAlignment="1">
      <alignment horizontal="center" wrapText="1"/>
    </xf>
    <xf numFmtId="0" fontId="43" fillId="20" borderId="1" xfId="0" applyFont="1" applyFill="1" applyBorder="1" applyAlignment="1">
      <alignment horizontal="center"/>
    </xf>
    <xf numFmtId="0" fontId="43" fillId="17" borderId="8" xfId="0" applyFont="1" applyFill="1" applyBorder="1" applyAlignment="1">
      <alignment horizontal="center" vertical="center" wrapText="1"/>
    </xf>
    <xf numFmtId="0" fontId="43" fillId="17" borderId="10" xfId="0" applyFont="1" applyFill="1" applyBorder="1" applyAlignment="1">
      <alignment horizontal="center" vertical="center" wrapText="1"/>
    </xf>
  </cellXfs>
  <cellStyles count="31">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 sz="1100" b="1">
                <a:latin typeface="Arial" panose="020B0604020202020204" pitchFamily="34" charset="0"/>
                <a:cs typeface="Arial" panose="020B0604020202020204" pitchFamily="34" charset="0"/>
              </a:rPr>
              <a:t>Seguimiento Plan Sectorial 2017 - Segundo</a:t>
            </a:r>
            <a:r>
              <a:rPr lang="es-ES" sz="1100" b="1" baseline="0">
                <a:latin typeface="Arial" panose="020B0604020202020204" pitchFamily="34" charset="0"/>
                <a:cs typeface="Arial" panose="020B0604020202020204" pitchFamily="34" charset="0"/>
              </a:rPr>
              <a:t> Trimestre</a:t>
            </a:r>
            <a:endParaRPr lang="es-ES" sz="1100"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'GRAFICA POR ENTIDAD'!$A$4</c:f>
              <c:strCache>
                <c:ptCount val="1"/>
                <c:pt idx="0">
                  <c:v>Gestiòn Misional y de Gobierno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ENTIDAD'!$B$4:$K$4</c:f>
            </c:numRef>
          </c:val>
          <c:extLst>
            <c:ext xmlns:c16="http://schemas.microsoft.com/office/drawing/2014/chart" uri="{C3380CC4-5D6E-409C-BE32-E72D297353CC}">
              <c16:uniqueId val="{00000000-F377-431D-B530-65B1B5C12197}"/>
            </c:ext>
          </c:extLst>
        </c:ser>
        <c:ser>
          <c:idx val="1"/>
          <c:order val="1"/>
          <c:tx>
            <c:strRef>
              <c:f>'GRAFICA POR ENTIDAD'!$A$5</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ENTIDAD'!$B$5:$K$5</c:f>
            </c:numRef>
          </c:val>
          <c:extLst>
            <c:ext xmlns:c16="http://schemas.microsoft.com/office/drawing/2014/chart" uri="{C3380CC4-5D6E-409C-BE32-E72D297353CC}">
              <c16:uniqueId val="{00000001-F377-431D-B530-65B1B5C12197}"/>
            </c:ext>
          </c:extLst>
        </c:ser>
        <c:ser>
          <c:idx val="2"/>
          <c:order val="2"/>
          <c:tx>
            <c:strRef>
              <c:f>'GRAFICA POR ENTIDAD'!$A$6</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ENTIDAD'!$B$6:$K$6</c:f>
            </c:numRef>
          </c:val>
          <c:extLst>
            <c:ext xmlns:c16="http://schemas.microsoft.com/office/drawing/2014/chart" uri="{C3380CC4-5D6E-409C-BE32-E72D297353CC}">
              <c16:uniqueId val="{00000002-F377-431D-B530-65B1B5C12197}"/>
            </c:ext>
          </c:extLst>
        </c:ser>
        <c:ser>
          <c:idx val="3"/>
          <c:order val="3"/>
          <c:tx>
            <c:strRef>
              <c:f>'GRAFICA POR ENTIDAD'!$A$7</c:f>
              <c:strCache>
                <c:ptCount val="1"/>
                <c:pt idx="0">
                  <c:v>Transparencia, Anticorrupciòn y servicio al ciudadano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ENTIDAD'!$B$7:$K$7</c:f>
            </c:numRef>
          </c:val>
          <c:extLst>
            <c:ext xmlns:c16="http://schemas.microsoft.com/office/drawing/2014/chart" uri="{C3380CC4-5D6E-409C-BE32-E72D297353CC}">
              <c16:uniqueId val="{00000003-F377-431D-B530-65B1B5C12197}"/>
            </c:ext>
          </c:extLst>
        </c:ser>
        <c:ser>
          <c:idx val="4"/>
          <c:order val="4"/>
          <c:tx>
            <c:strRef>
              <c:f>'GRAFICA POR ENTIDAD'!$A$8</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ENTIDAD'!$B$8:$K$8</c:f>
            </c:numRef>
          </c:val>
          <c:extLst>
            <c:ext xmlns:c16="http://schemas.microsoft.com/office/drawing/2014/chart" uri="{C3380CC4-5D6E-409C-BE32-E72D297353CC}">
              <c16:uniqueId val="{00000004-F377-431D-B530-65B1B5C12197}"/>
            </c:ext>
          </c:extLst>
        </c:ser>
        <c:ser>
          <c:idx val="5"/>
          <c:order val="5"/>
          <c:tx>
            <c:strRef>
              <c:f>'GRAFICA POR ENTIDAD'!$A$9</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ENTIDAD'!$B$9:$K$9</c:f>
            </c:numRef>
          </c:val>
          <c:extLst>
            <c:ext xmlns:c16="http://schemas.microsoft.com/office/drawing/2014/chart" uri="{C3380CC4-5D6E-409C-BE32-E72D297353CC}">
              <c16:uniqueId val="{00000005-F377-431D-B530-65B1B5C12197}"/>
            </c:ext>
          </c:extLst>
        </c:ser>
        <c:ser>
          <c:idx val="6"/>
          <c:order val="6"/>
          <c:tx>
            <c:strRef>
              <c:f>'GRAFICA POR ENTIDAD'!$A$10</c:f>
              <c:strCache>
                <c:ptCount val="1"/>
                <c:pt idx="0">
                  <c:v>Gestiòn del Talento Humano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ENTIDAD'!$B$10:$K$10</c:f>
            </c:numRef>
          </c:val>
          <c:extLst>
            <c:ext xmlns:c16="http://schemas.microsoft.com/office/drawing/2014/chart" uri="{C3380CC4-5D6E-409C-BE32-E72D297353CC}">
              <c16:uniqueId val="{00000006-F377-431D-B530-65B1B5C12197}"/>
            </c:ext>
          </c:extLst>
        </c:ser>
        <c:ser>
          <c:idx val="7"/>
          <c:order val="7"/>
          <c:tx>
            <c:strRef>
              <c:f>'GRAFICA POR ENTIDAD'!$A$11</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ENTIDAD'!$B$11:$K$11</c:f>
            </c:numRef>
          </c:val>
          <c:extLst>
            <c:ext xmlns:c16="http://schemas.microsoft.com/office/drawing/2014/chart" uri="{C3380CC4-5D6E-409C-BE32-E72D297353CC}">
              <c16:uniqueId val="{00000007-F377-431D-B530-65B1B5C12197}"/>
            </c:ext>
          </c:extLst>
        </c:ser>
        <c:ser>
          <c:idx val="8"/>
          <c:order val="8"/>
          <c:tx>
            <c:strRef>
              <c:f>'GRAFICA POR ENTIDAD'!$A$12</c:f>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ENTIDAD'!$B$12:$K$12</c:f>
            </c:numRef>
          </c:val>
          <c:extLst>
            <c:ext xmlns:c16="http://schemas.microsoft.com/office/drawing/2014/chart" uri="{C3380CC4-5D6E-409C-BE32-E72D297353CC}">
              <c16:uniqueId val="{00000008-F377-431D-B530-65B1B5C12197}"/>
            </c:ext>
          </c:extLst>
        </c:ser>
        <c:ser>
          <c:idx val="9"/>
          <c:order val="9"/>
          <c:tx>
            <c:strRef>
              <c:f>'GRAFICA POR ENTIDAD'!$A$13</c:f>
              <c:strCache>
                <c:ptCount val="1"/>
                <c:pt idx="0">
                  <c:v>Eficiencia Administrativa</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ENTIDAD'!$B$13:$K$13</c:f>
            </c:numRef>
          </c:val>
          <c:extLst>
            <c:ext xmlns:c16="http://schemas.microsoft.com/office/drawing/2014/chart" uri="{C3380CC4-5D6E-409C-BE32-E72D297353CC}">
              <c16:uniqueId val="{00000009-F377-431D-B530-65B1B5C12197}"/>
            </c:ext>
          </c:extLst>
        </c:ser>
        <c:ser>
          <c:idx val="10"/>
          <c:order val="10"/>
          <c:tx>
            <c:strRef>
              <c:f>'GRAFICA POR ENTIDAD'!$A$14</c:f>
              <c:strCache>
                <c:ptCount val="1"/>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ENTIDAD'!$B$14:$K$14</c:f>
            </c:numRef>
          </c:val>
          <c:extLst>
            <c:ext xmlns:c16="http://schemas.microsoft.com/office/drawing/2014/chart" uri="{C3380CC4-5D6E-409C-BE32-E72D297353CC}">
              <c16:uniqueId val="{00000010-F377-431D-B530-65B1B5C12197}"/>
            </c:ext>
          </c:extLst>
        </c:ser>
        <c:ser>
          <c:idx val="11"/>
          <c:order val="11"/>
          <c:tx>
            <c:strRef>
              <c:f>'GRAFICA POR ENTIDAD'!$A$15</c:f>
              <c:strCache>
                <c:ptCount val="1"/>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ENTIDAD'!$B$15:$K$15</c:f>
            </c:numRef>
          </c:val>
          <c:extLst>
            <c:ext xmlns:c16="http://schemas.microsoft.com/office/drawing/2014/chart" uri="{C3380CC4-5D6E-409C-BE32-E72D297353CC}">
              <c16:uniqueId val="{00000011-F377-431D-B530-65B1B5C12197}"/>
            </c:ext>
          </c:extLst>
        </c:ser>
        <c:ser>
          <c:idx val="12"/>
          <c:order val="12"/>
          <c:tx>
            <c:strRef>
              <c:f>'GRAFICA POR ENTIDAD'!$A$16</c:f>
              <c:strCache>
                <c:ptCount val="1"/>
                <c:pt idx="0">
                  <c:v>Gestiòn Financiera</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ENTIDAD'!$B$16:$K$16</c:f>
            </c:numRef>
          </c:val>
          <c:extLst>
            <c:ext xmlns:c16="http://schemas.microsoft.com/office/drawing/2014/chart" uri="{C3380CC4-5D6E-409C-BE32-E72D297353CC}">
              <c16:uniqueId val="{00000012-F377-431D-B530-65B1B5C12197}"/>
            </c:ext>
          </c:extLst>
        </c:ser>
        <c:ser>
          <c:idx val="13"/>
          <c:order val="13"/>
          <c:tx>
            <c:strRef>
              <c:f>'GRAFICA POR ENTIDAD'!$A$17</c:f>
              <c:strCache>
                <c:ptCount val="1"/>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ENTIDAD'!$B$17:$K$17</c:f>
            </c:numRef>
          </c:val>
          <c:extLst>
            <c:ext xmlns:c16="http://schemas.microsoft.com/office/drawing/2014/chart" uri="{C3380CC4-5D6E-409C-BE32-E72D297353CC}">
              <c16:uniqueId val="{00000013-F377-431D-B530-65B1B5C12197}"/>
            </c:ext>
          </c:extLst>
        </c:ser>
        <c:ser>
          <c:idx val="14"/>
          <c:order val="14"/>
          <c:tx>
            <c:strRef>
              <c:f>'GRAFICA POR ENTIDAD'!$A$18</c:f>
              <c:strCache>
                <c:ptCount val="1"/>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ENTIDAD'!$B$18:$K$18</c:f>
            </c:numRef>
          </c:val>
          <c:extLst>
            <c:ext xmlns:c16="http://schemas.microsoft.com/office/drawing/2014/chart" uri="{C3380CC4-5D6E-409C-BE32-E72D297353CC}">
              <c16:uniqueId val="{00000014-F377-431D-B530-65B1B5C12197}"/>
            </c:ext>
          </c:extLst>
        </c:ser>
        <c:ser>
          <c:idx val="15"/>
          <c:order val="15"/>
          <c:tx>
            <c:strRef>
              <c:f>'GRAFICA POR ENTIDAD'!$A$19</c:f>
              <c:strCache>
                <c:ptCount val="1"/>
                <c:pt idx="0">
                  <c:v>Programado</c:v>
                </c:pt>
              </c:strCache>
            </c:strRef>
          </c:tx>
          <c:spPr>
            <a:solidFill>
              <a:schemeClr val="tx2">
                <a:lumMod val="60000"/>
                <a:lumOff val="40000"/>
              </a:schemeClr>
            </a:solidFill>
            <a:ln>
              <a:noFill/>
            </a:ln>
            <a:effectLst/>
          </c:spPr>
          <c:invertIfNegative val="0"/>
          <c:dPt>
            <c:idx val="0"/>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9-F377-431D-B530-65B1B5C12197}"/>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8-F377-431D-B530-65B1B5C12197}"/>
              </c:ext>
            </c:extLst>
          </c:dPt>
          <c:dPt>
            <c:idx val="2"/>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A-F377-431D-B530-65B1B5C12197}"/>
              </c:ext>
            </c:extLst>
          </c:dPt>
          <c:dPt>
            <c:idx val="3"/>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E-F377-431D-B530-65B1B5C12197}"/>
              </c:ext>
            </c:extLst>
          </c:dPt>
          <c:dPt>
            <c:idx val="4"/>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B-F377-431D-B530-65B1B5C12197}"/>
              </c:ext>
            </c:extLst>
          </c:dPt>
          <c:dPt>
            <c:idx val="5"/>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C-F377-431D-B530-65B1B5C12197}"/>
              </c:ext>
            </c:extLst>
          </c:dPt>
          <c:dPt>
            <c:idx val="6"/>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7-F377-431D-B530-65B1B5C12197}"/>
              </c:ext>
            </c:extLst>
          </c:dPt>
          <c:dPt>
            <c:idx val="7"/>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F-F377-431D-B530-65B1B5C12197}"/>
              </c:ext>
            </c:extLst>
          </c:dPt>
          <c:dPt>
            <c:idx val="8"/>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D-F377-431D-B530-65B1B5C12197}"/>
              </c:ext>
            </c:extLst>
          </c:dPt>
          <c:dPt>
            <c:idx val="9"/>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16-F377-431D-B530-65B1B5C12197}"/>
              </c:ext>
            </c:extLst>
          </c:dPt>
          <c:dLbls>
            <c:dLbl>
              <c:idx val="0"/>
              <c:layout>
                <c:manualLayout>
                  <c:x val="0"/>
                  <c:y val="-3.156885004622226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377-431D-B530-65B1B5C1219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ENTIDAD'!$B$19:$K$19</c:f>
              <c:numCache>
                <c:formatCode>0.00%</c:formatCode>
                <c:ptCount val="10"/>
                <c:pt idx="0">
                  <c:v>0.55579999999999996</c:v>
                </c:pt>
                <c:pt idx="1">
                  <c:v>0.55579999999999996</c:v>
                </c:pt>
                <c:pt idx="2">
                  <c:v>0.55579999999999996</c:v>
                </c:pt>
                <c:pt idx="3">
                  <c:v>0.55579999999999996</c:v>
                </c:pt>
                <c:pt idx="4">
                  <c:v>0.55579999999999996</c:v>
                </c:pt>
                <c:pt idx="5">
                  <c:v>0.55579999999999996</c:v>
                </c:pt>
                <c:pt idx="6">
                  <c:v>0.55579999999999996</c:v>
                </c:pt>
                <c:pt idx="7">
                  <c:v>0.55579999999999996</c:v>
                </c:pt>
                <c:pt idx="8">
                  <c:v>0.55579999999999996</c:v>
                </c:pt>
                <c:pt idx="9">
                  <c:v>0.55579999999999996</c:v>
                </c:pt>
              </c:numCache>
            </c:numRef>
          </c:val>
          <c:extLst>
            <c:ext xmlns:c16="http://schemas.microsoft.com/office/drawing/2014/chart" uri="{C3380CC4-5D6E-409C-BE32-E72D297353CC}">
              <c16:uniqueId val="{00000015-F377-431D-B530-65B1B5C12197}"/>
            </c:ext>
          </c:extLst>
        </c:ser>
        <c:ser>
          <c:idx val="16"/>
          <c:order val="16"/>
          <c:tx>
            <c:strRef>
              <c:f>'GRAFICA POR ENTIDAD'!$A$20</c:f>
              <c:strCache>
                <c:ptCount val="1"/>
                <c:pt idx="0">
                  <c:v>Ejecutado</c:v>
                </c:pt>
              </c:strCache>
            </c:strRef>
          </c:tx>
          <c:spPr>
            <a:solidFill>
              <a:schemeClr val="accent5">
                <a:lumMod val="80000"/>
                <a:lumOff val="20000"/>
              </a:schemeClr>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33-8254-4456-A781-D850A1DB6905}"/>
              </c:ext>
            </c:extLst>
          </c:dPt>
          <c:dPt>
            <c:idx val="1"/>
            <c:invertIfNegative val="0"/>
            <c:bubble3D val="0"/>
            <c:spPr>
              <a:solidFill>
                <a:srgbClr val="FFC000"/>
              </a:solidFill>
              <a:ln>
                <a:noFill/>
              </a:ln>
              <a:effectLst/>
            </c:spPr>
            <c:extLst>
              <c:ext xmlns:c16="http://schemas.microsoft.com/office/drawing/2014/chart" uri="{C3380CC4-5D6E-409C-BE32-E72D297353CC}">
                <c16:uniqueId val="{00000034-8254-4456-A781-D850A1DB6905}"/>
              </c:ext>
            </c:extLst>
          </c:dPt>
          <c:dPt>
            <c:idx val="2"/>
            <c:invertIfNegative val="0"/>
            <c:bubble3D val="0"/>
            <c:spPr>
              <a:solidFill>
                <a:srgbClr val="FFFF00"/>
              </a:solidFill>
              <a:ln>
                <a:noFill/>
              </a:ln>
              <a:effectLst/>
            </c:spPr>
            <c:extLst>
              <c:ext xmlns:c16="http://schemas.microsoft.com/office/drawing/2014/chart" uri="{C3380CC4-5D6E-409C-BE32-E72D297353CC}">
                <c16:uniqueId val="{00000028-8254-4456-A781-D850A1DB6905}"/>
              </c:ext>
            </c:extLst>
          </c:dPt>
          <c:dPt>
            <c:idx val="3"/>
            <c:invertIfNegative val="0"/>
            <c:bubble3D val="0"/>
            <c:spPr>
              <a:solidFill>
                <a:srgbClr val="FFFF00"/>
              </a:solidFill>
              <a:ln>
                <a:noFill/>
              </a:ln>
              <a:effectLst/>
            </c:spPr>
            <c:extLst>
              <c:ext xmlns:c16="http://schemas.microsoft.com/office/drawing/2014/chart" uri="{C3380CC4-5D6E-409C-BE32-E72D297353CC}">
                <c16:uniqueId val="{00000029-8254-4456-A781-D850A1DB6905}"/>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30-8254-4456-A781-D850A1DB6905}"/>
              </c:ext>
            </c:extLst>
          </c:dPt>
          <c:dPt>
            <c:idx val="5"/>
            <c:invertIfNegative val="0"/>
            <c:bubble3D val="0"/>
            <c:spPr>
              <a:solidFill>
                <a:srgbClr val="FFFF00"/>
              </a:solidFill>
              <a:ln>
                <a:noFill/>
              </a:ln>
              <a:effectLst/>
            </c:spPr>
            <c:extLst>
              <c:ext xmlns:c16="http://schemas.microsoft.com/office/drawing/2014/chart" uri="{C3380CC4-5D6E-409C-BE32-E72D297353CC}">
                <c16:uniqueId val="{0000002A-8254-4456-A781-D850A1DB6905}"/>
              </c:ext>
            </c:extLst>
          </c:dPt>
          <c:dPt>
            <c:idx val="6"/>
            <c:invertIfNegative val="0"/>
            <c:bubble3D val="0"/>
            <c:spPr>
              <a:solidFill>
                <a:srgbClr val="FFFF00"/>
              </a:solidFill>
              <a:ln>
                <a:noFill/>
              </a:ln>
              <a:effectLst/>
            </c:spPr>
            <c:extLst>
              <c:ext xmlns:c16="http://schemas.microsoft.com/office/drawing/2014/chart" uri="{C3380CC4-5D6E-409C-BE32-E72D297353CC}">
                <c16:uniqueId val="{0000002C-8254-4456-A781-D850A1DB6905}"/>
              </c:ext>
            </c:extLst>
          </c:dPt>
          <c:dPt>
            <c:idx val="7"/>
            <c:invertIfNegative val="0"/>
            <c:bubble3D val="0"/>
            <c:spPr>
              <a:solidFill>
                <a:schemeClr val="accent2">
                  <a:lumMod val="75000"/>
                </a:schemeClr>
              </a:solidFill>
              <a:ln>
                <a:noFill/>
              </a:ln>
              <a:effectLst/>
            </c:spPr>
            <c:extLst>
              <c:ext xmlns:c16="http://schemas.microsoft.com/office/drawing/2014/chart" uri="{C3380CC4-5D6E-409C-BE32-E72D297353CC}">
                <c16:uniqueId val="{0000002F-8254-4456-A781-D850A1DB6905}"/>
              </c:ext>
            </c:extLst>
          </c:dPt>
          <c:dPt>
            <c:idx val="8"/>
            <c:invertIfNegative val="0"/>
            <c:bubble3D val="0"/>
            <c:spPr>
              <a:solidFill>
                <a:srgbClr val="FFFF00"/>
              </a:solidFill>
              <a:ln>
                <a:noFill/>
              </a:ln>
              <a:effectLst/>
            </c:spPr>
            <c:extLst>
              <c:ext xmlns:c16="http://schemas.microsoft.com/office/drawing/2014/chart" uri="{C3380CC4-5D6E-409C-BE32-E72D297353CC}">
                <c16:uniqueId val="{0000002B-8254-4456-A781-D850A1DB6905}"/>
              </c:ext>
            </c:extLst>
          </c:dPt>
          <c:dPt>
            <c:idx val="9"/>
            <c:invertIfNegative val="0"/>
            <c:bubble3D val="0"/>
            <c:spPr>
              <a:solidFill>
                <a:schemeClr val="accent2">
                  <a:lumMod val="75000"/>
                </a:schemeClr>
              </a:solidFill>
              <a:ln>
                <a:noFill/>
              </a:ln>
              <a:effectLst/>
            </c:spPr>
            <c:extLst>
              <c:ext xmlns:c16="http://schemas.microsoft.com/office/drawing/2014/chart" uri="{C3380CC4-5D6E-409C-BE32-E72D297353CC}">
                <c16:uniqueId val="{0000002E-8254-4456-A781-D850A1DB6905}"/>
              </c:ext>
            </c:extLst>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'GRAFICA POR ENTIDAD'!$B$3:$K$3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'GRAFICA POR ENTIDAD'!$B$20:$K$20</c:f>
              <c:numCache>
                <c:formatCode>0.00%</c:formatCode>
                <c:ptCount val="10"/>
                <c:pt idx="0">
                  <c:v>0.55039666666666665</c:v>
                </c:pt>
                <c:pt idx="1">
                  <c:v>0.57667000000000002</c:v>
                </c:pt>
                <c:pt idx="2">
                  <c:v>0.46850833333333342</c:v>
                </c:pt>
                <c:pt idx="3">
                  <c:v>0.49138333333333334</c:v>
                </c:pt>
                <c:pt idx="4">
                  <c:v>0.34691666666666671</c:v>
                </c:pt>
                <c:pt idx="5">
                  <c:v>0.48618666666666677</c:v>
                </c:pt>
                <c:pt idx="6">
                  <c:v>0.422981</c:v>
                </c:pt>
                <c:pt idx="7">
                  <c:v>0.36755333333333329</c:v>
                </c:pt>
                <c:pt idx="8">
                  <c:v>0.52455000000000007</c:v>
                </c:pt>
                <c:pt idx="9">
                  <c:v>0.45086000000000004</c:v>
                </c:pt>
              </c:numCache>
            </c:numRef>
          </c:val>
          <c:extLst>
            <c:ext xmlns:c16="http://schemas.microsoft.com/office/drawing/2014/chart" uri="{C3380CC4-5D6E-409C-BE32-E72D297353CC}">
              <c16:uniqueId val="{00000014-8254-4456-A781-D850A1DB6905}"/>
            </c:ext>
          </c:extLst>
        </c:ser>
        <c:dLbls>
          <c:dLblPos val="outEnd"/>
          <c:showLegendKey val="0"/>
          <c:showVal val="1"/>
          <c:showCatName val="0"/>
          <c:showSerName val="0"/>
          <c:showPercent val="0"/>
          <c:showBubbleSize val="0"/>
        </c:dLbls>
        <c:gapWidth val="219"/>
        <c:overlap val="-27"/>
        <c:axId val="388353408"/>
        <c:axId val="383582144"/>
      </c:barChart>
      <c:catAx>
        <c:axId val="38835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crossAx val="383582144"/>
        <c:crosses val="autoZero"/>
        <c:auto val="1"/>
        <c:lblAlgn val="ctr"/>
        <c:lblOffset val="100"/>
        <c:noMultiLvlLbl val="0"/>
      </c:catAx>
      <c:valAx>
        <c:axId val="383582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crossAx val="388353408"/>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plotArea>
      <c:layout/>
      <c:barChart>
        <c:barDir val="bar"/>
        <c:grouping val="clustered"/>
        <c:varyColors val="0"/>
        <c:ser>
          <c:idx val="0"/>
          <c:order val="0"/>
          <c:tx>
            <c:strRef>
              <c:f>sdo!$A$24</c:f>
              <c:strCache>
                <c:ptCount val="1"/>
                <c:pt idx="0">
                  <c:v>Gestiòn Misional y de Gobierno</c:v>
                </c:pt>
              </c:strCache>
            </c:strRef>
          </c:tx>
          <c:spPr>
            <a:solidFill>
              <a:schemeClr val="accent1">
                <a:lumMod val="75000"/>
              </a:schemeClr>
            </a:solidFill>
            <a:ln w="9525" cap="flat" cmpd="sng" algn="ctr">
              <a:no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sdo!$B$23:$K$23</c:f>
              <c:strCache>
                <c:ptCount val="10"/>
                <c:pt idx="0">
                  <c:v>ICFES</c:v>
                </c:pt>
                <c:pt idx="1">
                  <c:v>ICETEX</c:v>
                </c:pt>
                <c:pt idx="2">
                  <c:v>INCI</c:v>
                </c:pt>
                <c:pt idx="3">
                  <c:v>INSOR</c:v>
                </c:pt>
                <c:pt idx="4">
                  <c:v>FODESEP</c:v>
                </c:pt>
                <c:pt idx="5">
                  <c:v>INTENALCO</c:v>
                </c:pt>
                <c:pt idx="6">
                  <c:v>ETITC</c:v>
                </c:pt>
                <c:pt idx="7">
                  <c:v>INFOTEP SAN ANDRES</c:v>
                </c:pt>
                <c:pt idx="8">
                  <c:v>INFOTEP SAN JUAN DEL CESAR</c:v>
                </c:pt>
                <c:pt idx="9">
                  <c:v>ITFIT</c:v>
                </c:pt>
              </c:strCache>
            </c:strRef>
          </c:cat>
          <c:val>
            <c:numRef>
              <c:f>sdo!$B$24:$K$24</c:f>
              <c:numCache>
                <c:formatCode>0.0%</c:formatCode>
                <c:ptCount val="10"/>
                <c:pt idx="0">
                  <c:v>0.41899999999999998</c:v>
                </c:pt>
                <c:pt idx="1">
                  <c:v>0.376</c:v>
                </c:pt>
                <c:pt idx="2">
                  <c:v>0.46800000000000003</c:v>
                </c:pt>
                <c:pt idx="3">
                  <c:v>0.48599999999999999</c:v>
                </c:pt>
                <c:pt idx="4">
                  <c:v>0.16700000000000001</c:v>
                </c:pt>
                <c:pt idx="5">
                  <c:v>0.40400000000000003</c:v>
                </c:pt>
                <c:pt idx="6">
                  <c:v>0.3</c:v>
                </c:pt>
                <c:pt idx="7">
                  <c:v>0.58599999999999997</c:v>
                </c:pt>
                <c:pt idx="8">
                  <c:v>0.70099999999999996</c:v>
                </c:pt>
                <c:pt idx="9">
                  <c:v>0.6</c:v>
                </c:pt>
              </c:numCache>
            </c:numRef>
          </c:val>
          <c:extLst>
            <c:ext xmlns:c16="http://schemas.microsoft.com/office/drawing/2014/chart" uri="{C3380CC4-5D6E-409C-BE32-E72D297353CC}">
              <c16:uniqueId val="{00000000-EA8B-4759-A5D2-78F28B2803EE}"/>
            </c:ext>
          </c:extLst>
        </c:ser>
        <c:dLbls>
          <c:dLblPos val="inEnd"/>
          <c:showLegendKey val="0"/>
          <c:showVal val="1"/>
          <c:showCatName val="0"/>
          <c:showSerName val="0"/>
          <c:showPercent val="0"/>
          <c:showBubbleSize val="0"/>
        </c:dLbls>
        <c:gapWidth val="65"/>
        <c:axId val="352111232"/>
        <c:axId val="388048272"/>
      </c:barChart>
      <c:catAx>
        <c:axId val="35211123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88048272"/>
        <c:crosses val="autoZero"/>
        <c:auto val="1"/>
        <c:lblAlgn val="ctr"/>
        <c:lblOffset val="100"/>
        <c:noMultiLvlLbl val="0"/>
      </c:catAx>
      <c:valAx>
        <c:axId val="3880482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crossAx val="352111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ES"/>
              <a:t>Plan de Acción Sectorial</a:t>
            </a:r>
          </a:p>
          <a:p>
            <a:pPr>
              <a:defRPr/>
            </a:pPr>
            <a:r>
              <a:rPr lang="es-ES"/>
              <a:t>Consolidado por polìtica II TRIM</a:t>
            </a:r>
          </a:p>
        </c:rich>
      </c:tx>
      <c:layout>
        <c:manualLayout>
          <c:xMode val="edge"/>
          <c:yMode val="edge"/>
          <c:x val="0.24777777777777779"/>
          <c:y val="1.36286225397385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title>
    <c:autoTitleDeleted val="0"/>
    <c:plotArea>
      <c:layout>
        <c:manualLayout>
          <c:layoutTarget val="inner"/>
          <c:xMode val="edge"/>
          <c:yMode val="edge"/>
          <c:x val="0.48203113825867577"/>
          <c:y val="0.19938572719060524"/>
          <c:w val="0.46928557295410417"/>
          <c:h val="0.63774747668736531"/>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Hoja2!$A$3:$A$7</c:f>
              <c:strCache>
                <c:ptCount val="5"/>
                <c:pt idx="0">
                  <c:v>Gestión Misional y de Gobierno</c:v>
                </c:pt>
                <c:pt idx="1">
                  <c:v>Transparencia , Anticorrupción y Servicio al Ciudadano</c:v>
                </c:pt>
                <c:pt idx="2">
                  <c:v>Gestión del Talento Humano</c:v>
                </c:pt>
                <c:pt idx="3">
                  <c:v>Eficiencia Administrativa</c:v>
                </c:pt>
                <c:pt idx="4">
                  <c:v>Gestión Financiera</c:v>
                </c:pt>
              </c:strCache>
            </c:strRef>
          </c:cat>
          <c:val>
            <c:numRef>
              <c:f>Hoja2!$B$3:$B$7</c:f>
            </c:numRef>
          </c:val>
          <c:extLst>
            <c:ext xmlns:c16="http://schemas.microsoft.com/office/drawing/2014/chart" uri="{C3380CC4-5D6E-409C-BE32-E72D297353CC}">
              <c16:uniqueId val="{00000000-CC3A-4E17-AD9E-3EE3A0912FD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Hoja2!$A$3:$A$7</c:f>
              <c:strCache>
                <c:ptCount val="5"/>
                <c:pt idx="0">
                  <c:v>Gestión Misional y de Gobierno</c:v>
                </c:pt>
                <c:pt idx="1">
                  <c:v>Transparencia , Anticorrupción y Servicio al Ciudadano</c:v>
                </c:pt>
                <c:pt idx="2">
                  <c:v>Gestión del Talento Humano</c:v>
                </c:pt>
                <c:pt idx="3">
                  <c:v>Eficiencia Administrativa</c:v>
                </c:pt>
                <c:pt idx="4">
                  <c:v>Gestión Financiera</c:v>
                </c:pt>
              </c:strCache>
            </c:strRef>
          </c:cat>
          <c:val>
            <c:numRef>
              <c:f>Hoja2!$C$3:$C$7</c:f>
            </c:numRef>
          </c:val>
          <c:extLst>
            <c:ext xmlns:c16="http://schemas.microsoft.com/office/drawing/2014/chart" uri="{C3380CC4-5D6E-409C-BE32-E72D297353CC}">
              <c16:uniqueId val="{00000001-CC3A-4E17-AD9E-3EE3A0912FD9}"/>
            </c:ext>
          </c:extLst>
        </c:ser>
        <c:ser>
          <c:idx val="2"/>
          <c:order val="2"/>
          <c:tx>
            <c:v>Programado</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Hoja2!$A$3:$A$7</c:f>
              <c:strCache>
                <c:ptCount val="5"/>
                <c:pt idx="0">
                  <c:v>Gestión Misional y de Gobierno</c:v>
                </c:pt>
                <c:pt idx="1">
                  <c:v>Transparencia , Anticorrupción y Servicio al Ciudadano</c:v>
                </c:pt>
                <c:pt idx="2">
                  <c:v>Gestión del Talento Humano</c:v>
                </c:pt>
                <c:pt idx="3">
                  <c:v>Eficiencia Administrativa</c:v>
                </c:pt>
                <c:pt idx="4">
                  <c:v>Gestión Financiera</c:v>
                </c:pt>
              </c:strCache>
            </c:strRef>
          </c:cat>
          <c:val>
            <c:numRef>
              <c:f>Hoja2!$D$3:$D$7</c:f>
              <c:numCache>
                <c:formatCode>0.00%</c:formatCode>
                <c:ptCount val="5"/>
                <c:pt idx="0" formatCode="0%">
                  <c:v>0.5</c:v>
                </c:pt>
                <c:pt idx="1">
                  <c:v>0.64500000000000002</c:v>
                </c:pt>
                <c:pt idx="2">
                  <c:v>0.51539999999999997</c:v>
                </c:pt>
                <c:pt idx="3">
                  <c:v>0.51</c:v>
                </c:pt>
                <c:pt idx="4">
                  <c:v>0.55200000000000005</c:v>
                </c:pt>
              </c:numCache>
            </c:numRef>
          </c:val>
          <c:extLst>
            <c:ext xmlns:c16="http://schemas.microsoft.com/office/drawing/2014/chart" uri="{C3380CC4-5D6E-409C-BE32-E72D297353CC}">
              <c16:uniqueId val="{00000002-CC3A-4E17-AD9E-3EE3A0912FD9}"/>
            </c:ext>
          </c:extLst>
        </c:ser>
        <c:ser>
          <c:idx val="3"/>
          <c:order val="3"/>
          <c:tx>
            <c:v>Ejecutado</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Hoja2!$A$3:$A$7</c:f>
              <c:strCache>
                <c:ptCount val="5"/>
                <c:pt idx="0">
                  <c:v>Gestión Misional y de Gobierno</c:v>
                </c:pt>
                <c:pt idx="1">
                  <c:v>Transparencia , Anticorrupción y Servicio al Ciudadano</c:v>
                </c:pt>
                <c:pt idx="2">
                  <c:v>Gestión del Talento Humano</c:v>
                </c:pt>
                <c:pt idx="3">
                  <c:v>Eficiencia Administrativa</c:v>
                </c:pt>
                <c:pt idx="4">
                  <c:v>Gestión Financiera</c:v>
                </c:pt>
              </c:strCache>
            </c:strRef>
          </c:cat>
          <c:val>
            <c:numRef>
              <c:f>Hoja2!$E$3:$E$7</c:f>
              <c:numCache>
                <c:formatCode>0.00%</c:formatCode>
                <c:ptCount val="5"/>
                <c:pt idx="0" formatCode="0%">
                  <c:v>0.45</c:v>
                </c:pt>
                <c:pt idx="1">
                  <c:v>0.49730000000000002</c:v>
                </c:pt>
                <c:pt idx="2">
                  <c:v>0.45429999999999998</c:v>
                </c:pt>
                <c:pt idx="3">
                  <c:v>0.39400000000000002</c:v>
                </c:pt>
                <c:pt idx="4">
                  <c:v>0.53</c:v>
                </c:pt>
              </c:numCache>
            </c:numRef>
          </c:val>
          <c:extLst>
            <c:ext xmlns:c16="http://schemas.microsoft.com/office/drawing/2014/chart" uri="{C3380CC4-5D6E-409C-BE32-E72D297353CC}">
              <c16:uniqueId val="{00000003-CC3A-4E17-AD9E-3EE3A0912FD9}"/>
            </c:ext>
          </c:extLst>
        </c:ser>
        <c:dLbls>
          <c:showLegendKey val="0"/>
          <c:showVal val="0"/>
          <c:showCatName val="0"/>
          <c:showSerName val="0"/>
          <c:showPercent val="0"/>
          <c:showBubbleSize val="0"/>
        </c:dLbls>
        <c:gapWidth val="182"/>
        <c:axId val="504668656"/>
        <c:axId val="504669488"/>
      </c:barChart>
      <c:catAx>
        <c:axId val="504668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crossAx val="504669488"/>
        <c:crosses val="autoZero"/>
        <c:auto val="1"/>
        <c:lblAlgn val="ctr"/>
        <c:lblOffset val="100"/>
        <c:noMultiLvlLbl val="0"/>
      </c:catAx>
      <c:valAx>
        <c:axId val="504669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crossAx val="50466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40</xdr:row>
      <xdr:rowOff>152400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38099</xdr:colOff>
      <xdr:row>22</xdr:row>
      <xdr:rowOff>4760</xdr:rowOff>
    </xdr:from>
    <xdr:to>
      <xdr:col>10</xdr:col>
      <xdr:colOff>619125</xdr:colOff>
      <xdr:row>43</xdr:row>
      <xdr:rowOff>27213</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619125</xdr:colOff>
      <xdr:row>26</xdr:row>
      <xdr:rowOff>114300</xdr:rowOff>
    </xdr:from>
    <xdr:to>
      <xdr:col>10</xdr:col>
      <xdr:colOff>619125</xdr:colOff>
      <xdr:row>41</xdr:row>
      <xdr:rowOff>0</xdr:rowOff>
    </xdr:to>
    <xdr:graphicFrame macro="">
      <xdr:nvGraphicFramePr>
        <xdr:cNvPr id="3" name="Gráfico 2">
          <a:extLst>
            <a:ext uri="{FF2B5EF4-FFF2-40B4-BE49-F238E27FC236}">
              <a16:creationId xmlns:a16="http://schemas.microsoft.com/office/drawing/2014/main" id="{40857CA4-88F9-4968-BADA-7AECA3E71B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866775</xdr:colOff>
      <xdr:row>11</xdr:row>
      <xdr:rowOff>142875</xdr:rowOff>
    </xdr:from>
    <xdr:to>
      <xdr:col>9</xdr:col>
      <xdr:colOff>152399</xdr:colOff>
      <xdr:row>32</xdr:row>
      <xdr:rowOff>142875</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THA%20MEN%202017-JUNIO12345/PLAN%20DE%20ACCION/SECTORIAL/MATRIZ%20DE%20SEGUIMIENT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CTORIAL 2017"/>
      <sheetName val="GESTION MISIONAL Y DE GOBIERNO"/>
      <sheetName val="TRANSP. ANTICOR Y PARTIC CIUDAD"/>
      <sheetName val="GESTIÓN TALENTO HUMANO"/>
      <sheetName val="EFICIENCIA ADMINISTRATIVA"/>
      <sheetName val="GESTIÓN FINANCIERA"/>
      <sheetName val="CONSOLIDADO TOTAL"/>
      <sheetName val="GRAFICA POR ENTIDAD"/>
      <sheetName val="CONSOLIDADO POR POLITICA"/>
    </sheetNames>
    <sheetDataSet>
      <sheetData sheetId="0"/>
      <sheetData sheetId="1"/>
      <sheetData sheetId="2">
        <row r="33">
          <cell r="D33">
            <v>3.7499999999999999E-2</v>
          </cell>
          <cell r="E33">
            <v>7.4999999999999997E-2</v>
          </cell>
        </row>
      </sheetData>
      <sheetData sheetId="3">
        <row r="49">
          <cell r="D49">
            <v>6.25E-2</v>
          </cell>
          <cell r="E49">
            <v>0.125</v>
          </cell>
        </row>
      </sheetData>
      <sheetData sheetId="4">
        <row r="31">
          <cell r="D31">
            <v>3.7499999999999999E-2</v>
          </cell>
          <cell r="E31">
            <v>7.4999999999999997E-2</v>
          </cell>
        </row>
      </sheetData>
      <sheetData sheetId="5">
        <row r="22">
          <cell r="D22">
            <v>7.4999999999999997E-2</v>
          </cell>
          <cell r="E22">
            <v>0.15</v>
          </cell>
        </row>
      </sheetData>
      <sheetData sheetId="6"/>
      <sheetData sheetId="7"/>
      <sheetData sheetId="8">
        <row r="4">
          <cell r="D4" t="str">
            <v>PROGRAMADO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3" sqref="E43"/>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opLeftCell="A4" workbookViewId="0">
      <selection activeCell="E8" sqref="E8"/>
    </sheetView>
  </sheetViews>
  <sheetFormatPr baseColWidth="10" defaultRowHeight="14.25" x14ac:dyDescent="0.2"/>
  <cols>
    <col min="1" max="1" width="20.140625" style="440" customWidth="1"/>
    <col min="2" max="3" width="0" style="440" hidden="1" customWidth="1"/>
    <col min="4" max="4" width="17.5703125" style="440" customWidth="1"/>
    <col min="5" max="5" width="11.42578125" style="440"/>
    <col min="6" max="6" width="15.140625" style="440" customWidth="1"/>
    <col min="7" max="7" width="11.42578125" style="440"/>
    <col min="8" max="8" width="16" style="440" customWidth="1"/>
    <col min="9" max="16384" width="11.42578125" style="440"/>
  </cols>
  <sheetData>
    <row r="1" spans="1:9" x14ac:dyDescent="0.2">
      <c r="B1" s="793" t="s">
        <v>859</v>
      </c>
      <c r="C1" s="794"/>
      <c r="D1" s="795" t="s">
        <v>860</v>
      </c>
      <c r="E1" s="795"/>
      <c r="F1" s="795" t="s">
        <v>861</v>
      </c>
      <c r="G1" s="795"/>
      <c r="H1" s="795" t="s">
        <v>862</v>
      </c>
      <c r="I1" s="795"/>
    </row>
    <row r="2" spans="1:9" ht="15" x14ac:dyDescent="0.25">
      <c r="A2" s="441" t="s">
        <v>606</v>
      </c>
      <c r="B2" s="442" t="s">
        <v>863</v>
      </c>
      <c r="C2" s="442" t="s">
        <v>864</v>
      </c>
      <c r="D2" s="442" t="s">
        <v>863</v>
      </c>
      <c r="E2" s="442" t="s">
        <v>864</v>
      </c>
      <c r="F2" s="442" t="s">
        <v>863</v>
      </c>
      <c r="G2" s="442" t="s">
        <v>864</v>
      </c>
      <c r="H2" s="442" t="s">
        <v>863</v>
      </c>
      <c r="I2" s="442" t="s">
        <v>864</v>
      </c>
    </row>
    <row r="3" spans="1:9" ht="28.5" x14ac:dyDescent="0.25">
      <c r="A3" s="443" t="s">
        <v>461</v>
      </c>
      <c r="B3" s="444">
        <v>0.25</v>
      </c>
      <c r="C3" s="445">
        <v>0.21</v>
      </c>
      <c r="D3" s="454">
        <v>0.5</v>
      </c>
      <c r="E3" s="445">
        <v>0.45</v>
      </c>
      <c r="F3" s="455"/>
      <c r="G3" s="456"/>
      <c r="H3" s="455"/>
      <c r="I3" s="457"/>
    </row>
    <row r="4" spans="1:9" ht="57" x14ac:dyDescent="0.2">
      <c r="A4" s="443" t="s">
        <v>865</v>
      </c>
      <c r="B4" s="446">
        <f>'[1]TRANSP. ANTICOR Y PARTIC CIUDAD'!B33</f>
        <v>0</v>
      </c>
      <c r="C4" s="447">
        <v>0.37</v>
      </c>
      <c r="D4" s="448">
        <v>0.64500000000000002</v>
      </c>
      <c r="E4" s="449">
        <v>0.49730000000000002</v>
      </c>
      <c r="F4" s="448">
        <f>'[1]TRANSP. ANTICOR Y PARTIC CIUDAD'!D33</f>
        <v>3.7499999999999999E-2</v>
      </c>
      <c r="G4" s="449"/>
      <c r="H4" s="448">
        <f>'[1]TRANSP. ANTICOR Y PARTIC CIUDAD'!E33</f>
        <v>7.4999999999999997E-2</v>
      </c>
      <c r="I4" s="450"/>
    </row>
    <row r="5" spans="1:9" ht="28.5" x14ac:dyDescent="0.2">
      <c r="A5" s="443" t="s">
        <v>26</v>
      </c>
      <c r="B5" s="446">
        <f>'[1]GESTIÓN TALENTO HUMANO'!B49</f>
        <v>0</v>
      </c>
      <c r="C5" s="447">
        <v>0.23</v>
      </c>
      <c r="D5" s="448">
        <v>0.51539999999999997</v>
      </c>
      <c r="E5" s="449">
        <v>0.45429999999999998</v>
      </c>
      <c r="F5" s="448">
        <f>'[1]GESTIÓN TALENTO HUMANO'!D49</f>
        <v>6.25E-2</v>
      </c>
      <c r="G5" s="449"/>
      <c r="H5" s="448">
        <f>'[1]GESTIÓN TALENTO HUMANO'!E49</f>
        <v>0.125</v>
      </c>
      <c r="I5" s="450"/>
    </row>
    <row r="6" spans="1:9" ht="28.5" x14ac:dyDescent="0.2">
      <c r="A6" s="443" t="s">
        <v>30</v>
      </c>
      <c r="B6" s="446">
        <f>'[1]EFICIENCIA ADMINISTRATIVA'!B31</f>
        <v>0</v>
      </c>
      <c r="C6" s="447">
        <v>0.2</v>
      </c>
      <c r="D6" s="448">
        <v>0.51</v>
      </c>
      <c r="E6" s="449">
        <v>0.39400000000000002</v>
      </c>
      <c r="F6" s="448">
        <f>'[1]EFICIENCIA ADMINISTRATIVA'!D31</f>
        <v>3.7499999999999999E-2</v>
      </c>
      <c r="G6" s="449"/>
      <c r="H6" s="448">
        <f>'[1]EFICIENCIA ADMINISTRATIVA'!E31</f>
        <v>7.4999999999999997E-2</v>
      </c>
      <c r="I6" s="450"/>
    </row>
    <row r="7" spans="1:9" ht="21" customHeight="1" x14ac:dyDescent="0.2">
      <c r="A7" s="443" t="s">
        <v>39</v>
      </c>
      <c r="B7" s="446">
        <f>'[1]GESTIÓN FINANCIERA'!B22</f>
        <v>0</v>
      </c>
      <c r="C7" s="451">
        <v>0.32</v>
      </c>
      <c r="D7" s="448">
        <v>0.55200000000000005</v>
      </c>
      <c r="E7" s="449">
        <v>0.53</v>
      </c>
      <c r="F7" s="448">
        <f>'[1]GESTIÓN FINANCIERA'!D22</f>
        <v>7.4999999999999997E-2</v>
      </c>
      <c r="G7" s="449"/>
      <c r="H7" s="448">
        <f>'[1]GESTIÓN FINANCIERA'!E22</f>
        <v>0.15</v>
      </c>
      <c r="I7" s="450"/>
    </row>
    <row r="8" spans="1:9" ht="20.25" x14ac:dyDescent="0.2">
      <c r="A8" s="796" t="s">
        <v>866</v>
      </c>
      <c r="B8" s="797"/>
      <c r="C8" s="452">
        <f>AVERAGE(C3:C7)</f>
        <v>0.26600000000000001</v>
      </c>
      <c r="E8" s="452">
        <f>AVERAGE(E3:E7)</f>
        <v>0.46511999999999992</v>
      </c>
    </row>
    <row r="9" spans="1:9" x14ac:dyDescent="0.2">
      <c r="A9" s="453"/>
    </row>
  </sheetData>
  <mergeCells count="5">
    <mergeCell ref="B1:C1"/>
    <mergeCell ref="D1:E1"/>
    <mergeCell ref="F1:G1"/>
    <mergeCell ref="H1:I1"/>
    <mergeCell ref="A8:B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U185"/>
  <sheetViews>
    <sheetView topLeftCell="G70" zoomScale="80" zoomScaleNormal="80" workbookViewId="0">
      <selection activeCell="N76" sqref="N76:N83"/>
    </sheetView>
  </sheetViews>
  <sheetFormatPr baseColWidth="10" defaultColWidth="11.42578125" defaultRowHeight="15.75" x14ac:dyDescent="0.25"/>
  <cols>
    <col min="1" max="1" width="23.140625" style="66" customWidth="1"/>
    <col min="2" max="2" width="18.7109375" style="66" customWidth="1"/>
    <col min="3" max="3" width="19.28515625" style="66" customWidth="1"/>
    <col min="4" max="4" width="26.5703125" style="66" customWidth="1"/>
    <col min="5" max="5" width="21.42578125" style="242" customWidth="1"/>
    <col min="6" max="6" width="35.5703125" style="66" customWidth="1"/>
    <col min="7" max="7" width="23.140625" style="66" customWidth="1"/>
    <col min="8" max="8" width="36.140625" style="66" customWidth="1"/>
    <col min="9" max="9" width="34" style="243" customWidth="1"/>
    <col min="10" max="10" width="18.28515625" style="66" hidden="1" customWidth="1"/>
    <col min="11" max="11" width="69" style="66" hidden="1" customWidth="1"/>
    <col min="12" max="12" width="34.28515625" style="66" hidden="1" customWidth="1"/>
    <col min="13" max="14" width="19.140625" style="240" customWidth="1"/>
    <col min="15" max="15" width="95" style="241" customWidth="1"/>
    <col min="16" max="20" width="11.5703125" style="66" hidden="1" customWidth="1"/>
    <col min="21" max="21" width="11.7109375" style="66" hidden="1" customWidth="1"/>
    <col min="22" max="16384" width="11.42578125" style="66"/>
  </cols>
  <sheetData>
    <row r="1" spans="1:21" s="63" customFormat="1" ht="16.5" thickBot="1" x14ac:dyDescent="0.3">
      <c r="A1" s="61"/>
      <c r="B1" s="62"/>
      <c r="E1" s="64"/>
      <c r="G1" s="65"/>
      <c r="H1" s="64"/>
      <c r="I1" s="13"/>
      <c r="M1" s="61"/>
      <c r="N1" s="61"/>
      <c r="O1" s="184"/>
    </row>
    <row r="2" spans="1:21" s="63" customFormat="1" ht="63" x14ac:dyDescent="0.25">
      <c r="A2" s="185" t="s">
        <v>618</v>
      </c>
      <c r="B2" s="186"/>
      <c r="C2" s="187"/>
      <c r="D2" s="520" t="s">
        <v>618</v>
      </c>
      <c r="E2" s="520"/>
      <c r="F2" s="521" t="s">
        <v>619</v>
      </c>
      <c r="G2" s="521"/>
      <c r="H2" s="521"/>
      <c r="I2" s="13"/>
      <c r="M2" s="61"/>
      <c r="N2" s="61"/>
      <c r="O2" s="184"/>
    </row>
    <row r="3" spans="1:21" s="63" customFormat="1" x14ac:dyDescent="0.25">
      <c r="A3" s="188"/>
      <c r="B3" s="189"/>
      <c r="C3" s="190"/>
      <c r="D3" s="520"/>
      <c r="E3" s="520"/>
      <c r="F3" s="521"/>
      <c r="G3" s="521"/>
      <c r="H3" s="521"/>
      <c r="I3" s="13"/>
      <c r="M3" s="61"/>
      <c r="N3" s="61"/>
      <c r="O3" s="184"/>
    </row>
    <row r="4" spans="1:21" s="63" customFormat="1" x14ac:dyDescent="0.25">
      <c r="A4" s="188"/>
      <c r="B4" s="189"/>
      <c r="C4" s="190"/>
      <c r="D4" s="520"/>
      <c r="E4" s="520"/>
      <c r="F4" s="521"/>
      <c r="G4" s="521"/>
      <c r="H4" s="521"/>
      <c r="I4" s="13"/>
      <c r="M4" s="61"/>
      <c r="N4" s="61"/>
      <c r="O4" s="184"/>
    </row>
    <row r="5" spans="1:21" s="63" customFormat="1" ht="16.5" thickBot="1" x14ac:dyDescent="0.3">
      <c r="A5" s="191"/>
      <c r="B5" s="192"/>
      <c r="C5" s="193"/>
      <c r="D5" s="520"/>
      <c r="E5" s="520"/>
      <c r="F5" s="521"/>
      <c r="G5" s="521"/>
      <c r="H5" s="521"/>
      <c r="I5" s="13"/>
      <c r="M5" s="61"/>
      <c r="N5" s="61"/>
      <c r="O5" s="184"/>
    </row>
    <row r="6" spans="1:21" s="63" customFormat="1" x14ac:dyDescent="0.25">
      <c r="A6" s="61"/>
      <c r="B6" s="62"/>
      <c r="E6" s="64"/>
      <c r="G6" s="65"/>
      <c r="H6" s="64"/>
      <c r="I6" s="13"/>
      <c r="M6" s="61"/>
      <c r="N6" s="61"/>
      <c r="O6" s="184"/>
    </row>
    <row r="7" spans="1:21" s="63" customFormat="1" x14ac:dyDescent="0.25">
      <c r="A7" s="61"/>
      <c r="B7" s="62"/>
      <c r="D7" s="522" t="s">
        <v>235</v>
      </c>
      <c r="E7" s="522"/>
      <c r="F7" s="522"/>
      <c r="G7" s="522"/>
      <c r="H7" s="522"/>
      <c r="I7" s="522"/>
      <c r="J7" s="522"/>
      <c r="K7" s="522"/>
      <c r="L7" s="522"/>
      <c r="M7" s="522"/>
      <c r="N7" s="522"/>
      <c r="O7" s="522"/>
      <c r="P7" s="522"/>
      <c r="Q7" s="522"/>
      <c r="R7" s="522"/>
      <c r="S7" s="522"/>
      <c r="T7" s="522"/>
      <c r="U7" s="522"/>
    </row>
    <row r="8" spans="1:21" s="63" customFormat="1" ht="80.45" customHeight="1" x14ac:dyDescent="0.25">
      <c r="A8" s="61"/>
      <c r="B8" s="62"/>
      <c r="D8" s="194" t="s">
        <v>236</v>
      </c>
      <c r="E8" s="195" t="s">
        <v>237</v>
      </c>
      <c r="F8" s="194" t="s">
        <v>238</v>
      </c>
      <c r="G8" s="196" t="s">
        <v>239</v>
      </c>
      <c r="H8" s="197" t="s">
        <v>240</v>
      </c>
      <c r="I8" s="198" t="s">
        <v>241</v>
      </c>
      <c r="J8" s="199" t="s">
        <v>242</v>
      </c>
      <c r="K8" s="200" t="s">
        <v>243</v>
      </c>
      <c r="L8" s="200" t="s">
        <v>244</v>
      </c>
      <c r="M8" s="201" t="s">
        <v>620</v>
      </c>
      <c r="N8" s="201"/>
      <c r="O8" s="202" t="s">
        <v>621</v>
      </c>
      <c r="P8" s="203" t="s">
        <v>622</v>
      </c>
      <c r="Q8" s="204" t="s">
        <v>621</v>
      </c>
      <c r="R8" s="204" t="s">
        <v>623</v>
      </c>
      <c r="S8" s="204" t="s">
        <v>621</v>
      </c>
      <c r="T8" s="204" t="s">
        <v>624</v>
      </c>
      <c r="U8" s="204" t="s">
        <v>621</v>
      </c>
    </row>
    <row r="9" spans="1:21" s="205" customFormat="1" ht="104.45" customHeight="1" x14ac:dyDescent="0.2">
      <c r="D9" s="510" t="s">
        <v>245</v>
      </c>
      <c r="E9" s="511" t="s">
        <v>246</v>
      </c>
      <c r="F9" s="514" t="s">
        <v>247</v>
      </c>
      <c r="G9" s="206" t="s">
        <v>625</v>
      </c>
      <c r="H9" s="207" t="s">
        <v>248</v>
      </c>
      <c r="I9" s="208">
        <v>887559200</v>
      </c>
      <c r="J9" s="207"/>
      <c r="K9" s="207"/>
      <c r="L9" s="207"/>
      <c r="M9" s="209">
        <v>0</v>
      </c>
      <c r="N9" s="209"/>
      <c r="O9" s="210" t="s">
        <v>626</v>
      </c>
    </row>
    <row r="10" spans="1:21" s="205" customFormat="1" ht="104.45" customHeight="1" x14ac:dyDescent="0.2">
      <c r="D10" s="510"/>
      <c r="E10" s="511"/>
      <c r="F10" s="514"/>
      <c r="G10" s="211" t="s">
        <v>627</v>
      </c>
      <c r="H10" s="207" t="s">
        <v>248</v>
      </c>
      <c r="I10" s="208">
        <v>95</v>
      </c>
      <c r="J10" s="207"/>
      <c r="K10" s="207"/>
      <c r="L10" s="207"/>
      <c r="M10" s="209">
        <v>95</v>
      </c>
      <c r="N10" s="209"/>
      <c r="O10" s="210" t="s">
        <v>628</v>
      </c>
    </row>
    <row r="11" spans="1:21" s="205" customFormat="1" ht="104.45" customHeight="1" x14ac:dyDescent="0.2">
      <c r="D11" s="510"/>
      <c r="E11" s="511"/>
      <c r="F11" s="514"/>
      <c r="G11" s="212" t="s">
        <v>629</v>
      </c>
      <c r="H11" s="207" t="s">
        <v>249</v>
      </c>
      <c r="I11" s="213">
        <v>1</v>
      </c>
      <c r="J11" s="207"/>
      <c r="K11" s="207"/>
      <c r="L11" s="207"/>
      <c r="M11" s="209">
        <v>13</v>
      </c>
      <c r="N11" s="209"/>
      <c r="O11" s="210" t="s">
        <v>630</v>
      </c>
    </row>
    <row r="12" spans="1:21" s="205" customFormat="1" ht="187.15" customHeight="1" x14ac:dyDescent="0.2">
      <c r="D12" s="510"/>
      <c r="E12" s="214" t="s">
        <v>250</v>
      </c>
      <c r="F12" s="514" t="s">
        <v>251</v>
      </c>
      <c r="G12" s="212" t="s">
        <v>631</v>
      </c>
      <c r="H12" s="207" t="s">
        <v>248</v>
      </c>
      <c r="I12" s="208">
        <v>95</v>
      </c>
      <c r="J12" s="207"/>
      <c r="K12" s="207"/>
      <c r="L12" s="207"/>
      <c r="M12" s="209">
        <v>35</v>
      </c>
      <c r="N12" s="209"/>
      <c r="O12" s="210" t="s">
        <v>632</v>
      </c>
    </row>
    <row r="13" spans="1:21" s="205" customFormat="1" ht="114.75" x14ac:dyDescent="0.2">
      <c r="D13" s="510"/>
      <c r="E13" s="523" t="s">
        <v>252</v>
      </c>
      <c r="F13" s="514"/>
      <c r="G13" s="206" t="s">
        <v>633</v>
      </c>
      <c r="H13" s="207" t="s">
        <v>248</v>
      </c>
      <c r="I13" s="215">
        <v>30</v>
      </c>
      <c r="J13" s="207"/>
      <c r="K13" s="207"/>
      <c r="L13" s="207"/>
      <c r="M13" s="209">
        <v>0</v>
      </c>
      <c r="N13" s="209"/>
      <c r="O13" s="210" t="s">
        <v>634</v>
      </c>
    </row>
    <row r="14" spans="1:21" s="205" customFormat="1" ht="104.45" customHeight="1" x14ac:dyDescent="0.2">
      <c r="D14" s="510"/>
      <c r="E14" s="523"/>
      <c r="F14" s="514"/>
      <c r="G14" s="206" t="s">
        <v>635</v>
      </c>
      <c r="H14" s="207" t="s">
        <v>248</v>
      </c>
      <c r="I14" s="215">
        <v>11</v>
      </c>
      <c r="J14" s="207"/>
      <c r="K14" s="207"/>
      <c r="L14" s="207"/>
      <c r="M14" s="209">
        <v>0</v>
      </c>
      <c r="N14" s="209"/>
      <c r="O14" s="210" t="s">
        <v>636</v>
      </c>
    </row>
    <row r="15" spans="1:21" s="205" customFormat="1" ht="104.45" customHeight="1" x14ac:dyDescent="0.2">
      <c r="D15" s="510"/>
      <c r="E15" s="523"/>
      <c r="F15" s="514"/>
      <c r="G15" s="206" t="s">
        <v>637</v>
      </c>
      <c r="H15" s="207" t="s">
        <v>248</v>
      </c>
      <c r="I15" s="215">
        <v>7000</v>
      </c>
      <c r="J15" s="207"/>
      <c r="K15" s="207"/>
      <c r="L15" s="207"/>
      <c r="M15" s="209">
        <v>0</v>
      </c>
      <c r="N15" s="209"/>
      <c r="O15" s="210" t="s">
        <v>638</v>
      </c>
    </row>
    <row r="16" spans="1:21" s="205" customFormat="1" ht="104.45" customHeight="1" x14ac:dyDescent="0.2">
      <c r="D16" s="510"/>
      <c r="E16" s="523"/>
      <c r="F16" s="514"/>
      <c r="G16" s="206" t="s">
        <v>639</v>
      </c>
      <c r="H16" s="207" t="s">
        <v>248</v>
      </c>
      <c r="I16" s="215">
        <v>15000</v>
      </c>
      <c r="J16" s="207"/>
      <c r="K16" s="207"/>
      <c r="L16" s="207"/>
      <c r="M16" s="209">
        <v>14081</v>
      </c>
      <c r="N16" s="209"/>
      <c r="O16" s="210" t="s">
        <v>640</v>
      </c>
    </row>
    <row r="17" spans="4:15" s="205" customFormat="1" ht="104.45" customHeight="1" x14ac:dyDescent="0.2">
      <c r="D17" s="510"/>
      <c r="E17" s="523" t="s">
        <v>253</v>
      </c>
      <c r="F17" s="523" t="s">
        <v>254</v>
      </c>
      <c r="G17" s="206" t="s">
        <v>641</v>
      </c>
      <c r="H17" s="207" t="s">
        <v>248</v>
      </c>
      <c r="I17" s="215">
        <v>160</v>
      </c>
      <c r="J17" s="207"/>
      <c r="K17" s="207"/>
      <c r="L17" s="207"/>
      <c r="M17" s="209">
        <v>0</v>
      </c>
      <c r="N17" s="209"/>
      <c r="O17" s="210" t="s">
        <v>604</v>
      </c>
    </row>
    <row r="18" spans="4:15" s="205" customFormat="1" ht="104.45" customHeight="1" x14ac:dyDescent="0.2">
      <c r="D18" s="510"/>
      <c r="E18" s="523"/>
      <c r="F18" s="523"/>
      <c r="G18" s="206" t="s">
        <v>642</v>
      </c>
      <c r="H18" s="207" t="s">
        <v>248</v>
      </c>
      <c r="I18" s="215">
        <v>2200</v>
      </c>
      <c r="J18" s="207"/>
      <c r="K18" s="207"/>
      <c r="L18" s="207"/>
      <c r="M18" s="209">
        <v>0</v>
      </c>
      <c r="N18" s="209"/>
      <c r="O18" s="210" t="s">
        <v>604</v>
      </c>
    </row>
    <row r="19" spans="4:15" s="205" customFormat="1" ht="104.45" customHeight="1" x14ac:dyDescent="0.2">
      <c r="D19" s="510"/>
      <c r="E19" s="523"/>
      <c r="F19" s="523"/>
      <c r="G19" s="206" t="s">
        <v>643</v>
      </c>
      <c r="H19" s="207" t="s">
        <v>248</v>
      </c>
      <c r="I19" s="215">
        <v>1000</v>
      </c>
      <c r="J19" s="207"/>
      <c r="K19" s="207"/>
      <c r="L19" s="207"/>
      <c r="M19" s="209">
        <v>0</v>
      </c>
      <c r="N19" s="209"/>
      <c r="O19" s="210" t="s">
        <v>604</v>
      </c>
    </row>
    <row r="20" spans="4:15" s="205" customFormat="1" ht="104.45" customHeight="1" x14ac:dyDescent="0.2">
      <c r="D20" s="510"/>
      <c r="E20" s="523" t="s">
        <v>255</v>
      </c>
      <c r="F20" s="519" t="s">
        <v>256</v>
      </c>
      <c r="G20" s="206" t="s">
        <v>644</v>
      </c>
      <c r="H20" s="207" t="s">
        <v>248</v>
      </c>
      <c r="I20" s="215">
        <v>4000</v>
      </c>
      <c r="J20" s="207"/>
      <c r="K20" s="207"/>
      <c r="L20" s="207"/>
      <c r="M20" s="209">
        <v>4064</v>
      </c>
      <c r="N20" s="209"/>
      <c r="O20" s="210" t="s">
        <v>645</v>
      </c>
    </row>
    <row r="21" spans="4:15" s="205" customFormat="1" ht="104.45" customHeight="1" x14ac:dyDescent="0.2">
      <c r="D21" s="510"/>
      <c r="E21" s="523"/>
      <c r="F21" s="519"/>
      <c r="G21" s="211" t="s">
        <v>646</v>
      </c>
      <c r="H21" s="207" t="s">
        <v>248</v>
      </c>
      <c r="I21" s="215">
        <v>90000</v>
      </c>
      <c r="J21" s="207"/>
      <c r="K21" s="207"/>
      <c r="L21" s="207"/>
      <c r="M21" s="209">
        <v>69632</v>
      </c>
      <c r="N21" s="209"/>
      <c r="O21" s="210" t="s">
        <v>647</v>
      </c>
    </row>
    <row r="22" spans="4:15" s="205" customFormat="1" ht="104.45" customHeight="1" x14ac:dyDescent="0.2">
      <c r="D22" s="510"/>
      <c r="E22" s="523"/>
      <c r="F22" s="519"/>
      <c r="G22" s="206" t="s">
        <v>648</v>
      </c>
      <c r="H22" s="207" t="s">
        <v>248</v>
      </c>
      <c r="I22" s="215">
        <v>3864</v>
      </c>
      <c r="J22" s="207"/>
      <c r="K22" s="207"/>
      <c r="L22" s="207"/>
      <c r="M22" s="209">
        <v>0</v>
      </c>
      <c r="N22" s="209"/>
      <c r="O22" s="210" t="s">
        <v>649</v>
      </c>
    </row>
    <row r="23" spans="4:15" s="205" customFormat="1" ht="104.45" customHeight="1" x14ac:dyDescent="0.2">
      <c r="D23" s="510"/>
      <c r="E23" s="523"/>
      <c r="F23" s="519"/>
      <c r="G23" s="211" t="s">
        <v>650</v>
      </c>
      <c r="H23" s="207" t="s">
        <v>248</v>
      </c>
      <c r="I23" s="215">
        <v>3000</v>
      </c>
      <c r="J23" s="207"/>
      <c r="K23" s="207"/>
      <c r="L23" s="207"/>
      <c r="M23" s="209">
        <v>4</v>
      </c>
      <c r="N23" s="209"/>
      <c r="O23" s="210" t="s">
        <v>651</v>
      </c>
    </row>
    <row r="24" spans="4:15" s="205" customFormat="1" ht="104.45" customHeight="1" x14ac:dyDescent="0.2">
      <c r="D24" s="510"/>
      <c r="E24" s="523"/>
      <c r="F24" s="519"/>
      <c r="G24" s="206" t="s">
        <v>652</v>
      </c>
      <c r="H24" s="207" t="s">
        <v>248</v>
      </c>
      <c r="I24" s="215">
        <v>1000000</v>
      </c>
      <c r="J24" s="207"/>
      <c r="K24" s="207"/>
      <c r="L24" s="207"/>
      <c r="M24" s="209">
        <v>75</v>
      </c>
      <c r="N24" s="209"/>
      <c r="O24" s="210" t="s">
        <v>653</v>
      </c>
    </row>
    <row r="25" spans="4:15" s="205" customFormat="1" ht="114.75" x14ac:dyDescent="0.2">
      <c r="D25" s="510"/>
      <c r="E25" s="523"/>
      <c r="F25" s="519"/>
      <c r="G25" s="211" t="s">
        <v>654</v>
      </c>
      <c r="H25" s="207" t="s">
        <v>248</v>
      </c>
      <c r="I25" s="215">
        <v>1500000</v>
      </c>
      <c r="J25" s="207"/>
      <c r="K25" s="207"/>
      <c r="L25" s="207"/>
      <c r="M25" s="209">
        <v>0</v>
      </c>
      <c r="N25" s="209"/>
      <c r="O25" s="210" t="s">
        <v>655</v>
      </c>
    </row>
    <row r="26" spans="4:15" s="205" customFormat="1" ht="104.45" customHeight="1" x14ac:dyDescent="0.2">
      <c r="D26" s="510"/>
      <c r="E26" s="523"/>
      <c r="F26" s="519"/>
      <c r="G26" s="211" t="s">
        <v>656</v>
      </c>
      <c r="H26" s="207" t="s">
        <v>248</v>
      </c>
      <c r="I26" s="215">
        <v>5</v>
      </c>
      <c r="J26" s="207"/>
      <c r="K26" s="207"/>
      <c r="L26" s="207"/>
      <c r="M26" s="209">
        <v>0</v>
      </c>
      <c r="N26" s="209"/>
      <c r="O26" s="210" t="s">
        <v>657</v>
      </c>
    </row>
    <row r="27" spans="4:15" s="205" customFormat="1" ht="104.45" customHeight="1" x14ac:dyDescent="0.2">
      <c r="D27" s="510"/>
      <c r="E27" s="523"/>
      <c r="F27" s="519"/>
      <c r="G27" s="211" t="s">
        <v>257</v>
      </c>
      <c r="H27" s="207" t="s">
        <v>248</v>
      </c>
      <c r="I27" s="215">
        <v>3000</v>
      </c>
      <c r="J27" s="207"/>
      <c r="K27" s="207"/>
      <c r="L27" s="207"/>
      <c r="M27" s="209">
        <v>6489</v>
      </c>
      <c r="N27" s="209"/>
      <c r="O27" s="210" t="s">
        <v>658</v>
      </c>
    </row>
    <row r="28" spans="4:15" s="205" customFormat="1" ht="104.45" customHeight="1" x14ac:dyDescent="0.2">
      <c r="D28" s="510"/>
      <c r="E28" s="523"/>
      <c r="F28" s="519"/>
      <c r="G28" s="211" t="s">
        <v>659</v>
      </c>
      <c r="H28" s="207" t="s">
        <v>248</v>
      </c>
      <c r="I28" s="215">
        <v>1</v>
      </c>
      <c r="J28" s="207"/>
      <c r="K28" s="207"/>
      <c r="L28" s="207"/>
      <c r="M28" s="209">
        <v>0.05</v>
      </c>
      <c r="N28" s="209"/>
      <c r="O28" s="210" t="s">
        <v>660</v>
      </c>
    </row>
    <row r="29" spans="4:15" s="205" customFormat="1" ht="104.45" customHeight="1" x14ac:dyDescent="0.2">
      <c r="D29" s="510"/>
      <c r="E29" s="523"/>
      <c r="F29" s="519"/>
      <c r="G29" s="211" t="s">
        <v>661</v>
      </c>
      <c r="H29" s="207" t="s">
        <v>248</v>
      </c>
      <c r="I29" s="215">
        <v>95</v>
      </c>
      <c r="J29" s="207"/>
      <c r="K29" s="207"/>
      <c r="L29" s="207"/>
      <c r="M29" s="209">
        <v>0</v>
      </c>
      <c r="N29" s="209"/>
      <c r="O29" s="210" t="s">
        <v>662</v>
      </c>
    </row>
    <row r="30" spans="4:15" s="205" customFormat="1" ht="104.45" customHeight="1" x14ac:dyDescent="0.2">
      <c r="D30" s="510"/>
      <c r="E30" s="523"/>
      <c r="F30" s="519"/>
      <c r="G30" s="206" t="s">
        <v>663</v>
      </c>
      <c r="H30" s="207" t="s">
        <v>248</v>
      </c>
      <c r="I30" s="215">
        <v>1300</v>
      </c>
      <c r="J30" s="207"/>
      <c r="K30" s="207"/>
      <c r="L30" s="207"/>
      <c r="M30" s="209">
        <v>0</v>
      </c>
      <c r="N30" s="209"/>
      <c r="O30" s="210" t="s">
        <v>604</v>
      </c>
    </row>
    <row r="31" spans="4:15" s="205" customFormat="1" ht="104.45" customHeight="1" x14ac:dyDescent="0.2">
      <c r="D31" s="510"/>
      <c r="E31" s="523"/>
      <c r="F31" s="519"/>
      <c r="G31" s="206" t="s">
        <v>664</v>
      </c>
      <c r="H31" s="207" t="s">
        <v>248</v>
      </c>
      <c r="I31" s="215">
        <v>520</v>
      </c>
      <c r="J31" s="207"/>
      <c r="K31" s="207"/>
      <c r="L31" s="207"/>
      <c r="M31" s="209">
        <v>471</v>
      </c>
      <c r="N31" s="209"/>
      <c r="O31" s="210" t="s">
        <v>665</v>
      </c>
    </row>
    <row r="32" spans="4:15" s="205" customFormat="1" ht="104.45" customHeight="1" x14ac:dyDescent="0.2">
      <c r="D32" s="510"/>
      <c r="E32" s="523"/>
      <c r="F32" s="519"/>
      <c r="G32" s="206" t="s">
        <v>258</v>
      </c>
      <c r="H32" s="207" t="s">
        <v>248</v>
      </c>
      <c r="I32" s="215">
        <v>370</v>
      </c>
      <c r="J32" s="207"/>
      <c r="K32" s="207"/>
      <c r="L32" s="207"/>
      <c r="M32" s="209">
        <v>326</v>
      </c>
      <c r="N32" s="209"/>
      <c r="O32" s="210" t="s">
        <v>666</v>
      </c>
    </row>
    <row r="33" spans="4:15" s="205" customFormat="1" ht="127.5" x14ac:dyDescent="0.2">
      <c r="D33" s="510"/>
      <c r="E33" s="511" t="s">
        <v>259</v>
      </c>
      <c r="F33" s="523" t="s">
        <v>260</v>
      </c>
      <c r="G33" s="206" t="s">
        <v>667</v>
      </c>
      <c r="H33" s="207" t="s">
        <v>248</v>
      </c>
      <c r="I33" s="215">
        <v>1</v>
      </c>
      <c r="J33" s="207"/>
      <c r="K33" s="207"/>
      <c r="L33" s="207"/>
      <c r="M33" s="209">
        <v>0</v>
      </c>
      <c r="N33" s="209"/>
      <c r="O33" s="210" t="s">
        <v>668</v>
      </c>
    </row>
    <row r="34" spans="4:15" s="205" customFormat="1" ht="104.45" customHeight="1" x14ac:dyDescent="0.2">
      <c r="D34" s="510"/>
      <c r="E34" s="511"/>
      <c r="F34" s="523"/>
      <c r="G34" s="211" t="s">
        <v>669</v>
      </c>
      <c r="H34" s="207" t="s">
        <v>248</v>
      </c>
      <c r="I34" s="215">
        <v>1</v>
      </c>
      <c r="J34" s="207"/>
      <c r="K34" s="207"/>
      <c r="L34" s="207"/>
      <c r="M34" s="209">
        <v>0</v>
      </c>
      <c r="N34" s="209"/>
      <c r="O34" s="210" t="s">
        <v>670</v>
      </c>
    </row>
    <row r="35" spans="4:15" s="205" customFormat="1" ht="104.45" customHeight="1" x14ac:dyDescent="0.2">
      <c r="D35" s="510"/>
      <c r="E35" s="511"/>
      <c r="F35" s="523"/>
      <c r="G35" s="211" t="s">
        <v>671</v>
      </c>
      <c r="H35" s="207" t="s">
        <v>248</v>
      </c>
      <c r="I35" s="215">
        <v>1</v>
      </c>
      <c r="J35" s="207"/>
      <c r="K35" s="207"/>
      <c r="L35" s="207"/>
      <c r="M35" s="209">
        <v>0</v>
      </c>
      <c r="N35" s="209"/>
      <c r="O35" s="210" t="s">
        <v>672</v>
      </c>
    </row>
    <row r="36" spans="4:15" s="205" customFormat="1" ht="104.45" customHeight="1" x14ac:dyDescent="0.2">
      <c r="D36" s="510"/>
      <c r="E36" s="214"/>
      <c r="F36" s="206"/>
      <c r="G36" s="206" t="s">
        <v>673</v>
      </c>
      <c r="H36" s="207" t="s">
        <v>249</v>
      </c>
      <c r="I36" s="215">
        <v>80</v>
      </c>
      <c r="J36" s="207"/>
      <c r="K36" s="207"/>
      <c r="L36" s="207"/>
      <c r="M36" s="209">
        <v>0</v>
      </c>
      <c r="N36" s="209"/>
      <c r="O36" s="210" t="s">
        <v>674</v>
      </c>
    </row>
    <row r="37" spans="4:15" s="205" customFormat="1" ht="104.45" customHeight="1" x14ac:dyDescent="0.2">
      <c r="D37" s="510"/>
      <c r="E37" s="523" t="s">
        <v>261</v>
      </c>
      <c r="F37" s="523" t="s">
        <v>262</v>
      </c>
      <c r="G37" s="211" t="s">
        <v>675</v>
      </c>
      <c r="H37" s="207" t="s">
        <v>249</v>
      </c>
      <c r="I37" s="215">
        <v>70</v>
      </c>
      <c r="J37" s="207"/>
      <c r="K37" s="207"/>
      <c r="L37" s="207"/>
      <c r="M37" s="209">
        <v>7</v>
      </c>
      <c r="N37" s="209"/>
      <c r="O37" s="210" t="s">
        <v>676</v>
      </c>
    </row>
    <row r="38" spans="4:15" s="205" customFormat="1" ht="104.45" customHeight="1" x14ac:dyDescent="0.2">
      <c r="D38" s="510"/>
      <c r="E38" s="523"/>
      <c r="F38" s="523"/>
      <c r="G38" s="206" t="s">
        <v>677</v>
      </c>
      <c r="H38" s="207" t="s">
        <v>249</v>
      </c>
      <c r="I38" s="215">
        <v>80</v>
      </c>
      <c r="J38" s="207"/>
      <c r="K38" s="207"/>
      <c r="L38" s="207"/>
      <c r="M38" s="209">
        <v>53</v>
      </c>
      <c r="N38" s="209"/>
      <c r="O38" s="210" t="s">
        <v>678</v>
      </c>
    </row>
    <row r="39" spans="4:15" s="205" customFormat="1" ht="211.9" customHeight="1" x14ac:dyDescent="0.2">
      <c r="D39" s="510"/>
      <c r="E39" s="214" t="s">
        <v>263</v>
      </c>
      <c r="F39" s="206" t="s">
        <v>264</v>
      </c>
      <c r="G39" s="206" t="s">
        <v>679</v>
      </c>
      <c r="H39" s="207" t="s">
        <v>248</v>
      </c>
      <c r="I39" s="215">
        <v>16000</v>
      </c>
      <c r="J39" s="207"/>
      <c r="K39" s="207"/>
      <c r="L39" s="207"/>
      <c r="M39" s="209">
        <v>0</v>
      </c>
      <c r="N39" s="209"/>
      <c r="O39" s="210" t="s">
        <v>680</v>
      </c>
    </row>
    <row r="40" spans="4:15" s="205" customFormat="1" ht="104.45" customHeight="1" x14ac:dyDescent="0.2">
      <c r="D40" s="510" t="s">
        <v>265</v>
      </c>
      <c r="E40" s="511" t="s">
        <v>266</v>
      </c>
      <c r="F40" s="206" t="s">
        <v>267</v>
      </c>
      <c r="G40" s="216" t="s">
        <v>681</v>
      </c>
      <c r="H40" s="217" t="s">
        <v>249</v>
      </c>
      <c r="I40" s="215">
        <v>100</v>
      </c>
      <c r="J40" s="207"/>
      <c r="K40" s="207"/>
      <c r="L40" s="207"/>
      <c r="M40" s="209">
        <v>0</v>
      </c>
      <c r="N40" s="209"/>
      <c r="O40" s="210" t="s">
        <v>682</v>
      </c>
    </row>
    <row r="41" spans="4:15" s="205" customFormat="1" ht="104.45" customHeight="1" x14ac:dyDescent="0.2">
      <c r="D41" s="510"/>
      <c r="E41" s="511"/>
      <c r="F41" s="206"/>
      <c r="G41" s="216" t="s">
        <v>683</v>
      </c>
      <c r="H41" s="217" t="s">
        <v>248</v>
      </c>
      <c r="I41" s="215">
        <v>80</v>
      </c>
      <c r="J41" s="207"/>
      <c r="K41" s="207"/>
      <c r="L41" s="207"/>
      <c r="M41" s="209">
        <v>0</v>
      </c>
      <c r="N41" s="209"/>
      <c r="O41" s="210" t="s">
        <v>684</v>
      </c>
    </row>
    <row r="42" spans="4:15" s="205" customFormat="1" ht="104.45" customHeight="1" x14ac:dyDescent="0.2">
      <c r="D42" s="510" t="s">
        <v>268</v>
      </c>
      <c r="E42" s="511" t="s">
        <v>269</v>
      </c>
      <c r="F42" s="206" t="s">
        <v>270</v>
      </c>
      <c r="G42" s="217" t="s">
        <v>685</v>
      </c>
      <c r="H42" s="207" t="s">
        <v>248</v>
      </c>
      <c r="I42" s="215">
        <v>1000</v>
      </c>
      <c r="J42" s="207"/>
      <c r="K42" s="207"/>
      <c r="L42" s="207"/>
      <c r="M42" s="209">
        <v>0</v>
      </c>
      <c r="N42" s="209"/>
      <c r="O42" s="210" t="s">
        <v>686</v>
      </c>
    </row>
    <row r="43" spans="4:15" s="205" customFormat="1" ht="104.45" customHeight="1" x14ac:dyDescent="0.2">
      <c r="D43" s="510"/>
      <c r="E43" s="511"/>
      <c r="F43" s="206"/>
      <c r="G43" s="217" t="s">
        <v>687</v>
      </c>
      <c r="H43" s="207" t="s">
        <v>248</v>
      </c>
      <c r="I43" s="215">
        <v>1</v>
      </c>
      <c r="J43" s="207"/>
      <c r="K43" s="207"/>
      <c r="L43" s="207"/>
      <c r="M43" s="209">
        <v>0</v>
      </c>
      <c r="N43" s="209"/>
      <c r="O43" s="210" t="s">
        <v>688</v>
      </c>
    </row>
    <row r="44" spans="4:15" s="205" customFormat="1" ht="104.45" customHeight="1" x14ac:dyDescent="0.2">
      <c r="D44" s="510"/>
      <c r="E44" s="511"/>
      <c r="F44" s="206"/>
      <c r="G44" s="206" t="s">
        <v>689</v>
      </c>
      <c r="H44" s="207" t="s">
        <v>248</v>
      </c>
      <c r="I44" s="215">
        <v>3</v>
      </c>
      <c r="J44" s="207"/>
      <c r="K44" s="207"/>
      <c r="L44" s="207"/>
      <c r="M44" s="209">
        <v>0</v>
      </c>
      <c r="N44" s="209"/>
      <c r="O44" s="210" t="s">
        <v>604</v>
      </c>
    </row>
    <row r="45" spans="4:15" s="205" customFormat="1" ht="104.45" customHeight="1" x14ac:dyDescent="0.2">
      <c r="D45" s="207" t="s">
        <v>271</v>
      </c>
      <c r="E45" s="218" t="s">
        <v>272</v>
      </c>
      <c r="F45" s="206" t="s">
        <v>273</v>
      </c>
      <c r="G45" s="219" t="s">
        <v>690</v>
      </c>
      <c r="H45" s="207" t="s">
        <v>248</v>
      </c>
      <c r="I45" s="215">
        <v>12</v>
      </c>
      <c r="J45" s="207"/>
      <c r="K45" s="207"/>
      <c r="L45" s="207"/>
      <c r="M45" s="209">
        <v>0</v>
      </c>
      <c r="N45" s="209"/>
      <c r="O45" s="210" t="s">
        <v>691</v>
      </c>
    </row>
    <row r="46" spans="4:15" s="205" customFormat="1" ht="104.45" customHeight="1" x14ac:dyDescent="0.2">
      <c r="D46" s="512" t="s">
        <v>274</v>
      </c>
      <c r="E46" s="513" t="s">
        <v>275</v>
      </c>
      <c r="F46" s="514" t="s">
        <v>276</v>
      </c>
      <c r="G46" s="218" t="s">
        <v>692</v>
      </c>
      <c r="H46" s="207" t="s">
        <v>248</v>
      </c>
      <c r="I46" s="215">
        <v>202</v>
      </c>
      <c r="J46" s="207"/>
      <c r="K46" s="207"/>
      <c r="L46" s="207"/>
      <c r="M46" s="209">
        <v>59</v>
      </c>
      <c r="N46" s="209"/>
      <c r="O46" s="210" t="s">
        <v>693</v>
      </c>
    </row>
    <row r="47" spans="4:15" s="205" customFormat="1" ht="104.45" customHeight="1" x14ac:dyDescent="0.2">
      <c r="D47" s="512"/>
      <c r="E47" s="513"/>
      <c r="F47" s="514"/>
      <c r="G47" s="218" t="s">
        <v>694</v>
      </c>
      <c r="H47" s="207" t="s">
        <v>248</v>
      </c>
      <c r="I47" s="215">
        <v>20000</v>
      </c>
      <c r="J47" s="207"/>
      <c r="K47" s="207"/>
      <c r="L47" s="207"/>
      <c r="M47" s="209">
        <v>0</v>
      </c>
      <c r="N47" s="209"/>
      <c r="O47" s="210" t="s">
        <v>695</v>
      </c>
    </row>
    <row r="48" spans="4:15" s="205" customFormat="1" ht="104.45" customHeight="1" x14ac:dyDescent="0.2">
      <c r="D48" s="512"/>
      <c r="E48" s="513"/>
      <c r="F48" s="514"/>
      <c r="G48" s="220" t="s">
        <v>696</v>
      </c>
      <c r="H48" s="207" t="s">
        <v>248</v>
      </c>
      <c r="I48" s="215">
        <v>101139</v>
      </c>
      <c r="J48" s="207"/>
      <c r="K48" s="207"/>
      <c r="L48" s="207"/>
      <c r="M48" s="209">
        <v>13484</v>
      </c>
      <c r="N48" s="209"/>
      <c r="O48" s="210" t="s">
        <v>697</v>
      </c>
    </row>
    <row r="49" spans="4:15" s="205" customFormat="1" ht="104.45" customHeight="1" x14ac:dyDescent="0.2">
      <c r="D49" s="512"/>
      <c r="E49" s="513"/>
      <c r="F49" s="514"/>
      <c r="G49" s="218" t="s">
        <v>698</v>
      </c>
      <c r="H49" s="207" t="s">
        <v>248</v>
      </c>
      <c r="I49" s="215">
        <v>10</v>
      </c>
      <c r="J49" s="207"/>
      <c r="K49" s="207"/>
      <c r="L49" s="207"/>
      <c r="M49" s="209">
        <v>0</v>
      </c>
      <c r="N49" s="209"/>
      <c r="O49" s="210" t="s">
        <v>699</v>
      </c>
    </row>
    <row r="50" spans="4:15" s="205" customFormat="1" ht="104.45" customHeight="1" x14ac:dyDescent="0.2">
      <c r="D50" s="512"/>
      <c r="E50" s="513"/>
      <c r="F50" s="514"/>
      <c r="G50" s="218" t="s">
        <v>700</v>
      </c>
      <c r="H50" s="207" t="s">
        <v>248</v>
      </c>
      <c r="I50" s="215">
        <v>500</v>
      </c>
      <c r="J50" s="207"/>
      <c r="K50" s="207"/>
      <c r="L50" s="207"/>
      <c r="M50" s="209">
        <v>0</v>
      </c>
      <c r="N50" s="209"/>
      <c r="O50" s="210" t="s">
        <v>701</v>
      </c>
    </row>
    <row r="51" spans="4:15" s="205" customFormat="1" ht="104.45" customHeight="1" x14ac:dyDescent="0.2">
      <c r="D51" s="512"/>
      <c r="E51" s="513"/>
      <c r="F51" s="514"/>
      <c r="G51" s="218" t="s">
        <v>702</v>
      </c>
      <c r="H51" s="207" t="s">
        <v>248</v>
      </c>
      <c r="I51" s="215">
        <v>11669</v>
      </c>
      <c r="J51" s="207"/>
      <c r="K51" s="207"/>
      <c r="L51" s="207"/>
      <c r="M51" s="209">
        <v>1158</v>
      </c>
      <c r="N51" s="209"/>
      <c r="O51" s="210" t="s">
        <v>703</v>
      </c>
    </row>
    <row r="52" spans="4:15" s="205" customFormat="1" ht="104.45" customHeight="1" x14ac:dyDescent="0.2">
      <c r="D52" s="512"/>
      <c r="E52" s="513"/>
      <c r="F52" s="514"/>
      <c r="G52" s="218" t="s">
        <v>704</v>
      </c>
      <c r="H52" s="207" t="s">
        <v>248</v>
      </c>
      <c r="I52" s="215">
        <v>1000</v>
      </c>
      <c r="J52" s="207"/>
      <c r="K52" s="207"/>
      <c r="L52" s="207"/>
      <c r="M52" s="209">
        <v>0</v>
      </c>
      <c r="N52" s="209"/>
      <c r="O52" s="210" t="s">
        <v>686</v>
      </c>
    </row>
    <row r="53" spans="4:15" s="205" customFormat="1" ht="104.45" customHeight="1" x14ac:dyDescent="0.2">
      <c r="D53" s="512"/>
      <c r="E53" s="513"/>
      <c r="F53" s="514"/>
      <c r="G53" s="218" t="s">
        <v>705</v>
      </c>
      <c r="H53" s="207" t="s">
        <v>248</v>
      </c>
      <c r="I53" s="221">
        <v>17215</v>
      </c>
      <c r="J53" s="207"/>
      <c r="K53" s="207"/>
      <c r="L53" s="207"/>
      <c r="M53" s="209">
        <v>994</v>
      </c>
      <c r="N53" s="209"/>
      <c r="O53" s="210" t="s">
        <v>706</v>
      </c>
    </row>
    <row r="54" spans="4:15" s="205" customFormat="1" ht="104.45" customHeight="1" x14ac:dyDescent="0.2">
      <c r="D54" s="512"/>
      <c r="E54" s="513"/>
      <c r="F54" s="514"/>
      <c r="G54" s="218" t="s">
        <v>707</v>
      </c>
      <c r="H54" s="207" t="s">
        <v>248</v>
      </c>
      <c r="I54" s="221">
        <v>5</v>
      </c>
      <c r="J54" s="207"/>
      <c r="K54" s="207"/>
      <c r="L54" s="207"/>
      <c r="M54" s="209">
        <v>0</v>
      </c>
      <c r="N54" s="209"/>
      <c r="O54" s="210" t="s">
        <v>708</v>
      </c>
    </row>
    <row r="55" spans="4:15" s="205" customFormat="1" ht="104.45" customHeight="1" x14ac:dyDescent="0.2">
      <c r="D55" s="512"/>
      <c r="E55" s="513"/>
      <c r="F55" s="514"/>
      <c r="G55" s="218" t="s">
        <v>709</v>
      </c>
      <c r="H55" s="207" t="s">
        <v>248</v>
      </c>
      <c r="I55" s="221">
        <v>500</v>
      </c>
      <c r="J55" s="207"/>
      <c r="K55" s="207"/>
      <c r="L55" s="207"/>
      <c r="M55" s="209">
        <v>0</v>
      </c>
      <c r="N55" s="209"/>
      <c r="O55" s="210" t="s">
        <v>710</v>
      </c>
    </row>
    <row r="56" spans="4:15" s="205" customFormat="1" ht="104.45" customHeight="1" x14ac:dyDescent="0.2">
      <c r="D56" s="512"/>
      <c r="E56" s="513"/>
      <c r="F56" s="514"/>
      <c r="G56" s="218" t="s">
        <v>711</v>
      </c>
      <c r="H56" s="207" t="s">
        <v>248</v>
      </c>
      <c r="I56" s="221">
        <v>0</v>
      </c>
      <c r="J56" s="207"/>
      <c r="K56" s="207"/>
      <c r="L56" s="207"/>
      <c r="M56" s="209">
        <v>0</v>
      </c>
      <c r="N56" s="209"/>
      <c r="O56" s="210" t="s">
        <v>712</v>
      </c>
    </row>
    <row r="57" spans="4:15" s="205" customFormat="1" ht="104.45" customHeight="1" x14ac:dyDescent="0.2">
      <c r="D57" s="512"/>
      <c r="E57" s="513"/>
      <c r="F57" s="514"/>
      <c r="G57" s="218" t="s">
        <v>713</v>
      </c>
      <c r="H57" s="207" t="s">
        <v>248</v>
      </c>
      <c r="I57" s="221">
        <v>4594</v>
      </c>
      <c r="J57" s="207"/>
      <c r="K57" s="207"/>
      <c r="L57" s="207"/>
      <c r="M57" s="209">
        <v>3054</v>
      </c>
      <c r="N57" s="209"/>
      <c r="O57" s="210" t="s">
        <v>714</v>
      </c>
    </row>
    <row r="58" spans="4:15" s="205" customFormat="1" ht="104.45" customHeight="1" x14ac:dyDescent="0.2">
      <c r="D58" s="512"/>
      <c r="E58" s="513"/>
      <c r="F58" s="514"/>
      <c r="G58" s="222" t="s">
        <v>715</v>
      </c>
      <c r="H58" s="207" t="s">
        <v>248</v>
      </c>
      <c r="I58" s="223">
        <v>4</v>
      </c>
      <c r="J58" s="207"/>
      <c r="K58" s="207"/>
      <c r="L58" s="207"/>
      <c r="M58" s="209">
        <v>0</v>
      </c>
      <c r="N58" s="209"/>
      <c r="O58" s="210" t="s">
        <v>716</v>
      </c>
    </row>
    <row r="59" spans="4:15" s="205" customFormat="1" ht="104.45" customHeight="1" x14ac:dyDescent="0.2">
      <c r="D59" s="512"/>
      <c r="E59" s="513"/>
      <c r="F59" s="514"/>
      <c r="G59" s="222" t="s">
        <v>717</v>
      </c>
      <c r="H59" s="207" t="s">
        <v>248</v>
      </c>
      <c r="I59" s="223">
        <v>1</v>
      </c>
      <c r="J59" s="207"/>
      <c r="K59" s="207"/>
      <c r="L59" s="207"/>
      <c r="M59" s="209">
        <v>0</v>
      </c>
      <c r="N59" s="209"/>
      <c r="O59" s="210" t="s">
        <v>716</v>
      </c>
    </row>
    <row r="60" spans="4:15" s="205" customFormat="1" ht="104.45" customHeight="1" x14ac:dyDescent="0.2">
      <c r="D60" s="512"/>
      <c r="E60" s="513"/>
      <c r="F60" s="514"/>
      <c r="G60" s="220" t="s">
        <v>718</v>
      </c>
      <c r="H60" s="207" t="s">
        <v>248</v>
      </c>
      <c r="I60" s="215">
        <v>21573</v>
      </c>
      <c r="J60" s="207"/>
      <c r="K60" s="207"/>
      <c r="L60" s="207"/>
      <c r="M60" s="209">
        <v>15</v>
      </c>
      <c r="N60" s="209"/>
      <c r="O60" s="210" t="s">
        <v>719</v>
      </c>
    </row>
    <row r="61" spans="4:15" s="205" customFormat="1" ht="104.45" customHeight="1" x14ac:dyDescent="0.2">
      <c r="D61" s="512"/>
      <c r="E61" s="513"/>
      <c r="F61" s="514"/>
      <c r="G61" s="220" t="s">
        <v>720</v>
      </c>
      <c r="H61" s="207" t="s">
        <v>248</v>
      </c>
      <c r="I61" s="215">
        <v>7144</v>
      </c>
      <c r="J61" s="207"/>
      <c r="K61" s="207"/>
      <c r="L61" s="207"/>
      <c r="M61" s="209">
        <v>0</v>
      </c>
      <c r="N61" s="209"/>
      <c r="O61" s="210" t="s">
        <v>721</v>
      </c>
    </row>
    <row r="62" spans="4:15" s="205" customFormat="1" ht="104.45" customHeight="1" x14ac:dyDescent="0.2">
      <c r="D62" s="512"/>
      <c r="E62" s="513"/>
      <c r="F62" s="514"/>
      <c r="G62" s="222" t="s">
        <v>722</v>
      </c>
      <c r="H62" s="207" t="s">
        <v>248</v>
      </c>
      <c r="I62" s="215">
        <v>20000</v>
      </c>
      <c r="J62" s="207"/>
      <c r="K62" s="207"/>
      <c r="L62" s="207"/>
      <c r="M62" s="209">
        <v>0</v>
      </c>
      <c r="N62" s="209"/>
      <c r="O62" s="210" t="s">
        <v>723</v>
      </c>
    </row>
    <row r="63" spans="4:15" s="205" customFormat="1" ht="104.45" customHeight="1" x14ac:dyDescent="0.2">
      <c r="D63" s="512"/>
      <c r="E63" s="513"/>
      <c r="F63" s="514"/>
      <c r="G63" s="222" t="s">
        <v>724</v>
      </c>
      <c r="H63" s="207" t="s">
        <v>248</v>
      </c>
      <c r="I63" s="215">
        <v>28331</v>
      </c>
      <c r="J63" s="207"/>
      <c r="K63" s="207"/>
      <c r="L63" s="207"/>
      <c r="M63" s="224">
        <v>35247</v>
      </c>
      <c r="N63" s="224"/>
      <c r="O63" s="225" t="s">
        <v>725</v>
      </c>
    </row>
    <row r="64" spans="4:15" s="205" customFormat="1" ht="104.45" customHeight="1" x14ac:dyDescent="0.2">
      <c r="D64" s="512"/>
      <c r="E64" s="513"/>
      <c r="F64" s="514"/>
      <c r="G64" s="220" t="s">
        <v>726</v>
      </c>
      <c r="H64" s="207" t="s">
        <v>248</v>
      </c>
      <c r="I64" s="215">
        <v>100</v>
      </c>
      <c r="J64" s="207"/>
      <c r="K64" s="207"/>
      <c r="L64" s="207"/>
      <c r="M64" s="209">
        <v>0</v>
      </c>
      <c r="N64" s="209"/>
      <c r="O64" s="210" t="s">
        <v>727</v>
      </c>
    </row>
    <row r="65" spans="1:21" s="205" customFormat="1" ht="104.45" customHeight="1" x14ac:dyDescent="0.2">
      <c r="D65" s="512"/>
      <c r="E65" s="513"/>
      <c r="F65" s="514"/>
      <c r="G65" s="222" t="s">
        <v>728</v>
      </c>
      <c r="H65" s="207" t="s">
        <v>248</v>
      </c>
      <c r="I65" s="223">
        <v>500</v>
      </c>
      <c r="J65" s="207"/>
      <c r="K65" s="207"/>
      <c r="L65" s="207"/>
      <c r="M65" s="209">
        <v>0</v>
      </c>
      <c r="N65" s="209"/>
      <c r="O65" s="210" t="s">
        <v>710</v>
      </c>
    </row>
    <row r="66" spans="1:21" s="205" customFormat="1" ht="104.45" customHeight="1" x14ac:dyDescent="0.2">
      <c r="D66" s="512"/>
      <c r="E66" s="513"/>
      <c r="F66" s="514"/>
      <c r="G66" s="222" t="s">
        <v>729</v>
      </c>
      <c r="H66" s="207" t="s">
        <v>248</v>
      </c>
      <c r="I66" s="223">
        <v>8442</v>
      </c>
      <c r="J66" s="207"/>
      <c r="K66" s="207"/>
      <c r="L66" s="207"/>
      <c r="M66" s="209">
        <v>29</v>
      </c>
      <c r="N66" s="209"/>
      <c r="O66" s="210" t="s">
        <v>730</v>
      </c>
    </row>
    <row r="67" spans="1:21" s="205" customFormat="1" ht="104.45" customHeight="1" x14ac:dyDescent="0.2">
      <c r="D67" s="512"/>
      <c r="E67" s="513"/>
      <c r="F67" s="514"/>
      <c r="G67" s="222" t="s">
        <v>277</v>
      </c>
      <c r="H67" s="207" t="s">
        <v>248</v>
      </c>
      <c r="I67" s="223">
        <v>331</v>
      </c>
      <c r="J67" s="207"/>
      <c r="K67" s="207"/>
      <c r="L67" s="207"/>
      <c r="M67" s="209"/>
      <c r="N67" s="209"/>
      <c r="O67" s="210"/>
    </row>
    <row r="68" spans="1:21" s="205" customFormat="1" ht="104.45" customHeight="1" x14ac:dyDescent="0.2">
      <c r="D68" s="515" t="s">
        <v>278</v>
      </c>
      <c r="E68" s="517" t="s">
        <v>278</v>
      </c>
      <c r="F68" s="519" t="s">
        <v>279</v>
      </c>
      <c r="G68" s="211" t="s">
        <v>731</v>
      </c>
      <c r="H68" s="207" t="s">
        <v>248</v>
      </c>
      <c r="I68" s="215">
        <v>1</v>
      </c>
      <c r="J68" s="207"/>
      <c r="K68" s="207"/>
      <c r="L68" s="207"/>
      <c r="M68" s="209">
        <v>0.05</v>
      </c>
      <c r="N68" s="209"/>
      <c r="O68" s="210" t="s">
        <v>732</v>
      </c>
    </row>
    <row r="69" spans="1:21" s="205" customFormat="1" ht="207.6" customHeight="1" x14ac:dyDescent="0.2">
      <c r="D69" s="516"/>
      <c r="E69" s="518"/>
      <c r="F69" s="519"/>
      <c r="G69" s="211" t="s">
        <v>733</v>
      </c>
      <c r="H69" s="207" t="s">
        <v>248</v>
      </c>
      <c r="I69" s="215">
        <v>100</v>
      </c>
      <c r="J69" s="207"/>
      <c r="K69" s="207"/>
      <c r="L69" s="207"/>
      <c r="M69" s="209">
        <v>12</v>
      </c>
      <c r="N69" s="209"/>
      <c r="O69" s="210" t="s">
        <v>734</v>
      </c>
    </row>
    <row r="70" spans="1:21" s="205" customFormat="1" ht="12.75" x14ac:dyDescent="0.2">
      <c r="D70" s="226"/>
      <c r="E70" s="227"/>
      <c r="F70" s="228"/>
      <c r="G70" s="229"/>
      <c r="H70" s="226"/>
      <c r="I70" s="230"/>
      <c r="J70" s="231"/>
      <c r="K70" s="231"/>
      <c r="L70" s="231"/>
      <c r="M70" s="232"/>
      <c r="N70" s="232"/>
      <c r="O70" s="233"/>
    </row>
    <row r="71" spans="1:21" x14ac:dyDescent="0.25">
      <c r="D71" s="234"/>
      <c r="E71" s="235"/>
      <c r="F71" s="236"/>
      <c r="G71" s="237"/>
      <c r="H71" s="234"/>
      <c r="I71" s="238"/>
      <c r="J71" s="239"/>
      <c r="K71" s="239"/>
      <c r="L71" s="239"/>
    </row>
    <row r="73" spans="1:21" s="63" customFormat="1" ht="27.6" customHeight="1" x14ac:dyDescent="0.25">
      <c r="A73" s="522" t="s">
        <v>735</v>
      </c>
      <c r="B73" s="522"/>
      <c r="C73" s="522"/>
      <c r="D73" s="522"/>
      <c r="E73" s="522"/>
      <c r="F73" s="522"/>
      <c r="G73" s="522"/>
      <c r="H73" s="522"/>
      <c r="I73" s="522"/>
      <c r="J73" s="522"/>
      <c r="K73" s="522"/>
      <c r="L73" s="522"/>
      <c r="M73" s="522"/>
      <c r="N73" s="522"/>
      <c r="O73" s="522"/>
      <c r="P73" s="522"/>
      <c r="Q73" s="522"/>
      <c r="R73" s="522"/>
      <c r="S73" s="522"/>
      <c r="T73" s="522"/>
      <c r="U73" s="522"/>
    </row>
    <row r="74" spans="1:21" s="63" customFormat="1" ht="63.75" customHeight="1" x14ac:dyDescent="0.25">
      <c r="A74" s="244" t="s">
        <v>280</v>
      </c>
      <c r="B74" s="244" t="s">
        <v>281</v>
      </c>
      <c r="C74" s="244" t="s">
        <v>282</v>
      </c>
      <c r="D74" s="244" t="s">
        <v>736</v>
      </c>
      <c r="E74" s="245" t="s">
        <v>283</v>
      </c>
      <c r="F74" s="244" t="s">
        <v>284</v>
      </c>
      <c r="G74" s="244" t="s">
        <v>285</v>
      </c>
      <c r="H74" s="246" t="s">
        <v>286</v>
      </c>
      <c r="I74" s="244" t="s">
        <v>241</v>
      </c>
      <c r="J74" s="247" t="s">
        <v>242</v>
      </c>
      <c r="K74" s="247" t="s">
        <v>243</v>
      </c>
      <c r="L74" s="247" t="s">
        <v>244</v>
      </c>
      <c r="M74" s="248" t="s">
        <v>620</v>
      </c>
      <c r="N74" s="248"/>
      <c r="O74" s="248" t="s">
        <v>621</v>
      </c>
      <c r="P74" s="201" t="s">
        <v>622</v>
      </c>
      <c r="Q74" s="201" t="s">
        <v>621</v>
      </c>
      <c r="R74" s="201" t="s">
        <v>623</v>
      </c>
      <c r="S74" s="201" t="s">
        <v>621</v>
      </c>
      <c r="T74" s="201" t="s">
        <v>624</v>
      </c>
      <c r="U74" s="201" t="s">
        <v>621</v>
      </c>
    </row>
    <row r="75" spans="1:21" s="249" customFormat="1" ht="30.75" customHeight="1" x14ac:dyDescent="0.25">
      <c r="A75" s="537" t="s">
        <v>737</v>
      </c>
      <c r="B75" s="538"/>
      <c r="C75" s="538"/>
      <c r="D75" s="538"/>
      <c r="E75" s="538"/>
      <c r="F75" s="538"/>
      <c r="G75" s="538"/>
      <c r="H75" s="538"/>
      <c r="I75" s="538"/>
      <c r="J75" s="538"/>
      <c r="K75" s="538"/>
      <c r="L75" s="538"/>
      <c r="M75" s="538"/>
      <c r="N75" s="538"/>
      <c r="O75" s="538"/>
      <c r="P75" s="538"/>
      <c r="Q75" s="538"/>
      <c r="R75" s="538"/>
      <c r="S75" s="538"/>
      <c r="T75" s="538"/>
      <c r="U75" s="538"/>
    </row>
    <row r="76" spans="1:21" s="63" customFormat="1" ht="88.15" customHeight="1" x14ac:dyDescent="0.25">
      <c r="A76" s="539" t="s">
        <v>287</v>
      </c>
      <c r="B76" s="67"/>
      <c r="C76" s="68"/>
      <c r="D76" s="539" t="s">
        <v>593</v>
      </c>
      <c r="E76" s="513" t="s">
        <v>288</v>
      </c>
      <c r="F76" s="250" t="s">
        <v>289</v>
      </c>
      <c r="G76" s="250" t="s">
        <v>290</v>
      </c>
      <c r="H76" s="251" t="s">
        <v>291</v>
      </c>
      <c r="I76" s="214" t="s">
        <v>738</v>
      </c>
      <c r="J76" s="252"/>
      <c r="K76" s="252"/>
      <c r="L76" s="252"/>
      <c r="M76" s="253">
        <v>0.1</v>
      </c>
      <c r="N76" s="253">
        <v>0.1</v>
      </c>
      <c r="O76" s="214" t="s">
        <v>739</v>
      </c>
      <c r="P76" s="68"/>
      <c r="Q76" s="68"/>
      <c r="R76" s="68"/>
      <c r="S76" s="68"/>
      <c r="T76" s="68"/>
      <c r="U76" s="68"/>
    </row>
    <row r="77" spans="1:21" s="63" customFormat="1" ht="183" customHeight="1" x14ac:dyDescent="0.25">
      <c r="A77" s="539"/>
      <c r="B77" s="67"/>
      <c r="C77" s="68"/>
      <c r="D77" s="539"/>
      <c r="E77" s="513"/>
      <c r="F77" s="250" t="s">
        <v>292</v>
      </c>
      <c r="G77" s="250" t="s">
        <v>293</v>
      </c>
      <c r="H77" s="251" t="s">
        <v>294</v>
      </c>
      <c r="I77" s="254" t="s">
        <v>295</v>
      </c>
      <c r="J77" s="252"/>
      <c r="K77" s="252"/>
      <c r="L77" s="252"/>
      <c r="M77" s="253">
        <v>0.25</v>
      </c>
      <c r="N77" s="253">
        <v>0.25</v>
      </c>
      <c r="O77" s="206" t="s">
        <v>740</v>
      </c>
      <c r="P77" s="68"/>
      <c r="Q77" s="68"/>
      <c r="R77" s="68"/>
      <c r="S77" s="68"/>
      <c r="T77" s="68"/>
      <c r="U77" s="68"/>
    </row>
    <row r="78" spans="1:21" s="63" customFormat="1" ht="140.25" x14ac:dyDescent="0.25">
      <c r="A78" s="539"/>
      <c r="B78" s="67"/>
      <c r="C78" s="68"/>
      <c r="D78" s="539"/>
      <c r="E78" s="513"/>
      <c r="F78" s="250" t="s">
        <v>296</v>
      </c>
      <c r="G78" s="255" t="s">
        <v>300</v>
      </c>
      <c r="H78" s="251" t="s">
        <v>297</v>
      </c>
      <c r="I78" s="254" t="s">
        <v>298</v>
      </c>
      <c r="J78" s="252"/>
      <c r="K78" s="252"/>
      <c r="L78" s="252"/>
      <c r="M78" s="253">
        <v>0.25</v>
      </c>
      <c r="N78" s="253">
        <v>0.25</v>
      </c>
      <c r="O78" s="206" t="s">
        <v>741</v>
      </c>
      <c r="P78" s="68"/>
      <c r="Q78" s="68"/>
      <c r="R78" s="68"/>
      <c r="S78" s="68"/>
      <c r="T78" s="68"/>
      <c r="U78" s="68"/>
    </row>
    <row r="79" spans="1:21" s="63" customFormat="1" ht="51" x14ac:dyDescent="0.25">
      <c r="A79" s="539"/>
      <c r="B79" s="67"/>
      <c r="C79" s="68"/>
      <c r="D79" s="539"/>
      <c r="E79" s="513"/>
      <c r="F79" s="250" t="s">
        <v>299</v>
      </c>
      <c r="G79" s="250" t="s">
        <v>300</v>
      </c>
      <c r="H79" s="251" t="s">
        <v>301</v>
      </c>
      <c r="I79" s="254" t="s">
        <v>302</v>
      </c>
      <c r="J79" s="252"/>
      <c r="K79" s="252"/>
      <c r="L79" s="252"/>
      <c r="M79" s="256" t="s">
        <v>742</v>
      </c>
      <c r="N79" s="256"/>
      <c r="O79" s="206" t="s">
        <v>743</v>
      </c>
      <c r="P79" s="68"/>
      <c r="Q79" s="68"/>
      <c r="R79" s="68"/>
      <c r="S79" s="68"/>
      <c r="T79" s="68"/>
      <c r="U79" s="68"/>
    </row>
    <row r="80" spans="1:21" s="63" customFormat="1" ht="76.5" x14ac:dyDescent="0.25">
      <c r="A80" s="539"/>
      <c r="B80" s="67"/>
      <c r="C80" s="68"/>
      <c r="D80" s="539"/>
      <c r="E80" s="513"/>
      <c r="F80" s="250" t="s">
        <v>303</v>
      </c>
      <c r="G80" s="250" t="s">
        <v>304</v>
      </c>
      <c r="H80" s="251" t="s">
        <v>305</v>
      </c>
      <c r="I80" s="254" t="s">
        <v>306</v>
      </c>
      <c r="J80" s="252"/>
      <c r="K80" s="252"/>
      <c r="L80" s="252"/>
      <c r="M80" s="253">
        <v>0.25</v>
      </c>
      <c r="N80" s="253">
        <v>0.25</v>
      </c>
      <c r="O80" s="206" t="s">
        <v>744</v>
      </c>
      <c r="P80" s="68"/>
      <c r="Q80" s="68"/>
      <c r="R80" s="68"/>
      <c r="S80" s="68"/>
      <c r="T80" s="68"/>
      <c r="U80" s="68"/>
    </row>
    <row r="81" spans="1:21" s="63" customFormat="1" ht="255" x14ac:dyDescent="0.25">
      <c r="A81" s="539"/>
      <c r="B81" s="67"/>
      <c r="C81" s="68"/>
      <c r="D81" s="539"/>
      <c r="E81" s="513"/>
      <c r="F81" s="257" t="s">
        <v>307</v>
      </c>
      <c r="G81" s="257" t="s">
        <v>308</v>
      </c>
      <c r="H81" s="258" t="s">
        <v>309</v>
      </c>
      <c r="I81" s="259" t="s">
        <v>310</v>
      </c>
      <c r="J81" s="252"/>
      <c r="K81" s="252"/>
      <c r="L81" s="252"/>
      <c r="M81" s="253">
        <v>0.3</v>
      </c>
      <c r="N81" s="253">
        <v>0.3</v>
      </c>
      <c r="O81" s="206" t="s">
        <v>745</v>
      </c>
      <c r="P81" s="68"/>
      <c r="Q81" s="68"/>
      <c r="R81" s="68"/>
      <c r="S81" s="68"/>
      <c r="T81" s="68"/>
      <c r="U81" s="68"/>
    </row>
    <row r="82" spans="1:21" s="63" customFormat="1" ht="51" x14ac:dyDescent="0.25">
      <c r="A82" s="539"/>
      <c r="B82" s="69"/>
      <c r="C82" s="69"/>
      <c r="D82" s="539"/>
      <c r="E82" s="260" t="s">
        <v>311</v>
      </c>
      <c r="F82" s="250" t="s">
        <v>312</v>
      </c>
      <c r="G82" s="261" t="s">
        <v>290</v>
      </c>
      <c r="H82" s="251" t="s">
        <v>313</v>
      </c>
      <c r="I82" s="262" t="s">
        <v>314</v>
      </c>
      <c r="J82" s="252"/>
      <c r="K82" s="252"/>
      <c r="L82" s="252"/>
      <c r="M82" s="263">
        <v>2863925000</v>
      </c>
      <c r="N82" s="395">
        <f>M82/6997850000</f>
        <v>0.4092578434804976</v>
      </c>
      <c r="O82" s="264" t="s">
        <v>746</v>
      </c>
      <c r="P82" s="68"/>
      <c r="Q82" s="68"/>
      <c r="R82" s="68"/>
      <c r="S82" s="68"/>
      <c r="T82" s="68"/>
      <c r="U82" s="68"/>
    </row>
    <row r="83" spans="1:21" s="63" customFormat="1" ht="25.5" x14ac:dyDescent="0.25">
      <c r="A83" s="539"/>
      <c r="B83" s="69"/>
      <c r="C83" s="69"/>
      <c r="D83" s="539"/>
      <c r="E83" s="540" t="s">
        <v>315</v>
      </c>
      <c r="F83" s="542" t="s">
        <v>316</v>
      </c>
      <c r="G83" s="542" t="s">
        <v>317</v>
      </c>
      <c r="H83" s="251" t="s">
        <v>318</v>
      </c>
      <c r="I83" s="544" t="s">
        <v>319</v>
      </c>
      <c r="J83" s="252"/>
      <c r="K83" s="252"/>
      <c r="L83" s="252"/>
      <c r="M83" s="253">
        <v>1</v>
      </c>
      <c r="N83" s="253">
        <v>1</v>
      </c>
      <c r="O83" s="206" t="s">
        <v>747</v>
      </c>
      <c r="P83" s="68"/>
      <c r="Q83" s="68"/>
      <c r="R83" s="68"/>
      <c r="S83" s="68"/>
      <c r="T83" s="68"/>
      <c r="U83" s="68"/>
    </row>
    <row r="84" spans="1:21" s="63" customFormat="1" ht="33" customHeight="1" x14ac:dyDescent="0.25">
      <c r="A84" s="539"/>
      <c r="B84" s="69"/>
      <c r="C84" s="69"/>
      <c r="D84" s="539"/>
      <c r="E84" s="541"/>
      <c r="F84" s="543"/>
      <c r="G84" s="543"/>
      <c r="H84" s="251" t="s">
        <v>320</v>
      </c>
      <c r="I84" s="545"/>
      <c r="J84" s="252"/>
      <c r="K84" s="252"/>
      <c r="L84" s="252"/>
      <c r="M84" s="256" t="s">
        <v>742</v>
      </c>
      <c r="N84" s="256"/>
      <c r="O84" s="206" t="s">
        <v>743</v>
      </c>
      <c r="P84" s="68"/>
      <c r="Q84" s="68"/>
      <c r="R84" s="68"/>
      <c r="S84" s="68"/>
      <c r="T84" s="68"/>
      <c r="U84" s="68"/>
    </row>
    <row r="85" spans="1:21" s="63" customFormat="1" ht="30.75" customHeight="1" x14ac:dyDescent="0.25">
      <c r="A85" s="558" t="s">
        <v>321</v>
      </c>
      <c r="B85" s="559"/>
      <c r="C85" s="559"/>
      <c r="D85" s="559"/>
      <c r="E85" s="559"/>
      <c r="F85" s="559"/>
      <c r="G85" s="559"/>
      <c r="H85" s="559"/>
      <c r="I85" s="559"/>
      <c r="J85" s="559"/>
      <c r="K85" s="559"/>
      <c r="L85" s="559"/>
      <c r="M85" s="559"/>
      <c r="N85" s="559"/>
      <c r="O85" s="559"/>
      <c r="P85" s="559"/>
      <c r="Q85" s="559"/>
      <c r="R85" s="559"/>
      <c r="S85" s="559"/>
      <c r="T85" s="559"/>
      <c r="U85" s="559"/>
    </row>
    <row r="86" spans="1:21" ht="91.9" customHeight="1" x14ac:dyDescent="0.25">
      <c r="A86" s="70" t="s">
        <v>287</v>
      </c>
      <c r="B86" s="71" t="s">
        <v>322</v>
      </c>
      <c r="C86" s="72">
        <v>2111146793</v>
      </c>
      <c r="D86" s="73" t="s">
        <v>325</v>
      </c>
      <c r="E86" s="265" t="s">
        <v>323</v>
      </c>
      <c r="F86" s="214" t="s">
        <v>324</v>
      </c>
      <c r="G86" s="265" t="s">
        <v>325</v>
      </c>
      <c r="H86" s="265" t="s">
        <v>326</v>
      </c>
      <c r="I86" s="266">
        <v>0.4</v>
      </c>
      <c r="J86" s="267"/>
      <c r="K86" s="267"/>
      <c r="L86" s="267"/>
      <c r="M86" s="268">
        <v>0.06</v>
      </c>
      <c r="N86" s="377"/>
      <c r="O86" s="269" t="s">
        <v>748</v>
      </c>
      <c r="P86" s="75"/>
      <c r="Q86" s="75"/>
      <c r="R86" s="75"/>
      <c r="S86" s="75"/>
      <c r="T86" s="75"/>
      <c r="U86" s="75"/>
    </row>
    <row r="87" spans="1:21" ht="30.75" customHeight="1" x14ac:dyDescent="0.25">
      <c r="A87" s="558" t="s">
        <v>327</v>
      </c>
      <c r="B87" s="559"/>
      <c r="C87" s="559"/>
      <c r="D87" s="559"/>
      <c r="E87" s="559"/>
      <c r="F87" s="559"/>
      <c r="G87" s="559"/>
      <c r="H87" s="559"/>
      <c r="I87" s="559"/>
      <c r="J87" s="559"/>
      <c r="K87" s="559"/>
      <c r="L87" s="559"/>
      <c r="M87" s="559"/>
      <c r="N87" s="559"/>
      <c r="O87" s="559"/>
      <c r="P87" s="559"/>
      <c r="Q87" s="559"/>
      <c r="R87" s="559"/>
      <c r="S87" s="559"/>
      <c r="T87" s="559"/>
      <c r="U87" s="559"/>
    </row>
    <row r="88" spans="1:21" ht="51" x14ac:dyDescent="0.25">
      <c r="A88" s="524" t="s">
        <v>328</v>
      </c>
      <c r="B88" s="524" t="s">
        <v>322</v>
      </c>
      <c r="C88" s="74">
        <v>40000000</v>
      </c>
      <c r="D88" s="560" t="s">
        <v>600</v>
      </c>
      <c r="E88" s="562" t="s">
        <v>329</v>
      </c>
      <c r="F88" s="270" t="s">
        <v>330</v>
      </c>
      <c r="G88" s="271"/>
      <c r="H88" s="270" t="s">
        <v>331</v>
      </c>
      <c r="I88" s="272" t="s">
        <v>332</v>
      </c>
      <c r="J88" s="271"/>
      <c r="K88" s="271"/>
      <c r="L88" s="271"/>
      <c r="M88" s="273">
        <v>0.25</v>
      </c>
      <c r="N88" s="273"/>
      <c r="O88" s="274" t="s">
        <v>749</v>
      </c>
      <c r="P88" s="75"/>
      <c r="Q88" s="75"/>
      <c r="R88" s="75"/>
      <c r="S88" s="75"/>
      <c r="T88" s="75"/>
      <c r="U88" s="75"/>
    </row>
    <row r="89" spans="1:21" ht="71.25" customHeight="1" x14ac:dyDescent="0.25">
      <c r="A89" s="524"/>
      <c r="B89" s="524"/>
      <c r="C89" s="74">
        <v>22443249</v>
      </c>
      <c r="D89" s="560"/>
      <c r="E89" s="562"/>
      <c r="F89" s="270" t="s">
        <v>333</v>
      </c>
      <c r="G89" s="271"/>
      <c r="H89" s="270" t="s">
        <v>334</v>
      </c>
      <c r="I89" s="272" t="s">
        <v>335</v>
      </c>
      <c r="J89" s="271"/>
      <c r="K89" s="271"/>
      <c r="L89" s="271"/>
      <c r="M89" s="275">
        <v>0.33</v>
      </c>
      <c r="N89" s="275"/>
      <c r="O89" s="276" t="s">
        <v>750</v>
      </c>
      <c r="P89" s="75"/>
      <c r="Q89" s="75"/>
      <c r="R89" s="75"/>
      <c r="S89" s="75"/>
      <c r="T89" s="75"/>
      <c r="U89" s="75"/>
    </row>
    <row r="90" spans="1:21" ht="63.75" customHeight="1" x14ac:dyDescent="0.25">
      <c r="A90" s="524" t="s">
        <v>287</v>
      </c>
      <c r="B90" s="524" t="s">
        <v>322</v>
      </c>
      <c r="C90" s="76">
        <v>22000000</v>
      </c>
      <c r="D90" s="560"/>
      <c r="E90" s="562"/>
      <c r="F90" s="272" t="s">
        <v>336</v>
      </c>
      <c r="G90" s="271"/>
      <c r="H90" s="272" t="s">
        <v>337</v>
      </c>
      <c r="I90" s="272" t="s">
        <v>751</v>
      </c>
      <c r="J90" s="271"/>
      <c r="K90" s="271"/>
      <c r="L90" s="271"/>
      <c r="M90" s="277">
        <v>0.5</v>
      </c>
      <c r="N90" s="277"/>
      <c r="O90" s="278" t="s">
        <v>752</v>
      </c>
      <c r="P90" s="75"/>
      <c r="Q90" s="75"/>
      <c r="R90" s="75"/>
      <c r="S90" s="75"/>
      <c r="T90" s="75"/>
      <c r="U90" s="75"/>
    </row>
    <row r="91" spans="1:21" ht="98.25" customHeight="1" x14ac:dyDescent="0.25">
      <c r="A91" s="524"/>
      <c r="B91" s="524"/>
      <c r="C91" s="564">
        <v>48000000</v>
      </c>
      <c r="D91" s="560"/>
      <c r="E91" s="562"/>
      <c r="F91" s="565" t="s">
        <v>338</v>
      </c>
      <c r="G91" s="271"/>
      <c r="H91" s="565" t="s">
        <v>339</v>
      </c>
      <c r="I91" s="566" t="s">
        <v>753</v>
      </c>
      <c r="J91" s="271"/>
      <c r="K91" s="271"/>
      <c r="L91" s="271"/>
      <c r="M91" s="277">
        <v>0.4</v>
      </c>
      <c r="N91" s="277"/>
      <c r="O91" s="279" t="s">
        <v>754</v>
      </c>
      <c r="P91" s="75"/>
      <c r="Q91" s="75"/>
      <c r="R91" s="75"/>
      <c r="S91" s="75"/>
      <c r="T91" s="75"/>
      <c r="U91" s="75"/>
    </row>
    <row r="92" spans="1:21" ht="27" customHeight="1" x14ac:dyDescent="0.25">
      <c r="A92" s="524"/>
      <c r="B92" s="524"/>
      <c r="C92" s="564"/>
      <c r="D92" s="560"/>
      <c r="E92" s="562"/>
      <c r="F92" s="565"/>
      <c r="G92" s="271"/>
      <c r="H92" s="565"/>
      <c r="I92" s="566"/>
      <c r="J92" s="271"/>
      <c r="K92" s="271"/>
      <c r="L92" s="271"/>
      <c r="M92" s="280"/>
      <c r="N92" s="280"/>
      <c r="O92" s="281"/>
      <c r="P92" s="75"/>
      <c r="Q92" s="75"/>
      <c r="R92" s="75"/>
      <c r="S92" s="75"/>
      <c r="T92" s="75"/>
      <c r="U92" s="75"/>
    </row>
    <row r="93" spans="1:21" ht="68.25" customHeight="1" x14ac:dyDescent="0.25">
      <c r="A93" s="524"/>
      <c r="B93" s="524"/>
      <c r="C93" s="76">
        <v>12000000</v>
      </c>
      <c r="D93" s="560"/>
      <c r="E93" s="562"/>
      <c r="F93" s="270" t="s">
        <v>340</v>
      </c>
      <c r="G93" s="271"/>
      <c r="H93" s="270" t="s">
        <v>341</v>
      </c>
      <c r="I93" s="272" t="s">
        <v>342</v>
      </c>
      <c r="J93" s="271"/>
      <c r="K93" s="271"/>
      <c r="L93" s="271"/>
      <c r="M93" s="275">
        <v>0.5</v>
      </c>
      <c r="N93" s="275"/>
      <c r="O93" s="276" t="s">
        <v>755</v>
      </c>
      <c r="P93" s="75"/>
      <c r="Q93" s="75"/>
      <c r="R93" s="75"/>
      <c r="S93" s="75"/>
      <c r="T93" s="75"/>
      <c r="U93" s="75"/>
    </row>
    <row r="94" spans="1:21" ht="38.25" x14ac:dyDescent="0.25">
      <c r="A94" s="524"/>
      <c r="B94" s="524"/>
      <c r="C94" s="76">
        <v>18000000</v>
      </c>
      <c r="D94" s="560"/>
      <c r="E94" s="282" t="s">
        <v>329</v>
      </c>
      <c r="F94" s="282" t="s">
        <v>343</v>
      </c>
      <c r="G94" s="271"/>
      <c r="H94" s="282" t="s">
        <v>344</v>
      </c>
      <c r="I94" s="283" t="s">
        <v>345</v>
      </c>
      <c r="J94" s="271"/>
      <c r="K94" s="271"/>
      <c r="L94" s="271"/>
      <c r="M94" s="284">
        <v>0.25</v>
      </c>
      <c r="N94" s="284"/>
      <c r="O94" s="285" t="s">
        <v>756</v>
      </c>
      <c r="P94" s="75"/>
      <c r="Q94" s="75"/>
      <c r="R94" s="75"/>
      <c r="S94" s="75"/>
      <c r="T94" s="75"/>
      <c r="U94" s="75"/>
    </row>
    <row r="95" spans="1:21" ht="39" thickBot="1" x14ac:dyDescent="0.3">
      <c r="A95" s="525"/>
      <c r="B95" s="525"/>
      <c r="C95" s="180">
        <v>166000000</v>
      </c>
      <c r="D95" s="561"/>
      <c r="E95" s="286" t="s">
        <v>346</v>
      </c>
      <c r="F95" s="286" t="s">
        <v>757</v>
      </c>
      <c r="G95" s="287"/>
      <c r="H95" s="286" t="s">
        <v>758</v>
      </c>
      <c r="I95" s="288" t="s">
        <v>759</v>
      </c>
      <c r="J95" s="287"/>
      <c r="K95" s="287"/>
      <c r="L95" s="287"/>
      <c r="M95" s="289">
        <v>0.2</v>
      </c>
      <c r="N95" s="289"/>
      <c r="O95" s="290" t="s">
        <v>760</v>
      </c>
      <c r="P95" s="291"/>
      <c r="Q95" s="291"/>
      <c r="R95" s="291"/>
      <c r="S95" s="291"/>
      <c r="T95" s="291"/>
      <c r="U95" s="291"/>
    </row>
    <row r="96" spans="1:21" ht="31.5" customHeight="1" x14ac:dyDescent="0.25">
      <c r="A96" s="526" t="s">
        <v>347</v>
      </c>
      <c r="B96" s="527"/>
      <c r="C96" s="527"/>
      <c r="D96" s="527"/>
      <c r="E96" s="527"/>
      <c r="F96" s="527"/>
      <c r="G96" s="527"/>
      <c r="H96" s="527"/>
      <c r="I96" s="527"/>
      <c r="J96" s="527"/>
      <c r="K96" s="527"/>
      <c r="L96" s="527"/>
      <c r="M96" s="527"/>
      <c r="N96" s="527"/>
      <c r="O96" s="527"/>
      <c r="P96" s="527"/>
      <c r="Q96" s="527"/>
      <c r="R96" s="527"/>
      <c r="S96" s="527"/>
      <c r="T96" s="527"/>
      <c r="U96" s="528"/>
    </row>
    <row r="97" spans="1:21" ht="141" thickBot="1" x14ac:dyDescent="0.3">
      <c r="A97" s="292" t="s">
        <v>348</v>
      </c>
      <c r="B97" s="293" t="s">
        <v>349</v>
      </c>
      <c r="C97" s="294">
        <v>50000000</v>
      </c>
      <c r="D97" s="295" t="s">
        <v>761</v>
      </c>
      <c r="E97" s="296" t="s">
        <v>350</v>
      </c>
      <c r="F97" s="297" t="s">
        <v>351</v>
      </c>
      <c r="G97" s="296" t="s">
        <v>352</v>
      </c>
      <c r="H97" s="298" t="s">
        <v>353</v>
      </c>
      <c r="I97" s="299" t="s">
        <v>354</v>
      </c>
      <c r="J97" s="300"/>
      <c r="K97" s="300"/>
      <c r="L97" s="300"/>
      <c r="M97" s="301"/>
      <c r="N97" s="301"/>
      <c r="O97" s="302" t="s">
        <v>762</v>
      </c>
      <c r="P97" s="303"/>
      <c r="Q97" s="303"/>
      <c r="R97" s="303"/>
      <c r="S97" s="303"/>
      <c r="T97" s="303"/>
      <c r="U97" s="304"/>
    </row>
    <row r="98" spans="1:21" ht="31.5" customHeight="1" x14ac:dyDescent="0.25">
      <c r="A98" s="529" t="s">
        <v>355</v>
      </c>
      <c r="B98" s="530"/>
      <c r="C98" s="530"/>
      <c r="D98" s="530"/>
      <c r="E98" s="530"/>
      <c r="F98" s="530"/>
      <c r="G98" s="530"/>
      <c r="H98" s="530"/>
      <c r="I98" s="530"/>
      <c r="J98" s="530"/>
      <c r="K98" s="530"/>
      <c r="L98" s="530"/>
      <c r="M98" s="530"/>
      <c r="N98" s="530"/>
      <c r="O98" s="530"/>
      <c r="P98" s="530"/>
      <c r="Q98" s="530"/>
      <c r="R98" s="530"/>
      <c r="S98" s="530"/>
      <c r="T98" s="530"/>
      <c r="U98" s="531"/>
    </row>
    <row r="99" spans="1:21" ht="25.5" x14ac:dyDescent="0.25">
      <c r="A99" s="536" t="s">
        <v>356</v>
      </c>
      <c r="B99" s="71" t="s">
        <v>357</v>
      </c>
      <c r="C99" s="72">
        <v>0</v>
      </c>
      <c r="D99" s="532" t="s">
        <v>598</v>
      </c>
      <c r="E99" s="305" t="s">
        <v>358</v>
      </c>
      <c r="F99" s="214" t="s">
        <v>359</v>
      </c>
      <c r="G99" s="265" t="s">
        <v>360</v>
      </c>
      <c r="H99" s="265" t="s">
        <v>361</v>
      </c>
      <c r="I99" s="306" t="s">
        <v>362</v>
      </c>
      <c r="J99" s="267"/>
      <c r="K99" s="267"/>
      <c r="L99" s="267"/>
      <c r="M99" s="209">
        <v>50</v>
      </c>
      <c r="N99" s="209"/>
      <c r="O99" s="307" t="s">
        <v>763</v>
      </c>
      <c r="P99" s="75"/>
      <c r="Q99" s="75"/>
      <c r="R99" s="75"/>
      <c r="S99" s="75"/>
      <c r="T99" s="75"/>
      <c r="U99" s="308"/>
    </row>
    <row r="100" spans="1:21" ht="25.5" x14ac:dyDescent="0.25">
      <c r="A100" s="536"/>
      <c r="B100" s="71" t="s">
        <v>357</v>
      </c>
      <c r="C100" s="72">
        <v>0</v>
      </c>
      <c r="D100" s="532"/>
      <c r="E100" s="534" t="s">
        <v>363</v>
      </c>
      <c r="F100" s="214" t="s">
        <v>364</v>
      </c>
      <c r="G100" s="563" t="s">
        <v>365</v>
      </c>
      <c r="H100" s="563" t="s">
        <v>366</v>
      </c>
      <c r="I100" s="535" t="s">
        <v>367</v>
      </c>
      <c r="J100" s="267"/>
      <c r="K100" s="267"/>
      <c r="L100" s="267"/>
      <c r="M100" s="515">
        <v>30</v>
      </c>
      <c r="N100" s="378"/>
      <c r="O100" s="496" t="s">
        <v>764</v>
      </c>
      <c r="P100" s="75"/>
      <c r="Q100" s="75"/>
      <c r="R100" s="75"/>
      <c r="S100" s="75"/>
      <c r="T100" s="75"/>
      <c r="U100" s="308"/>
    </row>
    <row r="101" spans="1:21" ht="25.5" x14ac:dyDescent="0.25">
      <c r="A101" s="536"/>
      <c r="B101" s="71" t="s">
        <v>357</v>
      </c>
      <c r="C101" s="72">
        <v>0</v>
      </c>
      <c r="D101" s="532"/>
      <c r="E101" s="534"/>
      <c r="F101" s="214" t="s">
        <v>368</v>
      </c>
      <c r="G101" s="563"/>
      <c r="H101" s="563"/>
      <c r="I101" s="535"/>
      <c r="J101" s="267"/>
      <c r="K101" s="267"/>
      <c r="L101" s="267"/>
      <c r="M101" s="492"/>
      <c r="N101" s="379"/>
      <c r="O101" s="497"/>
      <c r="P101" s="75"/>
      <c r="Q101" s="75"/>
      <c r="R101" s="75"/>
      <c r="S101" s="75"/>
      <c r="T101" s="75"/>
      <c r="U101" s="308"/>
    </row>
    <row r="102" spans="1:21" ht="25.5" x14ac:dyDescent="0.25">
      <c r="A102" s="536"/>
      <c r="B102" s="71" t="s">
        <v>357</v>
      </c>
      <c r="C102" s="72">
        <v>0</v>
      </c>
      <c r="D102" s="532"/>
      <c r="E102" s="534"/>
      <c r="F102" s="214" t="s">
        <v>369</v>
      </c>
      <c r="G102" s="563"/>
      <c r="H102" s="563"/>
      <c r="I102" s="535"/>
      <c r="J102" s="267"/>
      <c r="K102" s="267"/>
      <c r="L102" s="267"/>
      <c r="M102" s="492"/>
      <c r="N102" s="379"/>
      <c r="O102" s="497"/>
      <c r="P102" s="75"/>
      <c r="Q102" s="75"/>
      <c r="R102" s="75"/>
      <c r="S102" s="75"/>
      <c r="T102" s="75"/>
      <c r="U102" s="308"/>
    </row>
    <row r="103" spans="1:21" ht="25.5" x14ac:dyDescent="0.25">
      <c r="A103" s="536"/>
      <c r="B103" s="71" t="s">
        <v>357</v>
      </c>
      <c r="C103" s="72">
        <v>0</v>
      </c>
      <c r="D103" s="532"/>
      <c r="E103" s="534"/>
      <c r="F103" s="214" t="s">
        <v>370</v>
      </c>
      <c r="G103" s="563"/>
      <c r="H103" s="563"/>
      <c r="I103" s="535"/>
      <c r="J103" s="267"/>
      <c r="K103" s="267"/>
      <c r="L103" s="267"/>
      <c r="M103" s="516"/>
      <c r="N103" s="380"/>
      <c r="O103" s="546"/>
      <c r="P103" s="75"/>
      <c r="Q103" s="75"/>
      <c r="R103" s="75"/>
      <c r="S103" s="75"/>
      <c r="T103" s="75"/>
      <c r="U103" s="308"/>
    </row>
    <row r="104" spans="1:21" ht="38.25" x14ac:dyDescent="0.25">
      <c r="A104" s="536"/>
      <c r="B104" s="71" t="s">
        <v>357</v>
      </c>
      <c r="C104" s="72">
        <v>0</v>
      </c>
      <c r="D104" s="532"/>
      <c r="E104" s="534" t="s">
        <v>371</v>
      </c>
      <c r="F104" s="214" t="s">
        <v>372</v>
      </c>
      <c r="G104" s="265" t="s">
        <v>371</v>
      </c>
      <c r="H104" s="563" t="s">
        <v>373</v>
      </c>
      <c r="I104" s="535" t="s">
        <v>374</v>
      </c>
      <c r="J104" s="267"/>
      <c r="K104" s="267"/>
      <c r="L104" s="267"/>
      <c r="M104" s="493">
        <v>0</v>
      </c>
      <c r="N104" s="381"/>
      <c r="O104" s="496" t="s">
        <v>765</v>
      </c>
      <c r="P104" s="75"/>
      <c r="Q104" s="75"/>
      <c r="R104" s="75"/>
      <c r="S104" s="75"/>
      <c r="T104" s="75"/>
      <c r="U104" s="308"/>
    </row>
    <row r="105" spans="1:21" ht="38.25" x14ac:dyDescent="0.25">
      <c r="A105" s="536"/>
      <c r="B105" s="71" t="s">
        <v>357</v>
      </c>
      <c r="C105" s="72">
        <v>0</v>
      </c>
      <c r="D105" s="532"/>
      <c r="E105" s="534"/>
      <c r="F105" s="214" t="s">
        <v>375</v>
      </c>
      <c r="G105" s="265" t="s">
        <v>371</v>
      </c>
      <c r="H105" s="563"/>
      <c r="I105" s="535"/>
      <c r="J105" s="267"/>
      <c r="K105" s="267"/>
      <c r="L105" s="267"/>
      <c r="M105" s="547"/>
      <c r="N105" s="382"/>
      <c r="O105" s="546"/>
      <c r="P105" s="75"/>
      <c r="Q105" s="75"/>
      <c r="R105" s="75"/>
      <c r="S105" s="75"/>
      <c r="T105" s="75"/>
      <c r="U105" s="308"/>
    </row>
    <row r="106" spans="1:21" ht="51" x14ac:dyDescent="0.25">
      <c r="A106" s="536"/>
      <c r="B106" s="71" t="s">
        <v>357</v>
      </c>
      <c r="C106" s="72">
        <v>8000000</v>
      </c>
      <c r="D106" s="532"/>
      <c r="E106" s="305" t="s">
        <v>371</v>
      </c>
      <c r="F106" s="214" t="s">
        <v>376</v>
      </c>
      <c r="G106" s="265" t="s">
        <v>377</v>
      </c>
      <c r="H106" s="265" t="s">
        <v>378</v>
      </c>
      <c r="I106" s="306" t="s">
        <v>379</v>
      </c>
      <c r="J106" s="267"/>
      <c r="K106" s="267"/>
      <c r="L106" s="267"/>
      <c r="M106" s="209">
        <v>54.7</v>
      </c>
      <c r="N106" s="209"/>
      <c r="O106" s="307" t="s">
        <v>766</v>
      </c>
      <c r="P106" s="75"/>
      <c r="Q106" s="75"/>
      <c r="R106" s="75"/>
      <c r="S106" s="75"/>
      <c r="T106" s="75"/>
      <c r="U106" s="308"/>
    </row>
    <row r="107" spans="1:21" ht="45" x14ac:dyDescent="0.25">
      <c r="A107" s="536"/>
      <c r="B107" s="71" t="s">
        <v>380</v>
      </c>
      <c r="C107" s="72">
        <v>1080000000</v>
      </c>
      <c r="D107" s="532"/>
      <c r="E107" s="305" t="s">
        <v>363</v>
      </c>
      <c r="F107" s="214" t="s">
        <v>381</v>
      </c>
      <c r="G107" s="265" t="s">
        <v>363</v>
      </c>
      <c r="H107" s="265" t="s">
        <v>382</v>
      </c>
      <c r="I107" s="306" t="s">
        <v>383</v>
      </c>
      <c r="J107" s="267"/>
      <c r="K107" s="267"/>
      <c r="L107" s="267"/>
      <c r="M107" s="207">
        <v>0</v>
      </c>
      <c r="N107" s="207"/>
      <c r="O107" s="309" t="s">
        <v>767</v>
      </c>
      <c r="P107" s="75"/>
      <c r="Q107" s="75"/>
      <c r="R107" s="75"/>
      <c r="S107" s="75"/>
      <c r="T107" s="75"/>
      <c r="U107" s="308"/>
    </row>
    <row r="108" spans="1:21" ht="51" x14ac:dyDescent="0.25">
      <c r="A108" s="536" t="s">
        <v>384</v>
      </c>
      <c r="B108" s="71" t="s">
        <v>357</v>
      </c>
      <c r="C108" s="585">
        <v>15000000</v>
      </c>
      <c r="D108" s="532"/>
      <c r="E108" s="305" t="s">
        <v>358</v>
      </c>
      <c r="F108" s="214" t="s">
        <v>385</v>
      </c>
      <c r="G108" s="265" t="s">
        <v>377</v>
      </c>
      <c r="H108" s="265" t="s">
        <v>378</v>
      </c>
      <c r="I108" s="306" t="s">
        <v>386</v>
      </c>
      <c r="J108" s="267"/>
      <c r="K108" s="267"/>
      <c r="L108" s="267"/>
      <c r="M108" s="310">
        <v>45.2</v>
      </c>
      <c r="N108" s="310"/>
      <c r="O108" s="307" t="s">
        <v>768</v>
      </c>
      <c r="P108" s="75"/>
      <c r="Q108" s="75"/>
      <c r="R108" s="75"/>
      <c r="S108" s="75"/>
      <c r="T108" s="75"/>
      <c r="U108" s="308"/>
    </row>
    <row r="109" spans="1:21" ht="51" x14ac:dyDescent="0.25">
      <c r="A109" s="536"/>
      <c r="B109" s="71" t="s">
        <v>357</v>
      </c>
      <c r="C109" s="585"/>
      <c r="D109" s="532"/>
      <c r="E109" s="305" t="s">
        <v>358</v>
      </c>
      <c r="F109" s="214" t="s">
        <v>385</v>
      </c>
      <c r="G109" s="265" t="s">
        <v>377</v>
      </c>
      <c r="H109" s="265" t="s">
        <v>387</v>
      </c>
      <c r="I109" s="306" t="s">
        <v>388</v>
      </c>
      <c r="J109" s="267"/>
      <c r="K109" s="267"/>
      <c r="L109" s="267"/>
      <c r="M109" s="310">
        <v>42.2</v>
      </c>
      <c r="N109" s="310"/>
      <c r="O109" s="307" t="s">
        <v>769</v>
      </c>
      <c r="P109" s="75"/>
      <c r="Q109" s="75"/>
      <c r="R109" s="75"/>
      <c r="S109" s="75"/>
      <c r="T109" s="75"/>
      <c r="U109" s="308"/>
    </row>
    <row r="110" spans="1:21" ht="51" x14ac:dyDescent="0.25">
      <c r="A110" s="536"/>
      <c r="B110" s="71" t="s">
        <v>357</v>
      </c>
      <c r="C110" s="72">
        <v>2000000</v>
      </c>
      <c r="D110" s="532"/>
      <c r="E110" s="305" t="s">
        <v>358</v>
      </c>
      <c r="F110" s="214" t="s">
        <v>385</v>
      </c>
      <c r="G110" s="265" t="s">
        <v>389</v>
      </c>
      <c r="H110" s="265" t="s">
        <v>390</v>
      </c>
      <c r="I110" s="306" t="s">
        <v>391</v>
      </c>
      <c r="J110" s="267"/>
      <c r="K110" s="267"/>
      <c r="L110" s="267"/>
      <c r="M110" s="209">
        <v>26.5</v>
      </c>
      <c r="N110" s="209"/>
      <c r="O110" s="307" t="s">
        <v>770</v>
      </c>
      <c r="P110" s="75"/>
      <c r="Q110" s="75"/>
      <c r="R110" s="75"/>
      <c r="S110" s="75"/>
      <c r="T110" s="75"/>
      <c r="U110" s="308"/>
    </row>
    <row r="111" spans="1:21" x14ac:dyDescent="0.25">
      <c r="A111" s="586" t="s">
        <v>392</v>
      </c>
      <c r="B111" s="71" t="s">
        <v>357</v>
      </c>
      <c r="C111" s="72">
        <v>0</v>
      </c>
      <c r="D111" s="532"/>
      <c r="E111" s="534" t="s">
        <v>358</v>
      </c>
      <c r="F111" s="214" t="s">
        <v>393</v>
      </c>
      <c r="G111" s="563" t="s">
        <v>394</v>
      </c>
      <c r="H111" s="563" t="s">
        <v>395</v>
      </c>
      <c r="I111" s="535" t="s">
        <v>396</v>
      </c>
      <c r="J111" s="267"/>
      <c r="K111" s="267"/>
      <c r="L111" s="267"/>
      <c r="M111" s="493">
        <v>25</v>
      </c>
      <c r="N111" s="381"/>
      <c r="O111" s="496" t="s">
        <v>771</v>
      </c>
      <c r="P111" s="75"/>
      <c r="Q111" s="75"/>
      <c r="R111" s="75"/>
      <c r="S111" s="75"/>
      <c r="T111" s="75"/>
      <c r="U111" s="308"/>
    </row>
    <row r="112" spans="1:21" ht="25.5" x14ac:dyDescent="0.25">
      <c r="A112" s="587"/>
      <c r="B112" s="71" t="s">
        <v>357</v>
      </c>
      <c r="C112" s="72">
        <v>0</v>
      </c>
      <c r="D112" s="532"/>
      <c r="E112" s="534"/>
      <c r="F112" s="214" t="s">
        <v>397</v>
      </c>
      <c r="G112" s="563"/>
      <c r="H112" s="563"/>
      <c r="I112" s="535"/>
      <c r="J112" s="267"/>
      <c r="K112" s="267"/>
      <c r="L112" s="267"/>
      <c r="M112" s="494"/>
      <c r="N112" s="383"/>
      <c r="O112" s="497"/>
      <c r="P112" s="75"/>
      <c r="Q112" s="75"/>
      <c r="R112" s="75"/>
      <c r="S112" s="75"/>
      <c r="T112" s="75"/>
      <c r="U112" s="308"/>
    </row>
    <row r="113" spans="1:21" ht="39" thickBot="1" x14ac:dyDescent="0.3">
      <c r="A113" s="588"/>
      <c r="B113" s="293" t="s">
        <v>357</v>
      </c>
      <c r="C113" s="294">
        <v>0</v>
      </c>
      <c r="D113" s="533"/>
      <c r="E113" s="548"/>
      <c r="F113" s="297" t="s">
        <v>398</v>
      </c>
      <c r="G113" s="574"/>
      <c r="H113" s="574"/>
      <c r="I113" s="549"/>
      <c r="J113" s="300"/>
      <c r="K113" s="300"/>
      <c r="L113" s="300"/>
      <c r="M113" s="495"/>
      <c r="N113" s="384"/>
      <c r="O113" s="498"/>
      <c r="P113" s="303"/>
      <c r="Q113" s="303"/>
      <c r="R113" s="303"/>
      <c r="S113" s="303"/>
      <c r="T113" s="303"/>
      <c r="U113" s="304"/>
    </row>
    <row r="114" spans="1:21" ht="15.6" customHeight="1" x14ac:dyDescent="0.25">
      <c r="A114" s="589" t="s">
        <v>399</v>
      </c>
      <c r="B114" s="590"/>
      <c r="C114" s="590"/>
      <c r="D114" s="590"/>
      <c r="E114" s="590"/>
      <c r="F114" s="590"/>
      <c r="G114" s="590"/>
      <c r="H114" s="590"/>
      <c r="I114" s="590"/>
      <c r="J114" s="590"/>
      <c r="K114" s="590"/>
      <c r="L114" s="590"/>
      <c r="M114" s="590"/>
      <c r="N114" s="590"/>
      <c r="O114" s="590"/>
      <c r="P114" s="590"/>
      <c r="Q114" s="590"/>
      <c r="R114" s="590"/>
      <c r="S114" s="590"/>
      <c r="T114" s="590"/>
      <c r="U114" s="590"/>
    </row>
    <row r="115" spans="1:21" ht="51" x14ac:dyDescent="0.25">
      <c r="B115" s="591" t="s">
        <v>400</v>
      </c>
      <c r="C115" s="592">
        <v>24186780185.75</v>
      </c>
      <c r="D115" s="593" t="s">
        <v>594</v>
      </c>
      <c r="E115" s="513" t="s">
        <v>290</v>
      </c>
      <c r="F115" s="311" t="s">
        <v>401</v>
      </c>
      <c r="G115" s="512"/>
      <c r="H115" s="311" t="s">
        <v>402</v>
      </c>
      <c r="I115" s="312">
        <v>764</v>
      </c>
      <c r="J115" s="271"/>
      <c r="K115" s="271"/>
      <c r="L115" s="271"/>
      <c r="M115" s="313">
        <v>132</v>
      </c>
      <c r="N115" s="396">
        <f>M115/I115</f>
        <v>0.17277486910994763</v>
      </c>
      <c r="O115" s="314" t="s">
        <v>772</v>
      </c>
      <c r="P115" s="75"/>
      <c r="Q115" s="75"/>
      <c r="R115" s="75"/>
      <c r="S115" s="75"/>
      <c r="T115" s="75"/>
      <c r="U115" s="75"/>
    </row>
    <row r="116" spans="1:21" ht="38.25" x14ac:dyDescent="0.25">
      <c r="B116" s="591"/>
      <c r="C116" s="592"/>
      <c r="D116" s="593"/>
      <c r="E116" s="513"/>
      <c r="F116" s="311" t="s">
        <v>403</v>
      </c>
      <c r="G116" s="512"/>
      <c r="H116" s="311" t="s">
        <v>404</v>
      </c>
      <c r="I116" s="312">
        <v>1886</v>
      </c>
      <c r="J116" s="271"/>
      <c r="K116" s="271"/>
      <c r="L116" s="271"/>
      <c r="M116" s="313">
        <v>57</v>
      </c>
      <c r="N116" s="396">
        <f t="shared" ref="N116:N141" si="0">M116/I116</f>
        <v>3.0222693531283137E-2</v>
      </c>
      <c r="O116" s="314" t="s">
        <v>773</v>
      </c>
      <c r="P116" s="75"/>
      <c r="Q116" s="75"/>
      <c r="R116" s="75"/>
      <c r="S116" s="75"/>
      <c r="T116" s="75"/>
      <c r="U116" s="75"/>
    </row>
    <row r="117" spans="1:21" ht="38.25" x14ac:dyDescent="0.25">
      <c r="B117" s="591"/>
      <c r="C117" s="592"/>
      <c r="D117" s="593"/>
      <c r="E117" s="513"/>
      <c r="F117" s="311" t="s">
        <v>405</v>
      </c>
      <c r="G117" s="512"/>
      <c r="H117" s="311" t="s">
        <v>404</v>
      </c>
      <c r="I117" s="312">
        <v>202</v>
      </c>
      <c r="J117" s="271"/>
      <c r="K117" s="271"/>
      <c r="L117" s="271"/>
      <c r="M117" s="313">
        <v>91</v>
      </c>
      <c r="N117" s="396">
        <f t="shared" si="0"/>
        <v>0.45049504950495051</v>
      </c>
      <c r="O117" s="314" t="s">
        <v>774</v>
      </c>
      <c r="P117" s="75"/>
      <c r="Q117" s="75"/>
      <c r="R117" s="75"/>
      <c r="S117" s="75"/>
      <c r="T117" s="75"/>
      <c r="U117" s="75"/>
    </row>
    <row r="118" spans="1:21" ht="38.25" x14ac:dyDescent="0.25">
      <c r="B118" s="550" t="s">
        <v>406</v>
      </c>
      <c r="C118" s="594">
        <v>231710158980.38568</v>
      </c>
      <c r="D118" s="593"/>
      <c r="E118" s="513"/>
      <c r="F118" s="260" t="s">
        <v>407</v>
      </c>
      <c r="G118" s="512"/>
      <c r="H118" s="311" t="s">
        <v>408</v>
      </c>
      <c r="I118" s="312">
        <v>20000</v>
      </c>
      <c r="J118" s="271"/>
      <c r="K118" s="271"/>
      <c r="L118" s="271"/>
      <c r="M118" s="313">
        <v>0</v>
      </c>
      <c r="N118" s="396">
        <f t="shared" si="0"/>
        <v>0</v>
      </c>
      <c r="O118" s="314" t="s">
        <v>775</v>
      </c>
      <c r="P118" s="75"/>
      <c r="Q118" s="75"/>
      <c r="R118" s="75"/>
      <c r="S118" s="75"/>
      <c r="T118" s="75"/>
      <c r="U118" s="75"/>
    </row>
    <row r="119" spans="1:21" ht="63.75" x14ac:dyDescent="0.25">
      <c r="B119" s="550"/>
      <c r="C119" s="594"/>
      <c r="D119" s="593"/>
      <c r="E119" s="513"/>
      <c r="F119" s="260" t="s">
        <v>409</v>
      </c>
      <c r="G119" s="512"/>
      <c r="H119" s="311" t="s">
        <v>410</v>
      </c>
      <c r="I119" s="312">
        <v>101139</v>
      </c>
      <c r="J119" s="271"/>
      <c r="K119" s="271"/>
      <c r="L119" s="271"/>
      <c r="M119" s="313">
        <v>45623</v>
      </c>
      <c r="N119" s="396">
        <f t="shared" si="0"/>
        <v>0.45109206142042141</v>
      </c>
      <c r="O119" s="314" t="s">
        <v>776</v>
      </c>
      <c r="P119" s="75"/>
      <c r="Q119" s="75"/>
      <c r="R119" s="75"/>
      <c r="S119" s="75"/>
      <c r="T119" s="75"/>
      <c r="U119" s="75"/>
    </row>
    <row r="120" spans="1:21" ht="38.25" x14ac:dyDescent="0.25">
      <c r="B120" s="550"/>
      <c r="C120" s="594"/>
      <c r="D120" s="593"/>
      <c r="E120" s="513"/>
      <c r="F120" s="260" t="s">
        <v>411</v>
      </c>
      <c r="G120" s="512"/>
      <c r="H120" s="311" t="s">
        <v>412</v>
      </c>
      <c r="I120" s="312">
        <v>20403</v>
      </c>
      <c r="J120" s="271"/>
      <c r="K120" s="271"/>
      <c r="L120" s="271"/>
      <c r="M120" s="313">
        <v>447</v>
      </c>
      <c r="N120" s="396">
        <f t="shared" si="0"/>
        <v>2.1908542861343919E-2</v>
      </c>
      <c r="O120" s="314" t="s">
        <v>777</v>
      </c>
      <c r="P120" s="75"/>
      <c r="Q120" s="75"/>
      <c r="R120" s="75"/>
      <c r="S120" s="75"/>
      <c r="T120" s="75"/>
      <c r="U120" s="75"/>
    </row>
    <row r="121" spans="1:21" ht="38.25" x14ac:dyDescent="0.25">
      <c r="B121" s="550"/>
      <c r="C121" s="594"/>
      <c r="D121" s="593"/>
      <c r="E121" s="513"/>
      <c r="F121" s="260" t="s">
        <v>413</v>
      </c>
      <c r="G121" s="512"/>
      <c r="H121" s="311" t="s">
        <v>414</v>
      </c>
      <c r="I121" s="312">
        <v>10</v>
      </c>
      <c r="J121" s="271"/>
      <c r="K121" s="271"/>
      <c r="L121" s="271"/>
      <c r="M121" s="313">
        <v>0</v>
      </c>
      <c r="N121" s="396">
        <f t="shared" si="0"/>
        <v>0</v>
      </c>
      <c r="O121" s="314" t="s">
        <v>778</v>
      </c>
      <c r="P121" s="75"/>
      <c r="Q121" s="75"/>
      <c r="R121" s="75"/>
      <c r="S121" s="75"/>
      <c r="T121" s="75"/>
      <c r="U121" s="75"/>
    </row>
    <row r="122" spans="1:21" ht="38.25" x14ac:dyDescent="0.25">
      <c r="B122" s="550"/>
      <c r="C122" s="594"/>
      <c r="D122" s="593"/>
      <c r="E122" s="513"/>
      <c r="F122" s="260" t="s">
        <v>415</v>
      </c>
      <c r="G122" s="512"/>
      <c r="H122" s="311" t="s">
        <v>416</v>
      </c>
      <c r="I122" s="315">
        <v>500</v>
      </c>
      <c r="J122" s="271"/>
      <c r="K122" s="271"/>
      <c r="L122" s="271"/>
      <c r="M122" s="313">
        <v>0</v>
      </c>
      <c r="N122" s="396">
        <f t="shared" si="0"/>
        <v>0</v>
      </c>
      <c r="O122" s="314" t="s">
        <v>701</v>
      </c>
      <c r="P122" s="75"/>
      <c r="Q122" s="75"/>
      <c r="R122" s="75"/>
      <c r="S122" s="75"/>
      <c r="T122" s="75"/>
      <c r="U122" s="75"/>
    </row>
    <row r="123" spans="1:21" ht="38.25" x14ac:dyDescent="0.25">
      <c r="B123" s="550"/>
      <c r="C123" s="594"/>
      <c r="D123" s="593"/>
      <c r="E123" s="513"/>
      <c r="F123" s="260" t="s">
        <v>417</v>
      </c>
      <c r="G123" s="512"/>
      <c r="H123" s="311" t="s">
        <v>418</v>
      </c>
      <c r="I123" s="312">
        <v>11669</v>
      </c>
      <c r="J123" s="271"/>
      <c r="K123" s="271"/>
      <c r="L123" s="271"/>
      <c r="M123" s="313">
        <v>1558</v>
      </c>
      <c r="N123" s="396">
        <f t="shared" si="0"/>
        <v>0.13351615391207472</v>
      </c>
      <c r="O123" s="314" t="s">
        <v>779</v>
      </c>
      <c r="P123" s="75"/>
      <c r="Q123" s="75"/>
      <c r="R123" s="75"/>
      <c r="S123" s="75"/>
      <c r="T123" s="75"/>
      <c r="U123" s="75"/>
    </row>
    <row r="124" spans="1:21" ht="38.25" x14ac:dyDescent="0.25">
      <c r="B124" s="550"/>
      <c r="C124" s="594"/>
      <c r="D124" s="593"/>
      <c r="E124" s="513"/>
      <c r="F124" s="260" t="s">
        <v>419</v>
      </c>
      <c r="G124" s="512"/>
      <c r="H124" s="311" t="s">
        <v>420</v>
      </c>
      <c r="I124" s="312">
        <v>1000</v>
      </c>
      <c r="J124" s="271"/>
      <c r="K124" s="271"/>
      <c r="L124" s="271"/>
      <c r="M124" s="313">
        <v>0</v>
      </c>
      <c r="N124" s="396">
        <f t="shared" si="0"/>
        <v>0</v>
      </c>
      <c r="O124" s="314" t="s">
        <v>686</v>
      </c>
      <c r="P124" s="75"/>
      <c r="Q124" s="75"/>
      <c r="R124" s="75"/>
      <c r="S124" s="75"/>
      <c r="T124" s="75"/>
      <c r="U124" s="75"/>
    </row>
    <row r="125" spans="1:21" ht="38.25" x14ac:dyDescent="0.25">
      <c r="B125" s="550"/>
      <c r="C125" s="594"/>
      <c r="D125" s="593"/>
      <c r="E125" s="513"/>
      <c r="F125" s="260" t="s">
        <v>421</v>
      </c>
      <c r="G125" s="512"/>
      <c r="H125" s="311" t="s">
        <v>422</v>
      </c>
      <c r="I125" s="312">
        <v>17215</v>
      </c>
      <c r="J125" s="271"/>
      <c r="K125" s="271"/>
      <c r="L125" s="271"/>
      <c r="M125" s="313">
        <v>7686</v>
      </c>
      <c r="N125" s="396">
        <f t="shared" si="0"/>
        <v>0.44647110078419983</v>
      </c>
      <c r="O125" s="314" t="s">
        <v>780</v>
      </c>
      <c r="P125" s="75"/>
      <c r="Q125" s="75"/>
      <c r="R125" s="75"/>
      <c r="S125" s="75"/>
      <c r="T125" s="75"/>
      <c r="U125" s="75"/>
    </row>
    <row r="126" spans="1:21" ht="25.5" x14ac:dyDescent="0.25">
      <c r="B126" s="550"/>
      <c r="C126" s="594"/>
      <c r="D126" s="593"/>
      <c r="E126" s="513"/>
      <c r="F126" s="260" t="s">
        <v>423</v>
      </c>
      <c r="G126" s="512"/>
      <c r="H126" s="311" t="s">
        <v>424</v>
      </c>
      <c r="I126" s="312">
        <v>5</v>
      </c>
      <c r="J126" s="271"/>
      <c r="K126" s="271"/>
      <c r="L126" s="271"/>
      <c r="M126" s="313">
        <v>0</v>
      </c>
      <c r="N126" s="396">
        <f t="shared" si="0"/>
        <v>0</v>
      </c>
      <c r="O126" s="314" t="s">
        <v>778</v>
      </c>
      <c r="P126" s="75"/>
      <c r="Q126" s="75"/>
      <c r="R126" s="75"/>
      <c r="S126" s="75"/>
      <c r="T126" s="75"/>
      <c r="U126" s="75"/>
    </row>
    <row r="127" spans="1:21" ht="69" customHeight="1" x14ac:dyDescent="0.25">
      <c r="B127" s="77" t="s">
        <v>425</v>
      </c>
      <c r="C127" s="78">
        <v>4632275781.25</v>
      </c>
      <c r="D127" s="593"/>
      <c r="E127" s="513"/>
      <c r="F127" s="260" t="s">
        <v>426</v>
      </c>
      <c r="G127" s="512"/>
      <c r="H127" s="311" t="s">
        <v>424</v>
      </c>
      <c r="I127" s="312">
        <v>500</v>
      </c>
      <c r="J127" s="271"/>
      <c r="K127" s="271"/>
      <c r="L127" s="271"/>
      <c r="M127" s="313">
        <v>0</v>
      </c>
      <c r="N127" s="396">
        <f t="shared" si="0"/>
        <v>0</v>
      </c>
      <c r="O127" s="314" t="s">
        <v>710</v>
      </c>
      <c r="P127" s="75"/>
      <c r="Q127" s="75"/>
      <c r="R127" s="75"/>
      <c r="S127" s="75"/>
      <c r="T127" s="75"/>
      <c r="U127" s="75"/>
    </row>
    <row r="128" spans="1:21" ht="51" x14ac:dyDescent="0.25">
      <c r="B128" s="550" t="s">
        <v>427</v>
      </c>
      <c r="C128" s="594">
        <v>20429447941.5</v>
      </c>
      <c r="D128" s="593"/>
      <c r="E128" s="513"/>
      <c r="F128" s="260" t="s">
        <v>428</v>
      </c>
      <c r="G128" s="512"/>
      <c r="H128" s="311" t="s">
        <v>429</v>
      </c>
      <c r="I128" s="312">
        <v>0</v>
      </c>
      <c r="J128" s="271"/>
      <c r="K128" s="271"/>
      <c r="L128" s="271"/>
      <c r="M128" s="313">
        <v>0</v>
      </c>
      <c r="N128" s="396"/>
      <c r="O128" s="314" t="s">
        <v>781</v>
      </c>
      <c r="P128" s="75"/>
      <c r="Q128" s="75"/>
      <c r="R128" s="75"/>
      <c r="S128" s="75"/>
      <c r="T128" s="75"/>
      <c r="U128" s="75"/>
    </row>
    <row r="129" spans="1:21" ht="61.9" customHeight="1" x14ac:dyDescent="0.25">
      <c r="B129" s="550"/>
      <c r="C129" s="594"/>
      <c r="D129" s="593"/>
      <c r="E129" s="513"/>
      <c r="F129" s="260" t="s">
        <v>430</v>
      </c>
      <c r="G129" s="512"/>
      <c r="H129" s="311" t="s">
        <v>404</v>
      </c>
      <c r="I129" s="312">
        <v>4594</v>
      </c>
      <c r="J129" s="271"/>
      <c r="K129" s="271"/>
      <c r="L129" s="271"/>
      <c r="M129" s="313">
        <v>3142</v>
      </c>
      <c r="N129" s="396">
        <f t="shared" si="0"/>
        <v>0.68393556813234657</v>
      </c>
      <c r="O129" s="314" t="s">
        <v>782</v>
      </c>
      <c r="P129" s="75"/>
      <c r="Q129" s="75"/>
      <c r="R129" s="75"/>
      <c r="S129" s="75"/>
      <c r="T129" s="75"/>
      <c r="U129" s="75"/>
    </row>
    <row r="130" spans="1:21" ht="79.150000000000006" customHeight="1" x14ac:dyDescent="0.25">
      <c r="B130" s="550" t="s">
        <v>431</v>
      </c>
      <c r="C130" s="594">
        <v>839291631.89818192</v>
      </c>
      <c r="D130" s="593"/>
      <c r="E130" s="513"/>
      <c r="F130" s="260" t="s">
        <v>432</v>
      </c>
      <c r="G130" s="512"/>
      <c r="H130" s="311" t="s">
        <v>433</v>
      </c>
      <c r="I130" s="312">
        <v>4</v>
      </c>
      <c r="J130" s="271"/>
      <c r="K130" s="271"/>
      <c r="L130" s="271"/>
      <c r="M130" s="313">
        <v>0</v>
      </c>
      <c r="N130" s="396">
        <f t="shared" si="0"/>
        <v>0</v>
      </c>
      <c r="O130" s="314" t="s">
        <v>716</v>
      </c>
      <c r="P130" s="75"/>
      <c r="Q130" s="75"/>
      <c r="R130" s="75"/>
      <c r="S130" s="75"/>
      <c r="T130" s="75"/>
      <c r="U130" s="75"/>
    </row>
    <row r="131" spans="1:21" ht="75.599999999999994" customHeight="1" x14ac:dyDescent="0.25">
      <c r="B131" s="550"/>
      <c r="C131" s="594"/>
      <c r="D131" s="593"/>
      <c r="E131" s="513"/>
      <c r="F131" s="260" t="s">
        <v>434</v>
      </c>
      <c r="G131" s="512"/>
      <c r="H131" s="311" t="s">
        <v>435</v>
      </c>
      <c r="I131" s="312">
        <v>1</v>
      </c>
      <c r="J131" s="271"/>
      <c r="K131" s="271"/>
      <c r="L131" s="271"/>
      <c r="M131" s="313">
        <v>0</v>
      </c>
      <c r="N131" s="396">
        <f t="shared" si="0"/>
        <v>0</v>
      </c>
      <c r="O131" s="314" t="s">
        <v>783</v>
      </c>
      <c r="P131" s="75"/>
      <c r="Q131" s="75"/>
      <c r="R131" s="75"/>
      <c r="S131" s="75"/>
      <c r="T131" s="75"/>
      <c r="U131" s="75"/>
    </row>
    <row r="132" spans="1:21" ht="25.5" x14ac:dyDescent="0.25">
      <c r="B132" s="550" t="s">
        <v>436</v>
      </c>
      <c r="C132" s="551">
        <v>521987520482.9491</v>
      </c>
      <c r="D132" s="593"/>
      <c r="E132" s="513"/>
      <c r="F132" s="260" t="s">
        <v>437</v>
      </c>
      <c r="G132" s="512"/>
      <c r="H132" s="311" t="s">
        <v>438</v>
      </c>
      <c r="I132" s="312">
        <v>21573</v>
      </c>
      <c r="J132" s="271"/>
      <c r="K132" s="271"/>
      <c r="L132" s="271"/>
      <c r="M132" s="313">
        <v>14301</v>
      </c>
      <c r="N132" s="396">
        <f t="shared" si="0"/>
        <v>0.66291197329995832</v>
      </c>
      <c r="O132" s="314" t="s">
        <v>784</v>
      </c>
      <c r="P132" s="75"/>
      <c r="Q132" s="75"/>
      <c r="R132" s="75"/>
      <c r="S132" s="75"/>
      <c r="T132" s="75"/>
      <c r="U132" s="75"/>
    </row>
    <row r="133" spans="1:21" ht="25.5" x14ac:dyDescent="0.25">
      <c r="B133" s="550"/>
      <c r="C133" s="551"/>
      <c r="D133" s="593"/>
      <c r="E133" s="513"/>
      <c r="F133" s="260" t="s">
        <v>439</v>
      </c>
      <c r="G133" s="512"/>
      <c r="H133" s="311" t="s">
        <v>440</v>
      </c>
      <c r="I133" s="312">
        <v>21573</v>
      </c>
      <c r="J133" s="271"/>
      <c r="K133" s="271"/>
      <c r="L133" s="271"/>
      <c r="M133" s="313">
        <v>19917</v>
      </c>
      <c r="N133" s="396">
        <f t="shared" si="0"/>
        <v>0.92323738005840639</v>
      </c>
      <c r="O133" s="314" t="s">
        <v>785</v>
      </c>
      <c r="P133" s="75"/>
      <c r="Q133" s="75"/>
      <c r="R133" s="75"/>
      <c r="S133" s="75"/>
      <c r="T133" s="75"/>
      <c r="U133" s="75"/>
    </row>
    <row r="134" spans="1:21" ht="25.5" x14ac:dyDescent="0.25">
      <c r="B134" s="550"/>
      <c r="C134" s="551"/>
      <c r="D134" s="593"/>
      <c r="E134" s="513"/>
      <c r="F134" s="260" t="s">
        <v>441</v>
      </c>
      <c r="G134" s="512"/>
      <c r="H134" s="311" t="s">
        <v>442</v>
      </c>
      <c r="I134" s="552">
        <v>7144</v>
      </c>
      <c r="J134" s="271"/>
      <c r="K134" s="271"/>
      <c r="L134" s="271"/>
      <c r="M134" s="313">
        <v>1017</v>
      </c>
      <c r="N134" s="396">
        <f t="shared" si="0"/>
        <v>0.14235722284434491</v>
      </c>
      <c r="O134" s="314" t="s">
        <v>786</v>
      </c>
      <c r="P134" s="75"/>
      <c r="Q134" s="75"/>
      <c r="R134" s="75"/>
      <c r="S134" s="75"/>
      <c r="T134" s="75"/>
      <c r="U134" s="75"/>
    </row>
    <row r="135" spans="1:21" ht="62.45" customHeight="1" x14ac:dyDescent="0.25">
      <c r="B135" s="550"/>
      <c r="C135" s="551"/>
      <c r="D135" s="593"/>
      <c r="E135" s="513"/>
      <c r="F135" s="260" t="s">
        <v>443</v>
      </c>
      <c r="G135" s="512"/>
      <c r="H135" s="311" t="s">
        <v>444</v>
      </c>
      <c r="I135" s="553"/>
      <c r="J135" s="271"/>
      <c r="K135" s="271"/>
      <c r="L135" s="271"/>
      <c r="M135" s="313">
        <v>8220</v>
      </c>
      <c r="N135" s="396" t="e">
        <f t="shared" si="0"/>
        <v>#DIV/0!</v>
      </c>
      <c r="O135" s="314" t="s">
        <v>787</v>
      </c>
      <c r="P135" s="75"/>
      <c r="Q135" s="75"/>
      <c r="R135" s="75"/>
      <c r="S135" s="75"/>
      <c r="T135" s="75"/>
      <c r="U135" s="75"/>
    </row>
    <row r="136" spans="1:21" ht="25.5" x14ac:dyDescent="0.25">
      <c r="B136" s="550" t="s">
        <v>445</v>
      </c>
      <c r="C136" s="551">
        <v>130690424354.27457</v>
      </c>
      <c r="D136" s="593"/>
      <c r="E136" s="513"/>
      <c r="F136" s="260" t="s">
        <v>446</v>
      </c>
      <c r="G136" s="512"/>
      <c r="H136" s="311" t="s">
        <v>447</v>
      </c>
      <c r="I136" s="312">
        <v>20000</v>
      </c>
      <c r="J136" s="271"/>
      <c r="K136" s="271"/>
      <c r="L136" s="271"/>
      <c r="M136" s="313">
        <v>7392</v>
      </c>
      <c r="N136" s="396">
        <f t="shared" si="0"/>
        <v>0.36959999999999998</v>
      </c>
      <c r="O136" s="314" t="s">
        <v>788</v>
      </c>
      <c r="P136" s="75"/>
      <c r="Q136" s="75"/>
      <c r="R136" s="75"/>
      <c r="S136" s="75"/>
      <c r="T136" s="75"/>
      <c r="U136" s="75"/>
    </row>
    <row r="137" spans="1:21" ht="25.5" x14ac:dyDescent="0.25">
      <c r="B137" s="550"/>
      <c r="C137" s="551"/>
      <c r="D137" s="593"/>
      <c r="E137" s="513"/>
      <c r="F137" s="260" t="s">
        <v>448</v>
      </c>
      <c r="G137" s="512"/>
      <c r="H137" s="311" t="s">
        <v>449</v>
      </c>
      <c r="I137" s="312">
        <v>0</v>
      </c>
      <c r="J137" s="271"/>
      <c r="K137" s="271"/>
      <c r="L137" s="271"/>
      <c r="M137" s="313">
        <v>87423</v>
      </c>
      <c r="N137" s="396" t="e">
        <f t="shared" si="0"/>
        <v>#DIV/0!</v>
      </c>
      <c r="O137" s="314" t="s">
        <v>789</v>
      </c>
      <c r="P137" s="75"/>
      <c r="Q137" s="75"/>
      <c r="R137" s="75"/>
      <c r="S137" s="75"/>
      <c r="T137" s="75"/>
      <c r="U137" s="75"/>
    </row>
    <row r="138" spans="1:21" ht="60.6" customHeight="1" x14ac:dyDescent="0.25">
      <c r="B138" s="550"/>
      <c r="C138" s="551"/>
      <c r="D138" s="593"/>
      <c r="E138" s="513"/>
      <c r="F138" s="260" t="s">
        <v>450</v>
      </c>
      <c r="G138" s="512"/>
      <c r="H138" s="311" t="s">
        <v>451</v>
      </c>
      <c r="I138" s="316">
        <v>1</v>
      </c>
      <c r="J138" s="271"/>
      <c r="K138" s="271"/>
      <c r="L138" s="271"/>
      <c r="M138" s="313">
        <v>0</v>
      </c>
      <c r="N138" s="396">
        <f t="shared" si="0"/>
        <v>0</v>
      </c>
      <c r="O138" s="314" t="s">
        <v>727</v>
      </c>
      <c r="P138" s="75"/>
      <c r="Q138" s="75"/>
      <c r="R138" s="75"/>
      <c r="S138" s="75"/>
      <c r="T138" s="75"/>
      <c r="U138" s="75"/>
    </row>
    <row r="139" spans="1:21" ht="60" customHeight="1" x14ac:dyDescent="0.25">
      <c r="B139" s="554" t="s">
        <v>452</v>
      </c>
      <c r="C139" s="556">
        <v>62351100641.926552</v>
      </c>
      <c r="D139" s="593"/>
      <c r="E139" s="513"/>
      <c r="F139" s="260" t="s">
        <v>453</v>
      </c>
      <c r="G139" s="512"/>
      <c r="H139" s="311" t="s">
        <v>454</v>
      </c>
      <c r="I139" s="317">
        <v>500</v>
      </c>
      <c r="J139" s="271"/>
      <c r="K139" s="271"/>
      <c r="L139" s="271"/>
      <c r="M139" s="313">
        <v>0</v>
      </c>
      <c r="N139" s="396">
        <f t="shared" si="0"/>
        <v>0</v>
      </c>
      <c r="O139" s="314" t="s">
        <v>710</v>
      </c>
      <c r="P139" s="75"/>
      <c r="Q139" s="75"/>
      <c r="R139" s="75"/>
      <c r="S139" s="75"/>
      <c r="T139" s="75"/>
      <c r="U139" s="75"/>
    </row>
    <row r="140" spans="1:21" ht="70.150000000000006" customHeight="1" x14ac:dyDescent="0.25">
      <c r="B140" s="555"/>
      <c r="C140" s="557"/>
      <c r="D140" s="593"/>
      <c r="E140" s="513"/>
      <c r="F140" s="260" t="s">
        <v>455</v>
      </c>
      <c r="G140" s="512"/>
      <c r="H140" s="311" t="s">
        <v>456</v>
      </c>
      <c r="I140" s="312">
        <v>8442</v>
      </c>
      <c r="J140" s="271"/>
      <c r="K140" s="271"/>
      <c r="L140" s="271"/>
      <c r="M140" s="313">
        <v>36</v>
      </c>
      <c r="N140" s="396">
        <f t="shared" si="0"/>
        <v>4.2643923240938165E-3</v>
      </c>
      <c r="O140" s="314" t="s">
        <v>790</v>
      </c>
      <c r="P140" s="75"/>
      <c r="Q140" s="75"/>
      <c r="R140" s="75"/>
      <c r="S140" s="75"/>
      <c r="T140" s="75"/>
      <c r="U140" s="75"/>
    </row>
    <row r="141" spans="1:21" ht="67.900000000000006" customHeight="1" x14ac:dyDescent="0.25">
      <c r="B141" s="77" t="s">
        <v>457</v>
      </c>
      <c r="C141" s="79">
        <v>4280000000</v>
      </c>
      <c r="D141" s="593"/>
      <c r="E141" s="513"/>
      <c r="F141" s="260" t="s">
        <v>458</v>
      </c>
      <c r="G141" s="512"/>
      <c r="H141" s="311" t="s">
        <v>459</v>
      </c>
      <c r="I141" s="312">
        <v>331</v>
      </c>
      <c r="J141" s="271"/>
      <c r="K141" s="271"/>
      <c r="L141" s="271"/>
      <c r="M141" s="313">
        <v>24</v>
      </c>
      <c r="N141" s="396">
        <f t="shared" si="0"/>
        <v>7.2507552870090641E-2</v>
      </c>
      <c r="O141" s="314" t="s">
        <v>791</v>
      </c>
      <c r="P141" s="75"/>
      <c r="Q141" s="75"/>
      <c r="R141" s="75"/>
      <c r="S141" s="75"/>
      <c r="T141" s="75"/>
      <c r="U141" s="75"/>
    </row>
    <row r="142" spans="1:21" ht="15.6" customHeight="1" x14ac:dyDescent="0.25">
      <c r="A142" s="499" t="s">
        <v>460</v>
      </c>
      <c r="B142" s="500"/>
      <c r="C142" s="500"/>
      <c r="D142" s="500"/>
      <c r="E142" s="500"/>
      <c r="F142" s="500"/>
      <c r="G142" s="500"/>
      <c r="H142" s="500"/>
      <c r="I142" s="500"/>
      <c r="J142" s="500"/>
      <c r="K142" s="500"/>
      <c r="L142" s="500"/>
      <c r="M142" s="500"/>
      <c r="N142" s="500"/>
      <c r="O142" s="500"/>
      <c r="P142" s="500"/>
      <c r="Q142" s="500"/>
      <c r="R142" s="500"/>
      <c r="S142" s="500"/>
      <c r="T142" s="500"/>
      <c r="U142" s="500"/>
    </row>
    <row r="143" spans="1:21" ht="90" customHeight="1" x14ac:dyDescent="0.25">
      <c r="A143" s="501" t="s">
        <v>461</v>
      </c>
      <c r="B143" s="75"/>
      <c r="C143" s="75"/>
      <c r="D143" s="502" t="s">
        <v>792</v>
      </c>
      <c r="E143" s="214" t="s">
        <v>462</v>
      </c>
      <c r="F143" s="318" t="s">
        <v>463</v>
      </c>
      <c r="G143" s="214" t="s">
        <v>462</v>
      </c>
      <c r="H143" s="256" t="s">
        <v>464</v>
      </c>
      <c r="I143" s="319" t="s">
        <v>465</v>
      </c>
      <c r="J143" s="271"/>
      <c r="K143" s="271"/>
      <c r="L143" s="271"/>
      <c r="M143" s="320">
        <v>0</v>
      </c>
      <c r="N143" s="320"/>
      <c r="O143" s="314" t="s">
        <v>793</v>
      </c>
      <c r="P143" s="75"/>
      <c r="Q143" s="75"/>
      <c r="R143" s="75"/>
      <c r="S143" s="75"/>
      <c r="T143" s="75"/>
      <c r="U143" s="75"/>
    </row>
    <row r="144" spans="1:21" ht="38.25" x14ac:dyDescent="0.25">
      <c r="A144" s="501"/>
      <c r="B144" s="75"/>
      <c r="C144" s="75"/>
      <c r="D144" s="502"/>
      <c r="E144" s="214" t="s">
        <v>466</v>
      </c>
      <c r="F144" s="321" t="s">
        <v>467</v>
      </c>
      <c r="G144" s="214" t="s">
        <v>466</v>
      </c>
      <c r="H144" s="256" t="s">
        <v>468</v>
      </c>
      <c r="I144" s="322" t="s">
        <v>469</v>
      </c>
      <c r="J144" s="271"/>
      <c r="K144" s="271"/>
      <c r="L144" s="271"/>
      <c r="M144" s="320">
        <v>0</v>
      </c>
      <c r="N144" s="320"/>
      <c r="O144" s="314" t="s">
        <v>793</v>
      </c>
      <c r="P144" s="75"/>
      <c r="Q144" s="75"/>
      <c r="R144" s="75"/>
      <c r="S144" s="75"/>
      <c r="T144" s="75"/>
      <c r="U144" s="75"/>
    </row>
    <row r="145" spans="1:21" ht="25.5" x14ac:dyDescent="0.25">
      <c r="A145" s="501"/>
      <c r="B145" s="75"/>
      <c r="C145" s="75"/>
      <c r="D145" s="502"/>
      <c r="E145" s="214" t="s">
        <v>470</v>
      </c>
      <c r="F145" s="321" t="s">
        <v>471</v>
      </c>
      <c r="G145" s="214" t="s">
        <v>470</v>
      </c>
      <c r="H145" s="256" t="s">
        <v>472</v>
      </c>
      <c r="I145" s="322" t="s">
        <v>473</v>
      </c>
      <c r="J145" s="271"/>
      <c r="K145" s="271"/>
      <c r="L145" s="271"/>
      <c r="M145" s="320">
        <v>0</v>
      </c>
      <c r="N145" s="320"/>
      <c r="O145" s="314" t="s">
        <v>793</v>
      </c>
      <c r="P145" s="75"/>
      <c r="Q145" s="75"/>
      <c r="R145" s="75"/>
      <c r="S145" s="75"/>
      <c r="T145" s="75"/>
      <c r="U145" s="75"/>
    </row>
    <row r="146" spans="1:21" ht="25.5" x14ac:dyDescent="0.25">
      <c r="A146" s="501"/>
      <c r="B146" s="75"/>
      <c r="C146" s="75"/>
      <c r="D146" s="502"/>
      <c r="E146" s="214" t="s">
        <v>474</v>
      </c>
      <c r="F146" s="321" t="s">
        <v>475</v>
      </c>
      <c r="G146" s="214" t="s">
        <v>474</v>
      </c>
      <c r="H146" s="256" t="s">
        <v>476</v>
      </c>
      <c r="I146" s="322" t="s">
        <v>477</v>
      </c>
      <c r="J146" s="271"/>
      <c r="K146" s="271"/>
      <c r="L146" s="271"/>
      <c r="M146" s="320">
        <v>0</v>
      </c>
      <c r="N146" s="320"/>
      <c r="O146" s="314" t="s">
        <v>793</v>
      </c>
      <c r="P146" s="75"/>
      <c r="Q146" s="75"/>
      <c r="R146" s="75"/>
      <c r="S146" s="75"/>
      <c r="T146" s="75"/>
      <c r="U146" s="75"/>
    </row>
    <row r="147" spans="1:21" ht="51" x14ac:dyDescent="0.25">
      <c r="A147" s="501"/>
      <c r="B147" s="75"/>
      <c r="C147" s="75"/>
      <c r="D147" s="502"/>
      <c r="E147" s="214" t="s">
        <v>474</v>
      </c>
      <c r="F147" s="321" t="s">
        <v>478</v>
      </c>
      <c r="G147" s="214" t="s">
        <v>474</v>
      </c>
      <c r="H147" s="256" t="s">
        <v>479</v>
      </c>
      <c r="I147" s="322" t="s">
        <v>480</v>
      </c>
      <c r="J147" s="271"/>
      <c r="K147" s="271"/>
      <c r="L147" s="271"/>
      <c r="M147" s="320">
        <v>0</v>
      </c>
      <c r="N147" s="320"/>
      <c r="O147" s="314" t="s">
        <v>793</v>
      </c>
      <c r="P147" s="75"/>
      <c r="Q147" s="75"/>
      <c r="R147" s="75"/>
      <c r="S147" s="75"/>
      <c r="T147" s="75"/>
      <c r="U147" s="75"/>
    </row>
    <row r="148" spans="1:21" ht="25.5" x14ac:dyDescent="0.25">
      <c r="A148" s="501"/>
      <c r="B148" s="75"/>
      <c r="C148" s="75"/>
      <c r="D148" s="502"/>
      <c r="E148" s="214" t="s">
        <v>474</v>
      </c>
      <c r="F148" s="321" t="s">
        <v>481</v>
      </c>
      <c r="G148" s="214" t="s">
        <v>474</v>
      </c>
      <c r="H148" s="256" t="s">
        <v>476</v>
      </c>
      <c r="I148" s="322" t="s">
        <v>482</v>
      </c>
      <c r="J148" s="271"/>
      <c r="K148" s="271"/>
      <c r="L148" s="271"/>
      <c r="M148" s="320">
        <v>0</v>
      </c>
      <c r="N148" s="320"/>
      <c r="O148" s="314" t="s">
        <v>793</v>
      </c>
      <c r="P148" s="75"/>
      <c r="Q148" s="75"/>
      <c r="R148" s="75"/>
      <c r="S148" s="75"/>
      <c r="T148" s="75"/>
      <c r="U148" s="75"/>
    </row>
    <row r="149" spans="1:21" ht="82.9" customHeight="1" x14ac:dyDescent="0.25">
      <c r="A149" s="501"/>
      <c r="B149" s="75"/>
      <c r="C149" s="75"/>
      <c r="D149" s="502"/>
      <c r="E149" s="214" t="s">
        <v>474</v>
      </c>
      <c r="F149" s="318" t="s">
        <v>483</v>
      </c>
      <c r="G149" s="214" t="s">
        <v>474</v>
      </c>
      <c r="H149" s="256" t="s">
        <v>484</v>
      </c>
      <c r="I149" s="319" t="s">
        <v>485</v>
      </c>
      <c r="J149" s="271"/>
      <c r="K149" s="271"/>
      <c r="L149" s="271"/>
      <c r="M149" s="320">
        <v>0</v>
      </c>
      <c r="N149" s="320"/>
      <c r="O149" s="314" t="s">
        <v>793</v>
      </c>
      <c r="P149" s="75"/>
      <c r="Q149" s="75"/>
      <c r="R149" s="75"/>
      <c r="S149" s="75"/>
      <c r="T149" s="75"/>
      <c r="U149" s="75"/>
    </row>
    <row r="150" spans="1:21" ht="38.25" x14ac:dyDescent="0.25">
      <c r="A150" s="501"/>
      <c r="B150" s="75"/>
      <c r="C150" s="75"/>
      <c r="D150" s="502"/>
      <c r="E150" s="214" t="s">
        <v>462</v>
      </c>
      <c r="F150" s="321" t="s">
        <v>486</v>
      </c>
      <c r="G150" s="214" t="s">
        <v>462</v>
      </c>
      <c r="H150" s="256" t="s">
        <v>487</v>
      </c>
      <c r="I150" s="322" t="s">
        <v>488</v>
      </c>
      <c r="J150" s="271"/>
      <c r="K150" s="271"/>
      <c r="L150" s="271"/>
      <c r="M150" s="320">
        <v>0</v>
      </c>
      <c r="N150" s="320"/>
      <c r="O150" s="314" t="s">
        <v>793</v>
      </c>
      <c r="P150" s="75"/>
      <c r="Q150" s="75"/>
      <c r="R150" s="75"/>
      <c r="S150" s="75"/>
      <c r="T150" s="75"/>
      <c r="U150" s="75"/>
    </row>
    <row r="151" spans="1:21" ht="51" x14ac:dyDescent="0.25">
      <c r="A151" s="501"/>
      <c r="B151" s="75"/>
      <c r="C151" s="75"/>
      <c r="D151" s="502"/>
      <c r="E151" s="214" t="s">
        <v>462</v>
      </c>
      <c r="F151" s="321" t="s">
        <v>489</v>
      </c>
      <c r="G151" s="214" t="s">
        <v>462</v>
      </c>
      <c r="H151" s="256" t="s">
        <v>479</v>
      </c>
      <c r="I151" s="322" t="s">
        <v>490</v>
      </c>
      <c r="J151" s="271"/>
      <c r="K151" s="271"/>
      <c r="L151" s="271"/>
      <c r="M151" s="320">
        <v>0</v>
      </c>
      <c r="N151" s="320"/>
      <c r="O151" s="314" t="s">
        <v>793</v>
      </c>
      <c r="P151" s="75"/>
      <c r="Q151" s="75"/>
      <c r="R151" s="75"/>
      <c r="S151" s="75"/>
      <c r="T151" s="75"/>
      <c r="U151" s="75"/>
    </row>
    <row r="152" spans="1:21" ht="75" customHeight="1" x14ac:dyDescent="0.25">
      <c r="A152" s="501"/>
      <c r="B152" s="75"/>
      <c r="C152" s="75"/>
      <c r="D152" s="502"/>
      <c r="E152" s="214" t="s">
        <v>474</v>
      </c>
      <c r="F152" s="321" t="s">
        <v>491</v>
      </c>
      <c r="G152" s="214" t="s">
        <v>474</v>
      </c>
      <c r="H152" s="256" t="s">
        <v>479</v>
      </c>
      <c r="I152" s="322" t="s">
        <v>492</v>
      </c>
      <c r="J152" s="271"/>
      <c r="K152" s="271"/>
      <c r="L152" s="271"/>
      <c r="M152" s="320">
        <v>0</v>
      </c>
      <c r="N152" s="320"/>
      <c r="O152" s="314" t="s">
        <v>793</v>
      </c>
      <c r="P152" s="75"/>
      <c r="Q152" s="75"/>
      <c r="R152" s="75"/>
      <c r="S152" s="75"/>
      <c r="T152" s="75"/>
      <c r="U152" s="75"/>
    </row>
    <row r="153" spans="1:21" ht="90" customHeight="1" x14ac:dyDescent="0.25">
      <c r="A153" s="501"/>
      <c r="B153" s="75"/>
      <c r="C153" s="75"/>
      <c r="D153" s="502"/>
      <c r="E153" s="214" t="s">
        <v>474</v>
      </c>
      <c r="F153" s="318" t="s">
        <v>493</v>
      </c>
      <c r="G153" s="214" t="s">
        <v>474</v>
      </c>
      <c r="H153" s="256" t="s">
        <v>479</v>
      </c>
      <c r="I153" s="322" t="s">
        <v>492</v>
      </c>
      <c r="J153" s="271"/>
      <c r="K153" s="271"/>
      <c r="L153" s="271"/>
      <c r="M153" s="320">
        <v>0</v>
      </c>
      <c r="N153" s="320"/>
      <c r="O153" s="314" t="s">
        <v>793</v>
      </c>
      <c r="P153" s="75"/>
      <c r="Q153" s="75"/>
      <c r="R153" s="75"/>
      <c r="S153" s="75"/>
      <c r="T153" s="75"/>
      <c r="U153" s="75"/>
    </row>
    <row r="154" spans="1:21" ht="38.25" x14ac:dyDescent="0.25">
      <c r="A154" s="501"/>
      <c r="B154" s="75"/>
      <c r="C154" s="75"/>
      <c r="D154" s="502"/>
      <c r="E154" s="323" t="s">
        <v>462</v>
      </c>
      <c r="F154" s="318" t="s">
        <v>494</v>
      </c>
      <c r="G154" s="324" t="s">
        <v>462</v>
      </c>
      <c r="H154" s="255" t="s">
        <v>495</v>
      </c>
      <c r="I154" s="319" t="s">
        <v>496</v>
      </c>
      <c r="J154" s="271"/>
      <c r="K154" s="271"/>
      <c r="L154" s="271"/>
      <c r="M154" s="320">
        <v>0</v>
      </c>
      <c r="N154" s="320"/>
      <c r="O154" s="314" t="s">
        <v>793</v>
      </c>
      <c r="P154" s="75"/>
      <c r="Q154" s="75"/>
      <c r="R154" s="75"/>
      <c r="S154" s="75"/>
      <c r="T154" s="75"/>
      <c r="U154" s="75"/>
    </row>
    <row r="155" spans="1:21" ht="72.599999999999994" customHeight="1" x14ac:dyDescent="0.25">
      <c r="A155" s="501"/>
      <c r="B155" s="75"/>
      <c r="C155" s="75"/>
      <c r="D155" s="502"/>
      <c r="E155" s="325" t="s">
        <v>462</v>
      </c>
      <c r="F155" s="321" t="s">
        <v>497</v>
      </c>
      <c r="G155" s="215" t="s">
        <v>462</v>
      </c>
      <c r="H155" s="256" t="s">
        <v>498</v>
      </c>
      <c r="I155" s="322" t="s">
        <v>499</v>
      </c>
      <c r="J155" s="271"/>
      <c r="K155" s="271"/>
      <c r="L155" s="271"/>
      <c r="M155" s="320">
        <v>1</v>
      </c>
      <c r="N155" s="320"/>
      <c r="O155" s="314" t="s">
        <v>794</v>
      </c>
      <c r="P155" s="75"/>
      <c r="Q155" s="75"/>
      <c r="R155" s="75"/>
      <c r="S155" s="75"/>
      <c r="T155" s="75"/>
      <c r="U155" s="75"/>
    </row>
    <row r="156" spans="1:21" ht="51" x14ac:dyDescent="0.25">
      <c r="A156" s="501"/>
      <c r="B156" s="75"/>
      <c r="C156" s="75"/>
      <c r="D156" s="502"/>
      <c r="E156" s="325" t="s">
        <v>462</v>
      </c>
      <c r="F156" s="321" t="s">
        <v>500</v>
      </c>
      <c r="G156" s="215" t="s">
        <v>462</v>
      </c>
      <c r="H156" s="256" t="s">
        <v>501</v>
      </c>
      <c r="I156" s="322" t="s">
        <v>502</v>
      </c>
      <c r="J156" s="271"/>
      <c r="K156" s="271"/>
      <c r="L156" s="271"/>
      <c r="M156" s="320">
        <v>0</v>
      </c>
      <c r="N156" s="320"/>
      <c r="O156" s="314" t="s">
        <v>793</v>
      </c>
      <c r="P156" s="75"/>
      <c r="Q156" s="75"/>
      <c r="R156" s="75"/>
      <c r="S156" s="75"/>
      <c r="T156" s="75"/>
      <c r="U156" s="75"/>
    </row>
    <row r="157" spans="1:21" ht="63.75" x14ac:dyDescent="0.25">
      <c r="A157" s="501"/>
      <c r="B157" s="75"/>
      <c r="C157" s="75"/>
      <c r="D157" s="502"/>
      <c r="E157" s="325" t="s">
        <v>462</v>
      </c>
      <c r="F157" s="321" t="s">
        <v>503</v>
      </c>
      <c r="G157" s="215" t="s">
        <v>462</v>
      </c>
      <c r="H157" s="256" t="s">
        <v>504</v>
      </c>
      <c r="I157" s="319" t="s">
        <v>505</v>
      </c>
      <c r="J157" s="271"/>
      <c r="K157" s="271"/>
      <c r="L157" s="271"/>
      <c r="M157" s="320">
        <v>0</v>
      </c>
      <c r="N157" s="320"/>
      <c r="O157" s="314" t="s">
        <v>793</v>
      </c>
      <c r="P157" s="75"/>
      <c r="Q157" s="75"/>
      <c r="R157" s="75"/>
      <c r="S157" s="75"/>
      <c r="T157" s="75"/>
      <c r="U157" s="75"/>
    </row>
    <row r="158" spans="1:21" ht="51" x14ac:dyDescent="0.25">
      <c r="A158" s="501"/>
      <c r="B158" s="75"/>
      <c r="C158" s="75"/>
      <c r="D158" s="502"/>
      <c r="E158" s="214" t="s">
        <v>506</v>
      </c>
      <c r="F158" s="321" t="s">
        <v>507</v>
      </c>
      <c r="G158" s="214" t="s">
        <v>506</v>
      </c>
      <c r="H158" s="256" t="s">
        <v>508</v>
      </c>
      <c r="I158" s="322" t="s">
        <v>509</v>
      </c>
      <c r="J158" s="271"/>
      <c r="K158" s="271"/>
      <c r="L158" s="271"/>
      <c r="M158" s="320">
        <v>1</v>
      </c>
      <c r="N158" s="320"/>
      <c r="O158" s="314" t="s">
        <v>795</v>
      </c>
      <c r="P158" s="75"/>
      <c r="Q158" s="75"/>
      <c r="R158" s="75"/>
      <c r="S158" s="75"/>
      <c r="T158" s="75"/>
      <c r="U158" s="75"/>
    </row>
    <row r="159" spans="1:21" ht="76.5" x14ac:dyDescent="0.25">
      <c r="A159" s="501"/>
      <c r="B159" s="75"/>
      <c r="C159" s="75"/>
      <c r="D159" s="502"/>
      <c r="E159" s="214" t="s">
        <v>506</v>
      </c>
      <c r="F159" s="321" t="s">
        <v>510</v>
      </c>
      <c r="G159" s="214" t="s">
        <v>506</v>
      </c>
      <c r="H159" s="256" t="s">
        <v>508</v>
      </c>
      <c r="I159" s="322" t="s">
        <v>511</v>
      </c>
      <c r="J159" s="271"/>
      <c r="K159" s="271"/>
      <c r="L159" s="271"/>
      <c r="M159" s="320">
        <v>1</v>
      </c>
      <c r="N159" s="320"/>
      <c r="O159" s="314" t="s">
        <v>796</v>
      </c>
      <c r="P159" s="75"/>
      <c r="Q159" s="75"/>
      <c r="R159" s="75"/>
      <c r="S159" s="75"/>
      <c r="T159" s="75"/>
      <c r="U159" s="75"/>
    </row>
    <row r="160" spans="1:21" x14ac:dyDescent="0.25">
      <c r="A160" s="503" t="s">
        <v>512</v>
      </c>
      <c r="B160" s="504"/>
      <c r="C160" s="504"/>
      <c r="D160" s="504"/>
      <c r="E160" s="504"/>
      <c r="F160" s="504"/>
      <c r="G160" s="504"/>
      <c r="H160" s="504"/>
      <c r="I160" s="504"/>
      <c r="J160" s="504"/>
      <c r="K160" s="504"/>
      <c r="L160" s="504"/>
      <c r="M160" s="504"/>
      <c r="N160" s="504"/>
      <c r="O160" s="504"/>
      <c r="P160" s="504"/>
      <c r="Q160" s="504"/>
      <c r="R160" s="504"/>
      <c r="S160" s="504"/>
      <c r="T160" s="504"/>
      <c r="U160" s="504"/>
    </row>
    <row r="161" spans="1:21" ht="85.9" customHeight="1" x14ac:dyDescent="0.25">
      <c r="A161" s="475" t="s">
        <v>287</v>
      </c>
      <c r="B161" s="80" t="s">
        <v>513</v>
      </c>
      <c r="C161" s="81">
        <v>235000000</v>
      </c>
      <c r="D161" s="505" t="s">
        <v>596</v>
      </c>
      <c r="E161" s="480" t="s">
        <v>514</v>
      </c>
      <c r="F161" s="482" t="s">
        <v>515</v>
      </c>
      <c r="G161" s="484" t="s">
        <v>516</v>
      </c>
      <c r="H161" s="482" t="s">
        <v>797</v>
      </c>
      <c r="I161" s="473" t="s">
        <v>517</v>
      </c>
      <c r="J161" s="471"/>
      <c r="K161" s="471"/>
      <c r="L161" s="471"/>
      <c r="M161" s="508">
        <f>3/30</f>
        <v>0.1</v>
      </c>
      <c r="N161" s="385"/>
      <c r="O161" s="467" t="s">
        <v>798</v>
      </c>
      <c r="P161" s="75"/>
      <c r="Q161" s="75"/>
      <c r="R161" s="75"/>
      <c r="S161" s="75"/>
      <c r="T161" s="75"/>
      <c r="U161" s="75"/>
    </row>
    <row r="162" spans="1:21" ht="85.9" customHeight="1" x14ac:dyDescent="0.25">
      <c r="A162" s="476"/>
      <c r="B162" s="80" t="s">
        <v>518</v>
      </c>
      <c r="C162" s="81">
        <v>152540000</v>
      </c>
      <c r="D162" s="506"/>
      <c r="E162" s="481"/>
      <c r="F162" s="483"/>
      <c r="G162" s="485"/>
      <c r="H162" s="483"/>
      <c r="I162" s="474"/>
      <c r="J162" s="472"/>
      <c r="K162" s="472"/>
      <c r="L162" s="472"/>
      <c r="M162" s="509"/>
      <c r="N162" s="386"/>
      <c r="O162" s="490"/>
      <c r="P162" s="75"/>
      <c r="Q162" s="75"/>
      <c r="R162" s="75"/>
      <c r="S162" s="75"/>
      <c r="T162" s="75"/>
      <c r="U162" s="75"/>
    </row>
    <row r="163" spans="1:21" ht="46.15" customHeight="1" x14ac:dyDescent="0.25">
      <c r="A163" s="475" t="s">
        <v>287</v>
      </c>
      <c r="B163" s="80" t="s">
        <v>519</v>
      </c>
      <c r="C163" s="82">
        <v>162690000</v>
      </c>
      <c r="D163" s="506"/>
      <c r="E163" s="480" t="s">
        <v>514</v>
      </c>
      <c r="F163" s="482" t="s">
        <v>520</v>
      </c>
      <c r="G163" s="484" t="s">
        <v>516</v>
      </c>
      <c r="H163" s="482" t="s">
        <v>521</v>
      </c>
      <c r="I163" s="473" t="s">
        <v>517</v>
      </c>
      <c r="J163" s="471"/>
      <c r="K163" s="471"/>
      <c r="L163" s="471"/>
      <c r="M163" s="488">
        <v>0.17</v>
      </c>
      <c r="N163" s="387"/>
      <c r="O163" s="466" t="s">
        <v>799</v>
      </c>
      <c r="P163" s="75"/>
      <c r="Q163" s="75"/>
      <c r="R163" s="75"/>
      <c r="S163" s="75"/>
      <c r="T163" s="75"/>
      <c r="U163" s="75"/>
    </row>
    <row r="164" spans="1:21" ht="46.15" customHeight="1" x14ac:dyDescent="0.25">
      <c r="A164" s="476"/>
      <c r="B164" s="80" t="s">
        <v>522</v>
      </c>
      <c r="C164" s="82">
        <v>293570434</v>
      </c>
      <c r="D164" s="506"/>
      <c r="E164" s="481"/>
      <c r="F164" s="483"/>
      <c r="G164" s="485"/>
      <c r="H164" s="483"/>
      <c r="I164" s="474"/>
      <c r="J164" s="472"/>
      <c r="K164" s="472"/>
      <c r="L164" s="472"/>
      <c r="M164" s="489"/>
      <c r="N164" s="388"/>
      <c r="O164" s="490"/>
      <c r="P164" s="75"/>
      <c r="Q164" s="75"/>
      <c r="R164" s="75"/>
      <c r="S164" s="75"/>
      <c r="T164" s="75"/>
      <c r="U164" s="75"/>
    </row>
    <row r="165" spans="1:21" ht="78" customHeight="1" x14ac:dyDescent="0.25">
      <c r="A165" s="181" t="s">
        <v>287</v>
      </c>
      <c r="B165" s="182" t="s">
        <v>522</v>
      </c>
      <c r="C165" s="183">
        <v>423125000</v>
      </c>
      <c r="D165" s="506"/>
      <c r="E165" s="326" t="s">
        <v>514</v>
      </c>
      <c r="F165" s="327" t="s">
        <v>523</v>
      </c>
      <c r="G165" s="328" t="s">
        <v>516</v>
      </c>
      <c r="H165" s="327" t="s">
        <v>524</v>
      </c>
      <c r="I165" s="329" t="s">
        <v>517</v>
      </c>
      <c r="J165" s="330"/>
      <c r="K165" s="330"/>
      <c r="L165" s="330"/>
      <c r="M165" s="331">
        <v>0.15</v>
      </c>
      <c r="N165" s="389"/>
      <c r="O165" s="332" t="s">
        <v>800</v>
      </c>
      <c r="P165" s="75"/>
      <c r="Q165" s="75"/>
      <c r="R165" s="75"/>
      <c r="S165" s="75"/>
      <c r="T165" s="75"/>
      <c r="U165" s="75"/>
    </row>
    <row r="166" spans="1:21" ht="49.15" customHeight="1" x14ac:dyDescent="0.25">
      <c r="A166" s="475" t="s">
        <v>287</v>
      </c>
      <c r="B166" s="80" t="s">
        <v>525</v>
      </c>
      <c r="C166" s="83">
        <v>345000000</v>
      </c>
      <c r="D166" s="506"/>
      <c r="E166" s="480" t="s">
        <v>514</v>
      </c>
      <c r="F166" s="482" t="s">
        <v>526</v>
      </c>
      <c r="G166" s="484" t="s">
        <v>516</v>
      </c>
      <c r="H166" s="482" t="s">
        <v>527</v>
      </c>
      <c r="I166" s="473" t="s">
        <v>517</v>
      </c>
      <c r="J166" s="271"/>
      <c r="K166" s="271"/>
      <c r="L166" s="271"/>
      <c r="M166" s="488">
        <v>0.15</v>
      </c>
      <c r="N166" s="387"/>
      <c r="O166" s="466" t="s">
        <v>801</v>
      </c>
      <c r="P166" s="75"/>
      <c r="Q166" s="75"/>
      <c r="R166" s="75"/>
      <c r="S166" s="75"/>
      <c r="T166" s="75"/>
      <c r="U166" s="75"/>
    </row>
    <row r="167" spans="1:21" ht="30" x14ac:dyDescent="0.25">
      <c r="A167" s="476"/>
      <c r="B167" s="80" t="s">
        <v>528</v>
      </c>
      <c r="C167" s="83">
        <v>255000000</v>
      </c>
      <c r="D167" s="506"/>
      <c r="E167" s="481"/>
      <c r="F167" s="483"/>
      <c r="G167" s="485"/>
      <c r="H167" s="483"/>
      <c r="I167" s="474"/>
      <c r="J167" s="271"/>
      <c r="K167" s="271"/>
      <c r="L167" s="271"/>
      <c r="M167" s="489"/>
      <c r="N167" s="388"/>
      <c r="O167" s="490"/>
      <c r="P167" s="75"/>
      <c r="Q167" s="75"/>
      <c r="R167" s="75"/>
      <c r="S167" s="75"/>
      <c r="T167" s="75"/>
      <c r="U167" s="75"/>
    </row>
    <row r="168" spans="1:21" ht="25.15" customHeight="1" x14ac:dyDescent="0.25">
      <c r="A168" s="475" t="s">
        <v>287</v>
      </c>
      <c r="B168" s="80" t="s">
        <v>529</v>
      </c>
      <c r="C168" s="82">
        <v>55207091</v>
      </c>
      <c r="D168" s="506"/>
      <c r="E168" s="477" t="s">
        <v>514</v>
      </c>
      <c r="F168" s="478" t="s">
        <v>530</v>
      </c>
      <c r="G168" s="479" t="s">
        <v>516</v>
      </c>
      <c r="H168" s="478" t="s">
        <v>531</v>
      </c>
      <c r="I168" s="486" t="s">
        <v>532</v>
      </c>
      <c r="J168" s="487"/>
      <c r="K168" s="487"/>
      <c r="L168" s="487"/>
      <c r="M168" s="491">
        <v>0.15</v>
      </c>
      <c r="N168" s="389"/>
      <c r="O168" s="466" t="s">
        <v>802</v>
      </c>
      <c r="P168" s="75"/>
      <c r="Q168" s="75"/>
      <c r="R168" s="75"/>
      <c r="S168" s="75"/>
      <c r="T168" s="75"/>
      <c r="U168" s="75"/>
    </row>
    <row r="169" spans="1:21" ht="72" customHeight="1" x14ac:dyDescent="0.25">
      <c r="A169" s="476"/>
      <c r="B169" s="80" t="s">
        <v>533</v>
      </c>
      <c r="C169" s="82">
        <v>406545000</v>
      </c>
      <c r="D169" s="507"/>
      <c r="E169" s="477"/>
      <c r="F169" s="478"/>
      <c r="G169" s="479"/>
      <c r="H169" s="478"/>
      <c r="I169" s="486"/>
      <c r="J169" s="487"/>
      <c r="K169" s="487"/>
      <c r="L169" s="487"/>
      <c r="M169" s="492"/>
      <c r="N169" s="390"/>
      <c r="O169" s="467"/>
      <c r="P169" s="75"/>
      <c r="Q169" s="75"/>
      <c r="R169" s="75"/>
      <c r="S169" s="75"/>
      <c r="T169" s="75"/>
      <c r="U169" s="75"/>
    </row>
    <row r="170" spans="1:21" ht="30.75" customHeight="1" thickBot="1" x14ac:dyDescent="0.3">
      <c r="A170" s="468" t="s">
        <v>803</v>
      </c>
      <c r="B170" s="469"/>
      <c r="C170" s="469"/>
      <c r="D170" s="469"/>
      <c r="E170" s="469"/>
      <c r="F170" s="469"/>
      <c r="G170" s="469"/>
      <c r="H170" s="469"/>
      <c r="I170" s="469"/>
      <c r="J170" s="469"/>
      <c r="K170" s="469"/>
      <c r="L170" s="469"/>
      <c r="M170" s="469"/>
      <c r="N170" s="469"/>
      <c r="O170" s="469"/>
      <c r="P170" s="470"/>
      <c r="Q170" s="470"/>
      <c r="R170" s="470"/>
      <c r="S170" s="470"/>
      <c r="T170" s="470"/>
      <c r="U170" s="470"/>
    </row>
    <row r="171" spans="1:21" ht="129" customHeight="1" thickBot="1" x14ac:dyDescent="0.3">
      <c r="A171" s="567" t="s">
        <v>804</v>
      </c>
      <c r="B171" s="568" t="s">
        <v>805</v>
      </c>
      <c r="C171" s="333">
        <v>630000000</v>
      </c>
      <c r="D171" s="570" t="s">
        <v>806</v>
      </c>
      <c r="E171" s="573" t="s">
        <v>807</v>
      </c>
      <c r="F171" s="334" t="s">
        <v>808</v>
      </c>
      <c r="G171" s="335" t="s">
        <v>809</v>
      </c>
      <c r="H171" s="336" t="s">
        <v>810</v>
      </c>
      <c r="I171" s="337">
        <v>0.5</v>
      </c>
      <c r="J171" s="338"/>
      <c r="K171" s="338"/>
      <c r="L171" s="338"/>
      <c r="M171" s="339">
        <v>1</v>
      </c>
      <c r="N171" s="391">
        <v>1</v>
      </c>
      <c r="O171" s="340" t="s">
        <v>811</v>
      </c>
      <c r="P171" s="341"/>
      <c r="Q171" s="75"/>
      <c r="R171" s="75"/>
      <c r="S171" s="75"/>
      <c r="T171" s="75"/>
      <c r="U171" s="75"/>
    </row>
    <row r="172" spans="1:21" ht="72" customHeight="1" thickBot="1" x14ac:dyDescent="0.3">
      <c r="A172" s="536"/>
      <c r="B172" s="569"/>
      <c r="C172" s="342">
        <v>200000000</v>
      </c>
      <c r="D172" s="571"/>
      <c r="E172" s="563"/>
      <c r="F172" s="343" t="s">
        <v>812</v>
      </c>
      <c r="G172" s="344" t="s">
        <v>809</v>
      </c>
      <c r="H172" s="345" t="s">
        <v>813</v>
      </c>
      <c r="I172" s="343">
        <v>2</v>
      </c>
      <c r="J172" s="271"/>
      <c r="K172" s="271"/>
      <c r="L172" s="271"/>
      <c r="M172" s="346">
        <v>2</v>
      </c>
      <c r="N172" s="391">
        <f t="shared" ref="N172:N180" si="1">M172/I172</f>
        <v>1</v>
      </c>
      <c r="O172" s="347" t="s">
        <v>814</v>
      </c>
      <c r="P172" s="341"/>
      <c r="Q172" s="75"/>
      <c r="R172" s="75"/>
      <c r="S172" s="75"/>
      <c r="T172" s="75"/>
      <c r="U172" s="75"/>
    </row>
    <row r="173" spans="1:21" ht="63" customHeight="1" thickBot="1" x14ac:dyDescent="0.3">
      <c r="A173" s="536"/>
      <c r="B173" s="569"/>
      <c r="C173" s="342">
        <v>380000000</v>
      </c>
      <c r="D173" s="571"/>
      <c r="E173" s="563"/>
      <c r="F173" s="343" t="s">
        <v>815</v>
      </c>
      <c r="G173" s="348" t="s">
        <v>816</v>
      </c>
      <c r="H173" s="345" t="s">
        <v>817</v>
      </c>
      <c r="I173" s="343">
        <v>5</v>
      </c>
      <c r="J173" s="271"/>
      <c r="K173" s="271"/>
      <c r="L173" s="271"/>
      <c r="M173" s="349">
        <v>0</v>
      </c>
      <c r="N173" s="391">
        <f t="shared" si="1"/>
        <v>0</v>
      </c>
      <c r="O173" s="347" t="s">
        <v>818</v>
      </c>
      <c r="P173" s="341"/>
      <c r="Q173" s="75"/>
      <c r="R173" s="75"/>
      <c r="S173" s="75"/>
      <c r="T173" s="75"/>
      <c r="U173" s="75"/>
    </row>
    <row r="174" spans="1:21" ht="47.25" customHeight="1" thickBot="1" x14ac:dyDescent="0.3">
      <c r="A174" s="575" t="s">
        <v>819</v>
      </c>
      <c r="B174" s="71" t="s">
        <v>805</v>
      </c>
      <c r="C174" s="342">
        <f>316419167-50000000</f>
        <v>266419167</v>
      </c>
      <c r="D174" s="571"/>
      <c r="E174" s="563"/>
      <c r="F174" s="343" t="s">
        <v>820</v>
      </c>
      <c r="G174" s="348" t="s">
        <v>821</v>
      </c>
      <c r="H174" s="345" t="s">
        <v>822</v>
      </c>
      <c r="I174" s="350">
        <v>50</v>
      </c>
      <c r="J174" s="271"/>
      <c r="K174" s="271"/>
      <c r="L174" s="271"/>
      <c r="M174" s="346">
        <v>30</v>
      </c>
      <c r="N174" s="391">
        <f t="shared" si="1"/>
        <v>0.6</v>
      </c>
      <c r="O174" s="347" t="s">
        <v>823</v>
      </c>
      <c r="P174" s="341"/>
      <c r="Q174" s="75"/>
      <c r="R174" s="75"/>
      <c r="S174" s="75"/>
      <c r="T174" s="75"/>
      <c r="U174" s="75"/>
    </row>
    <row r="175" spans="1:21" ht="60.75" customHeight="1" thickBot="1" x14ac:dyDescent="0.3">
      <c r="A175" s="575"/>
      <c r="B175" s="71" t="s">
        <v>824</v>
      </c>
      <c r="C175" s="342">
        <v>308280000</v>
      </c>
      <c r="D175" s="571"/>
      <c r="E175" s="563"/>
      <c r="F175" s="343" t="s">
        <v>825</v>
      </c>
      <c r="G175" s="348" t="s">
        <v>821</v>
      </c>
      <c r="H175" s="345" t="s">
        <v>826</v>
      </c>
      <c r="I175" s="343">
        <v>100</v>
      </c>
      <c r="J175" s="271"/>
      <c r="K175" s="271"/>
      <c r="L175" s="271"/>
      <c r="M175" s="346">
        <v>244</v>
      </c>
      <c r="N175" s="391">
        <v>1</v>
      </c>
      <c r="O175" s="347" t="s">
        <v>827</v>
      </c>
      <c r="P175" s="341"/>
      <c r="Q175" s="75"/>
      <c r="R175" s="75"/>
      <c r="S175" s="75"/>
      <c r="T175" s="75"/>
      <c r="U175" s="75"/>
    </row>
    <row r="176" spans="1:21" ht="151.5" customHeight="1" thickBot="1" x14ac:dyDescent="0.3">
      <c r="A176" s="575"/>
      <c r="B176" s="71" t="s">
        <v>828</v>
      </c>
      <c r="C176" s="342">
        <v>320000000</v>
      </c>
      <c r="D176" s="571"/>
      <c r="E176" s="563"/>
      <c r="F176" s="343" t="s">
        <v>829</v>
      </c>
      <c r="G176" s="348" t="s">
        <v>821</v>
      </c>
      <c r="H176" s="345" t="s">
        <v>830</v>
      </c>
      <c r="I176" s="343">
        <v>2</v>
      </c>
      <c r="J176" s="271"/>
      <c r="K176" s="271"/>
      <c r="L176" s="271"/>
      <c r="M176" s="351" t="s">
        <v>831</v>
      </c>
      <c r="N176" s="391">
        <v>0</v>
      </c>
      <c r="O176" s="347" t="s">
        <v>832</v>
      </c>
      <c r="P176" s="341"/>
      <c r="Q176" s="75"/>
      <c r="R176" s="75"/>
      <c r="S176" s="75"/>
      <c r="T176" s="75"/>
      <c r="U176" s="75"/>
    </row>
    <row r="177" spans="1:21" ht="149.25" customHeight="1" thickBot="1" x14ac:dyDescent="0.3">
      <c r="A177" s="575"/>
      <c r="B177" s="71" t="s">
        <v>805</v>
      </c>
      <c r="C177" s="342">
        <v>50000000</v>
      </c>
      <c r="D177" s="571"/>
      <c r="E177" s="563"/>
      <c r="F177" s="343" t="s">
        <v>833</v>
      </c>
      <c r="G177" s="348" t="s">
        <v>821</v>
      </c>
      <c r="H177" s="345" t="s">
        <v>834</v>
      </c>
      <c r="I177" s="343">
        <v>1</v>
      </c>
      <c r="J177" s="271"/>
      <c r="K177" s="271"/>
      <c r="L177" s="271"/>
      <c r="M177" s="255">
        <v>0</v>
      </c>
      <c r="N177" s="391">
        <f t="shared" si="1"/>
        <v>0</v>
      </c>
      <c r="O177" s="347" t="s">
        <v>835</v>
      </c>
      <c r="P177" s="341"/>
      <c r="Q177" s="75"/>
      <c r="R177" s="75"/>
      <c r="S177" s="75"/>
      <c r="T177" s="75"/>
      <c r="U177" s="75"/>
    </row>
    <row r="178" spans="1:21" ht="39" thickBot="1" x14ac:dyDescent="0.3">
      <c r="A178" s="575"/>
      <c r="B178" s="67" t="s">
        <v>836</v>
      </c>
      <c r="C178" s="342">
        <v>30000000</v>
      </c>
      <c r="D178" s="571"/>
      <c r="E178" s="563"/>
      <c r="F178" s="343" t="s">
        <v>837</v>
      </c>
      <c r="G178" s="348" t="s">
        <v>821</v>
      </c>
      <c r="H178" s="345" t="s">
        <v>838</v>
      </c>
      <c r="I178" s="343">
        <v>2</v>
      </c>
      <c r="J178" s="271"/>
      <c r="K178" s="271"/>
      <c r="L178" s="271"/>
      <c r="M178" s="346">
        <v>0</v>
      </c>
      <c r="N178" s="391">
        <f t="shared" si="1"/>
        <v>0</v>
      </c>
      <c r="O178" s="347" t="s">
        <v>839</v>
      </c>
      <c r="P178" s="341"/>
      <c r="Q178" s="75"/>
      <c r="R178" s="75"/>
      <c r="S178" s="75"/>
      <c r="T178" s="75"/>
      <c r="U178" s="75"/>
    </row>
    <row r="179" spans="1:21" ht="143.25" customHeight="1" thickBot="1" x14ac:dyDescent="0.3">
      <c r="A179" s="575"/>
      <c r="B179" s="71" t="s">
        <v>828</v>
      </c>
      <c r="C179" s="342">
        <v>130000000</v>
      </c>
      <c r="D179" s="571"/>
      <c r="E179" s="563"/>
      <c r="F179" s="343" t="s">
        <v>840</v>
      </c>
      <c r="G179" s="348" t="s">
        <v>821</v>
      </c>
      <c r="H179" s="345" t="s">
        <v>841</v>
      </c>
      <c r="I179" s="343">
        <v>2</v>
      </c>
      <c r="J179" s="271"/>
      <c r="K179" s="271"/>
      <c r="L179" s="271"/>
      <c r="M179" s="346" t="s">
        <v>842</v>
      </c>
      <c r="N179" s="391">
        <v>0</v>
      </c>
      <c r="O179" s="347" t="s">
        <v>843</v>
      </c>
      <c r="P179" s="341"/>
      <c r="Q179" s="75"/>
      <c r="R179" s="75"/>
      <c r="S179" s="75"/>
      <c r="T179" s="75"/>
      <c r="U179" s="75"/>
    </row>
    <row r="180" spans="1:21" ht="155.25" customHeight="1" thickBot="1" x14ac:dyDescent="0.3">
      <c r="A180" s="352" t="s">
        <v>534</v>
      </c>
      <c r="B180" s="293" t="s">
        <v>844</v>
      </c>
      <c r="C180" s="353">
        <f>200000000+141720000</f>
        <v>341720000</v>
      </c>
      <c r="D180" s="572"/>
      <c r="E180" s="574"/>
      <c r="F180" s="354" t="s">
        <v>845</v>
      </c>
      <c r="G180" s="355" t="s">
        <v>534</v>
      </c>
      <c r="H180" s="356" t="s">
        <v>846</v>
      </c>
      <c r="I180" s="357">
        <v>0.8</v>
      </c>
      <c r="J180" s="358"/>
      <c r="K180" s="358"/>
      <c r="L180" s="358"/>
      <c r="M180" s="359">
        <v>0.2</v>
      </c>
      <c r="N180" s="391">
        <f t="shared" si="1"/>
        <v>0.25</v>
      </c>
      <c r="O180" s="360" t="s">
        <v>847</v>
      </c>
      <c r="P180" s="341"/>
      <c r="Q180" s="75"/>
      <c r="R180" s="75"/>
      <c r="S180" s="75"/>
      <c r="T180" s="75"/>
      <c r="U180" s="75"/>
    </row>
    <row r="181" spans="1:21" ht="16.5" thickBot="1" x14ac:dyDescent="0.3">
      <c r="A181" s="576" t="s">
        <v>848</v>
      </c>
      <c r="B181" s="577"/>
      <c r="C181" s="577"/>
      <c r="D181" s="577"/>
      <c r="E181" s="577"/>
      <c r="F181" s="577"/>
      <c r="G181" s="577"/>
      <c r="H181" s="577"/>
      <c r="I181" s="577"/>
      <c r="J181" s="577"/>
      <c r="K181" s="577"/>
      <c r="L181" s="577"/>
      <c r="M181" s="577"/>
      <c r="N181" s="577"/>
      <c r="O181" s="577"/>
      <c r="P181" s="578"/>
      <c r="Q181" s="578"/>
      <c r="R181" s="578"/>
      <c r="S181" s="578"/>
      <c r="T181" s="578"/>
      <c r="U181" s="578"/>
    </row>
    <row r="182" spans="1:21" ht="61.9" customHeight="1" x14ac:dyDescent="0.25">
      <c r="A182" s="579" t="s">
        <v>536</v>
      </c>
      <c r="B182" s="338"/>
      <c r="C182" s="582" t="s">
        <v>537</v>
      </c>
      <c r="D182" s="361" t="s">
        <v>535</v>
      </c>
      <c r="E182" s="335" t="s">
        <v>538</v>
      </c>
      <c r="F182" s="362" t="s">
        <v>539</v>
      </c>
      <c r="G182" s="336" t="s">
        <v>540</v>
      </c>
      <c r="H182" s="362" t="s">
        <v>541</v>
      </c>
      <c r="I182" s="363" t="s">
        <v>542</v>
      </c>
      <c r="J182" s="362" t="s">
        <v>849</v>
      </c>
      <c r="K182" s="338"/>
      <c r="L182" s="338"/>
      <c r="M182" s="364">
        <v>0.2</v>
      </c>
      <c r="N182" s="392"/>
      <c r="O182" s="365" t="s">
        <v>849</v>
      </c>
    </row>
    <row r="183" spans="1:21" ht="96" customHeight="1" x14ac:dyDescent="0.25">
      <c r="A183" s="580"/>
      <c r="B183" s="271"/>
      <c r="C183" s="583"/>
      <c r="D183" s="366" t="s">
        <v>535</v>
      </c>
      <c r="E183" s="344" t="s">
        <v>538</v>
      </c>
      <c r="F183" s="367" t="s">
        <v>543</v>
      </c>
      <c r="G183" s="265" t="s">
        <v>540</v>
      </c>
      <c r="H183" s="367" t="s">
        <v>543</v>
      </c>
      <c r="I183" s="368">
        <v>45000</v>
      </c>
      <c r="J183" s="367" t="s">
        <v>850</v>
      </c>
      <c r="K183" s="271"/>
      <c r="L183" s="271"/>
      <c r="M183" s="369">
        <v>12210</v>
      </c>
      <c r="N183" s="393"/>
      <c r="O183" s="370" t="s">
        <v>850</v>
      </c>
    </row>
    <row r="184" spans="1:21" ht="71.45" customHeight="1" x14ac:dyDescent="0.25">
      <c r="A184" s="580"/>
      <c r="B184" s="271"/>
      <c r="C184" s="583"/>
      <c r="D184" s="366" t="s">
        <v>535</v>
      </c>
      <c r="E184" s="344" t="s">
        <v>538</v>
      </c>
      <c r="F184" s="367" t="s">
        <v>544</v>
      </c>
      <c r="G184" s="265" t="s">
        <v>540</v>
      </c>
      <c r="H184" s="367" t="s">
        <v>544</v>
      </c>
      <c r="I184" s="368">
        <v>8000</v>
      </c>
      <c r="J184" s="367" t="s">
        <v>851</v>
      </c>
      <c r="K184" s="271"/>
      <c r="L184" s="271"/>
      <c r="M184" s="369">
        <v>1168</v>
      </c>
      <c r="N184" s="393"/>
      <c r="O184" s="370" t="s">
        <v>851</v>
      </c>
    </row>
    <row r="185" spans="1:21" ht="90" thickBot="1" x14ac:dyDescent="0.3">
      <c r="A185" s="581"/>
      <c r="B185" s="358"/>
      <c r="C185" s="584"/>
      <c r="D185" s="371" t="s">
        <v>535</v>
      </c>
      <c r="E185" s="372" t="s">
        <v>538</v>
      </c>
      <c r="F185" s="373" t="s">
        <v>545</v>
      </c>
      <c r="G185" s="296" t="s">
        <v>540</v>
      </c>
      <c r="H185" s="373" t="s">
        <v>545</v>
      </c>
      <c r="I185" s="374">
        <v>3000</v>
      </c>
      <c r="J185" s="373" t="s">
        <v>852</v>
      </c>
      <c r="K185" s="358"/>
      <c r="L185" s="358"/>
      <c r="M185" s="375">
        <v>983</v>
      </c>
      <c r="N185" s="394"/>
      <c r="O185" s="376" t="s">
        <v>852</v>
      </c>
    </row>
  </sheetData>
  <mergeCells count="147">
    <mergeCell ref="A171:A173"/>
    <mergeCell ref="B171:B173"/>
    <mergeCell ref="D171:D180"/>
    <mergeCell ref="E171:E180"/>
    <mergeCell ref="A174:A179"/>
    <mergeCell ref="A181:U181"/>
    <mergeCell ref="A182:A185"/>
    <mergeCell ref="C182:C185"/>
    <mergeCell ref="C108:C109"/>
    <mergeCell ref="A111:A113"/>
    <mergeCell ref="G111:G113"/>
    <mergeCell ref="H111:H113"/>
    <mergeCell ref="A114:U114"/>
    <mergeCell ref="B115:B117"/>
    <mergeCell ref="C115:C117"/>
    <mergeCell ref="D115:D141"/>
    <mergeCell ref="E115:E141"/>
    <mergeCell ref="G115:G141"/>
    <mergeCell ref="B118:B126"/>
    <mergeCell ref="C118:C126"/>
    <mergeCell ref="B128:B129"/>
    <mergeCell ref="C128:C129"/>
    <mergeCell ref="B130:B131"/>
    <mergeCell ref="C130:C131"/>
    <mergeCell ref="B132:B135"/>
    <mergeCell ref="C132:C135"/>
    <mergeCell ref="I134:I135"/>
    <mergeCell ref="B136:B138"/>
    <mergeCell ref="C136:C138"/>
    <mergeCell ref="B139:B140"/>
    <mergeCell ref="C139:C140"/>
    <mergeCell ref="A85:U85"/>
    <mergeCell ref="A87:U87"/>
    <mergeCell ref="A88:A89"/>
    <mergeCell ref="B88:B89"/>
    <mergeCell ref="D88:D95"/>
    <mergeCell ref="E88:E93"/>
    <mergeCell ref="A90:A93"/>
    <mergeCell ref="A99:A107"/>
    <mergeCell ref="G100:G103"/>
    <mergeCell ref="H100:H103"/>
    <mergeCell ref="H104:H105"/>
    <mergeCell ref="B90:B93"/>
    <mergeCell ref="C91:C92"/>
    <mergeCell ref="F91:F92"/>
    <mergeCell ref="H91:H92"/>
    <mergeCell ref="I91:I92"/>
    <mergeCell ref="A94:A95"/>
    <mergeCell ref="B94:B95"/>
    <mergeCell ref="A96:U96"/>
    <mergeCell ref="A98:U98"/>
    <mergeCell ref="D99:D113"/>
    <mergeCell ref="E100:E103"/>
    <mergeCell ref="I100:I103"/>
    <mergeCell ref="A108:A110"/>
    <mergeCell ref="A73:U73"/>
    <mergeCell ref="A75:U75"/>
    <mergeCell ref="A76:A84"/>
    <mergeCell ref="D76:D84"/>
    <mergeCell ref="E76:E81"/>
    <mergeCell ref="E83:E84"/>
    <mergeCell ref="F83:F84"/>
    <mergeCell ref="G83:G84"/>
    <mergeCell ref="I83:I84"/>
    <mergeCell ref="M100:M103"/>
    <mergeCell ref="O100:O103"/>
    <mergeCell ref="E104:E105"/>
    <mergeCell ref="I104:I105"/>
    <mergeCell ref="M104:M105"/>
    <mergeCell ref="O104:O105"/>
    <mergeCell ref="E111:E113"/>
    <mergeCell ref="I111:I113"/>
    <mergeCell ref="D2:E5"/>
    <mergeCell ref="F2:H5"/>
    <mergeCell ref="D7:U7"/>
    <mergeCell ref="D9:D39"/>
    <mergeCell ref="E9:E11"/>
    <mergeCell ref="F9:F11"/>
    <mergeCell ref="F12:F16"/>
    <mergeCell ref="E13:E16"/>
    <mergeCell ref="E17:E19"/>
    <mergeCell ref="F17:F19"/>
    <mergeCell ref="E20:E32"/>
    <mergeCell ref="F20:F32"/>
    <mergeCell ref="E33:E35"/>
    <mergeCell ref="F33:F35"/>
    <mergeCell ref="E37:E38"/>
    <mergeCell ref="F37:F38"/>
    <mergeCell ref="I163:I164"/>
    <mergeCell ref="D40:D41"/>
    <mergeCell ref="E40:E41"/>
    <mergeCell ref="D42:D44"/>
    <mergeCell ref="E42:E44"/>
    <mergeCell ref="D46:D67"/>
    <mergeCell ref="E46:E67"/>
    <mergeCell ref="F46:F67"/>
    <mergeCell ref="D68:D69"/>
    <mergeCell ref="E68:E69"/>
    <mergeCell ref="F68:F69"/>
    <mergeCell ref="M168:M169"/>
    <mergeCell ref="M111:M113"/>
    <mergeCell ref="O111:O113"/>
    <mergeCell ref="A142:U142"/>
    <mergeCell ref="A143:A159"/>
    <mergeCell ref="D143:D159"/>
    <mergeCell ref="A160:U160"/>
    <mergeCell ref="A161:A162"/>
    <mergeCell ref="D161:D169"/>
    <mergeCell ref="E161:E162"/>
    <mergeCell ref="F161:F162"/>
    <mergeCell ref="G161:G162"/>
    <mergeCell ref="H161:H162"/>
    <mergeCell ref="I161:I162"/>
    <mergeCell ref="J161:J162"/>
    <mergeCell ref="K161:K162"/>
    <mergeCell ref="L161:L162"/>
    <mergeCell ref="M161:M162"/>
    <mergeCell ref="O161:O162"/>
    <mergeCell ref="A163:A164"/>
    <mergeCell ref="E163:E164"/>
    <mergeCell ref="F163:F164"/>
    <mergeCell ref="G163:G164"/>
    <mergeCell ref="H163:H164"/>
    <mergeCell ref="O168:O169"/>
    <mergeCell ref="A170:U170"/>
    <mergeCell ref="J163:J164"/>
    <mergeCell ref="K163:K164"/>
    <mergeCell ref="I166:I167"/>
    <mergeCell ref="A168:A169"/>
    <mergeCell ref="E168:E169"/>
    <mergeCell ref="F168:F169"/>
    <mergeCell ref="G168:G169"/>
    <mergeCell ref="A166:A167"/>
    <mergeCell ref="E166:E167"/>
    <mergeCell ref="F166:F167"/>
    <mergeCell ref="G166:G167"/>
    <mergeCell ref="H166:H167"/>
    <mergeCell ref="H168:H169"/>
    <mergeCell ref="I168:I169"/>
    <mergeCell ref="J168:J169"/>
    <mergeCell ref="K168:K169"/>
    <mergeCell ref="L163:L164"/>
    <mergeCell ref="M163:M164"/>
    <mergeCell ref="O163:O164"/>
    <mergeCell ref="M166:M167"/>
    <mergeCell ref="O166:O167"/>
    <mergeCell ref="L168:L169"/>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38"/>
  <sheetViews>
    <sheetView topLeftCell="C1" zoomScale="60" zoomScaleNormal="60" workbookViewId="0">
      <pane ySplit="2" topLeftCell="A27" activePane="bottomLeft" state="frozen"/>
      <selection pane="bottomLeft" activeCell="W31" activeCellId="3" sqref="W6:W8 W11:W22 W25:W28 W31:W32"/>
    </sheetView>
  </sheetViews>
  <sheetFormatPr baseColWidth="10" defaultRowHeight="15" x14ac:dyDescent="0.25"/>
  <cols>
    <col min="1" max="1" width="49" customWidth="1"/>
    <col min="2" max="2" width="24.140625" customWidth="1"/>
    <col min="3" max="3" width="39.7109375" customWidth="1"/>
    <col min="4" max="7" width="12.5703125" customWidth="1"/>
    <col min="8" max="8" width="53.28515625" customWidth="1"/>
    <col min="9" max="9" width="23.28515625" customWidth="1"/>
    <col min="10" max="11" width="15.140625" customWidth="1"/>
    <col min="12" max="12" width="19" customWidth="1"/>
    <col min="17" max="17" width="13.5703125" customWidth="1"/>
    <col min="18" max="18" width="15.140625" customWidth="1"/>
    <col min="20" max="20" width="14.5703125" customWidth="1"/>
    <col min="21" max="21" width="16.42578125" customWidth="1"/>
    <col min="23" max="23" width="26.85546875" customWidth="1"/>
  </cols>
  <sheetData>
    <row r="1" spans="1:35" ht="15.75" x14ac:dyDescent="0.25">
      <c r="A1" s="1"/>
      <c r="B1" s="5"/>
      <c r="C1" s="3"/>
      <c r="D1" s="3"/>
      <c r="E1" s="3"/>
      <c r="F1" s="3"/>
      <c r="G1" s="3"/>
      <c r="H1" s="3"/>
      <c r="I1" s="3"/>
      <c r="J1" s="2"/>
      <c r="K1" s="2"/>
      <c r="L1" s="4"/>
    </row>
    <row r="2" spans="1:35" ht="59.25" customHeight="1" x14ac:dyDescent="0.25">
      <c r="A2" s="58" t="s">
        <v>25</v>
      </c>
      <c r="B2" s="622" t="s">
        <v>0</v>
      </c>
      <c r="C2" s="623"/>
      <c r="D2" s="623"/>
      <c r="E2" s="623"/>
      <c r="F2" s="623"/>
      <c r="G2" s="623"/>
      <c r="H2" s="623"/>
      <c r="I2" s="623"/>
      <c r="J2" s="623"/>
      <c r="K2" s="623"/>
      <c r="L2" s="623"/>
      <c r="M2" s="623"/>
      <c r="N2" s="623"/>
      <c r="O2" s="623"/>
      <c r="P2" s="623"/>
      <c r="Q2" s="623"/>
      <c r="R2" s="623"/>
      <c r="S2" s="623"/>
      <c r="T2" s="623"/>
      <c r="U2" s="623"/>
      <c r="V2" s="623"/>
      <c r="W2" s="623"/>
    </row>
    <row r="3" spans="1:35" ht="42" customHeight="1" x14ac:dyDescent="0.25">
      <c r="A3" s="50" t="s">
        <v>1</v>
      </c>
      <c r="B3" s="624" t="s">
        <v>72</v>
      </c>
      <c r="C3" s="625"/>
      <c r="D3" s="625"/>
      <c r="E3" s="625"/>
      <c r="F3" s="625"/>
      <c r="G3" s="625"/>
      <c r="H3" s="625"/>
      <c r="I3" s="625"/>
      <c r="J3" s="625"/>
      <c r="K3" s="625"/>
      <c r="L3" s="625"/>
      <c r="M3" s="625"/>
      <c r="N3" s="625"/>
      <c r="O3" s="625"/>
      <c r="P3" s="625"/>
      <c r="Q3" s="625"/>
      <c r="R3" s="625"/>
      <c r="S3" s="625"/>
      <c r="T3" s="625"/>
      <c r="U3" s="625"/>
      <c r="V3" s="625"/>
      <c r="W3" s="625"/>
    </row>
    <row r="4" spans="1:35" ht="56.25" customHeight="1" x14ac:dyDescent="0.25">
      <c r="A4" s="614" t="s">
        <v>20</v>
      </c>
      <c r="B4" s="602" t="s">
        <v>2</v>
      </c>
      <c r="C4" s="602" t="s">
        <v>3</v>
      </c>
      <c r="D4" s="602" t="s">
        <v>4</v>
      </c>
      <c r="E4" s="602"/>
      <c r="F4" s="602"/>
      <c r="G4" s="602"/>
      <c r="H4" s="602" t="s">
        <v>5</v>
      </c>
      <c r="I4" s="602" t="s">
        <v>6</v>
      </c>
      <c r="J4" s="602" t="s">
        <v>100</v>
      </c>
      <c r="K4" s="602"/>
      <c r="L4" s="602" t="s">
        <v>8</v>
      </c>
      <c r="M4" s="635" t="s">
        <v>593</v>
      </c>
      <c r="N4" s="635" t="s">
        <v>594</v>
      </c>
      <c r="O4" s="635" t="s">
        <v>595</v>
      </c>
      <c r="P4" s="635" t="s">
        <v>596</v>
      </c>
      <c r="Q4" s="635" t="s">
        <v>597</v>
      </c>
      <c r="R4" s="635" t="s">
        <v>598</v>
      </c>
      <c r="S4" s="635" t="s">
        <v>325</v>
      </c>
      <c r="T4" s="635" t="s">
        <v>599</v>
      </c>
      <c r="U4" s="635" t="s">
        <v>600</v>
      </c>
      <c r="V4" s="635" t="s">
        <v>601</v>
      </c>
      <c r="W4" s="642" t="s">
        <v>602</v>
      </c>
    </row>
    <row r="5" spans="1:35" ht="97.5" customHeight="1" x14ac:dyDescent="0.25">
      <c r="A5" s="615"/>
      <c r="B5" s="602"/>
      <c r="C5" s="602"/>
      <c r="D5" s="6" t="s">
        <v>9</v>
      </c>
      <c r="E5" s="6" t="s">
        <v>10</v>
      </c>
      <c r="F5" s="6" t="s">
        <v>11</v>
      </c>
      <c r="G5" s="6" t="s">
        <v>12</v>
      </c>
      <c r="H5" s="602"/>
      <c r="I5" s="602"/>
      <c r="J5" s="86" t="s">
        <v>13</v>
      </c>
      <c r="K5" s="86" t="s">
        <v>14</v>
      </c>
      <c r="L5" s="602"/>
      <c r="M5" s="635"/>
      <c r="N5" s="635"/>
      <c r="O5" s="635"/>
      <c r="P5" s="635"/>
      <c r="Q5" s="635"/>
      <c r="R5" s="635"/>
      <c r="S5" s="635"/>
      <c r="T5" s="635"/>
      <c r="U5" s="635"/>
      <c r="V5" s="635"/>
      <c r="W5" s="642"/>
    </row>
    <row r="6" spans="1:35" ht="77.25" customHeight="1" x14ac:dyDescent="0.25">
      <c r="A6" s="606" t="s">
        <v>98</v>
      </c>
      <c r="B6" s="606" t="s">
        <v>21</v>
      </c>
      <c r="C6" s="606" t="s">
        <v>567</v>
      </c>
      <c r="D6" s="603">
        <v>0.25</v>
      </c>
      <c r="E6" s="603">
        <v>0.5</v>
      </c>
      <c r="F6" s="603">
        <v>0.75</v>
      </c>
      <c r="G6" s="603">
        <v>1</v>
      </c>
      <c r="H6" s="116" t="s">
        <v>562</v>
      </c>
      <c r="I6" s="120" t="s">
        <v>565</v>
      </c>
      <c r="J6" s="597">
        <v>42736</v>
      </c>
      <c r="K6" s="597">
        <v>43100</v>
      </c>
      <c r="L6" s="596">
        <v>0.05</v>
      </c>
      <c r="M6" s="626">
        <v>0.5</v>
      </c>
      <c r="N6" s="626">
        <v>0.75</v>
      </c>
      <c r="O6" s="626">
        <v>0.5</v>
      </c>
      <c r="P6" s="626">
        <v>0.5</v>
      </c>
      <c r="Q6" s="629">
        <v>0.25</v>
      </c>
      <c r="R6" s="626">
        <v>0.5</v>
      </c>
      <c r="S6" s="626">
        <v>0.5</v>
      </c>
      <c r="T6" s="626">
        <v>0.5</v>
      </c>
      <c r="U6" s="626">
        <v>0.5</v>
      </c>
      <c r="V6" s="626">
        <v>0.75</v>
      </c>
      <c r="W6" s="632">
        <f>+AVERAGE(M6:V8)</f>
        <v>0.52500000000000002</v>
      </c>
    </row>
    <row r="7" spans="1:35" ht="47.25" customHeight="1" x14ac:dyDescent="0.25">
      <c r="A7" s="606"/>
      <c r="B7" s="606"/>
      <c r="C7" s="606"/>
      <c r="D7" s="603"/>
      <c r="E7" s="603"/>
      <c r="F7" s="603"/>
      <c r="G7" s="603"/>
      <c r="H7" s="116" t="s">
        <v>563</v>
      </c>
      <c r="I7" s="120" t="s">
        <v>564</v>
      </c>
      <c r="J7" s="597"/>
      <c r="K7" s="597"/>
      <c r="L7" s="596"/>
      <c r="M7" s="627"/>
      <c r="N7" s="627"/>
      <c r="O7" s="627"/>
      <c r="P7" s="627"/>
      <c r="Q7" s="630"/>
      <c r="R7" s="627"/>
      <c r="S7" s="627"/>
      <c r="T7" s="627"/>
      <c r="U7" s="627"/>
      <c r="V7" s="627"/>
      <c r="W7" s="633"/>
    </row>
    <row r="8" spans="1:35" ht="47.25" customHeight="1" x14ac:dyDescent="0.25">
      <c r="A8" s="606"/>
      <c r="B8" s="606"/>
      <c r="C8" s="606"/>
      <c r="D8" s="603"/>
      <c r="E8" s="603"/>
      <c r="F8" s="603"/>
      <c r="G8" s="603"/>
      <c r="H8" s="116" t="s">
        <v>561</v>
      </c>
      <c r="I8" s="120" t="s">
        <v>566</v>
      </c>
      <c r="J8" s="597"/>
      <c r="K8" s="597"/>
      <c r="L8" s="596"/>
      <c r="M8" s="628"/>
      <c r="N8" s="628"/>
      <c r="O8" s="628"/>
      <c r="P8" s="628"/>
      <c r="Q8" s="631"/>
      <c r="R8" s="628"/>
      <c r="S8" s="628"/>
      <c r="T8" s="628"/>
      <c r="U8" s="628"/>
      <c r="V8" s="628"/>
      <c r="W8" s="634"/>
    </row>
    <row r="9" spans="1:35" ht="47.25" customHeight="1" x14ac:dyDescent="0.25">
      <c r="A9" s="125"/>
      <c r="B9" s="95"/>
      <c r="C9" s="95"/>
      <c r="D9" s="173">
        <f>+D6*$L$6</f>
        <v>1.2500000000000001E-2</v>
      </c>
      <c r="E9" s="173">
        <f t="shared" ref="E9:G9" si="0">+E6*$L$6</f>
        <v>2.5000000000000001E-2</v>
      </c>
      <c r="F9" s="173">
        <f t="shared" si="0"/>
        <v>3.7500000000000006E-2</v>
      </c>
      <c r="G9" s="173">
        <f t="shared" si="0"/>
        <v>0.05</v>
      </c>
      <c r="I9" s="120"/>
      <c r="J9" s="607" t="s">
        <v>605</v>
      </c>
      <c r="K9" s="608"/>
      <c r="L9" s="609"/>
      <c r="M9" s="126">
        <f>+M6*$L$6</f>
        <v>2.5000000000000001E-2</v>
      </c>
      <c r="N9" s="126">
        <f t="shared" ref="N9:V9" si="1">+N6*$L$6</f>
        <v>3.7500000000000006E-2</v>
      </c>
      <c r="O9" s="126">
        <f t="shared" si="1"/>
        <v>2.5000000000000001E-2</v>
      </c>
      <c r="P9" s="126">
        <f t="shared" si="1"/>
        <v>2.5000000000000001E-2</v>
      </c>
      <c r="Q9" s="126">
        <f t="shared" si="1"/>
        <v>1.2500000000000001E-2</v>
      </c>
      <c r="R9" s="126">
        <f t="shared" si="1"/>
        <v>2.5000000000000001E-2</v>
      </c>
      <c r="S9" s="126">
        <f t="shared" si="1"/>
        <v>2.5000000000000001E-2</v>
      </c>
      <c r="T9" s="126">
        <f t="shared" si="1"/>
        <v>2.5000000000000001E-2</v>
      </c>
      <c r="U9" s="126">
        <f t="shared" si="1"/>
        <v>2.5000000000000001E-2</v>
      </c>
      <c r="V9" s="126">
        <f t="shared" si="1"/>
        <v>3.7500000000000006E-2</v>
      </c>
      <c r="W9" s="107"/>
    </row>
    <row r="10" spans="1:35" ht="66" customHeight="1" x14ac:dyDescent="0.25">
      <c r="A10" s="51" t="s">
        <v>15</v>
      </c>
      <c r="B10" s="618" t="s">
        <v>73</v>
      </c>
      <c r="C10" s="618"/>
      <c r="D10" s="618"/>
      <c r="E10" s="618"/>
      <c r="F10" s="618"/>
      <c r="G10" s="618"/>
      <c r="H10" s="618"/>
      <c r="I10" s="618"/>
      <c r="J10" s="618"/>
      <c r="K10" s="618"/>
      <c r="L10" s="618"/>
      <c r="M10" s="618"/>
      <c r="N10" s="618"/>
      <c r="O10" s="618"/>
      <c r="P10" s="618"/>
      <c r="Q10" s="618"/>
      <c r="R10" s="618"/>
      <c r="S10" s="618"/>
      <c r="T10" s="618"/>
      <c r="U10" s="618"/>
      <c r="V10" s="618"/>
      <c r="W10" s="618"/>
      <c r="AI10" s="116"/>
    </row>
    <row r="11" spans="1:35" ht="66.75" customHeight="1" x14ac:dyDescent="0.25">
      <c r="A11" s="604" t="s">
        <v>101</v>
      </c>
      <c r="B11" s="606" t="s">
        <v>194</v>
      </c>
      <c r="C11" s="606" t="s">
        <v>195</v>
      </c>
      <c r="D11" s="603">
        <v>0.8</v>
      </c>
      <c r="E11" s="603">
        <v>0.9</v>
      </c>
      <c r="F11" s="603">
        <v>0.95</v>
      </c>
      <c r="G11" s="603">
        <v>1</v>
      </c>
      <c r="H11" s="117" t="s">
        <v>559</v>
      </c>
      <c r="I11" s="606" t="s">
        <v>102</v>
      </c>
      <c r="J11" s="597">
        <v>42736</v>
      </c>
      <c r="K11" s="597">
        <v>43100</v>
      </c>
      <c r="L11" s="596">
        <v>0.25</v>
      </c>
      <c r="M11" s="626">
        <v>0.9</v>
      </c>
      <c r="N11" s="626">
        <v>0.9</v>
      </c>
      <c r="O11" s="626">
        <v>0.9</v>
      </c>
      <c r="P11" s="626">
        <v>0.9</v>
      </c>
      <c r="Q11" s="626">
        <v>0.9</v>
      </c>
      <c r="R11" s="626">
        <v>0.9</v>
      </c>
      <c r="S11" s="629">
        <v>0.5</v>
      </c>
      <c r="T11" s="629">
        <v>0.15</v>
      </c>
      <c r="U11" s="626">
        <v>0.9</v>
      </c>
      <c r="V11" s="629">
        <v>0.5</v>
      </c>
      <c r="W11" s="646">
        <f>+AVERAGE(M11:V12)</f>
        <v>0.74500000000000011</v>
      </c>
    </row>
    <row r="12" spans="1:35" ht="57" customHeight="1" x14ac:dyDescent="0.25">
      <c r="A12" s="605"/>
      <c r="B12" s="606"/>
      <c r="C12" s="606"/>
      <c r="D12" s="603"/>
      <c r="E12" s="603"/>
      <c r="F12" s="603"/>
      <c r="G12" s="603"/>
      <c r="H12" s="117" t="s">
        <v>568</v>
      </c>
      <c r="I12" s="606"/>
      <c r="J12" s="597"/>
      <c r="K12" s="597"/>
      <c r="L12" s="596"/>
      <c r="M12" s="628"/>
      <c r="N12" s="628"/>
      <c r="O12" s="628"/>
      <c r="P12" s="628"/>
      <c r="Q12" s="628"/>
      <c r="R12" s="628"/>
      <c r="S12" s="631"/>
      <c r="T12" s="631"/>
      <c r="U12" s="628"/>
      <c r="V12" s="631"/>
      <c r="W12" s="647"/>
    </row>
    <row r="13" spans="1:35" ht="57" customHeight="1" x14ac:dyDescent="0.25">
      <c r="A13" s="610" t="s">
        <v>548</v>
      </c>
      <c r="B13" s="601" t="s">
        <v>196</v>
      </c>
      <c r="C13" s="599" t="s">
        <v>126</v>
      </c>
      <c r="D13" s="600">
        <v>0.9</v>
      </c>
      <c r="E13" s="600">
        <v>0.9</v>
      </c>
      <c r="F13" s="600">
        <v>0.95</v>
      </c>
      <c r="G13" s="600">
        <v>1</v>
      </c>
      <c r="H13" s="119" t="s">
        <v>104</v>
      </c>
      <c r="I13" s="598" t="s">
        <v>23</v>
      </c>
      <c r="J13" s="597">
        <v>42736</v>
      </c>
      <c r="K13" s="597">
        <v>43100</v>
      </c>
      <c r="L13" s="596">
        <v>0.15</v>
      </c>
      <c r="M13" s="636">
        <v>0.9</v>
      </c>
      <c r="N13" s="636">
        <v>0.9</v>
      </c>
      <c r="O13" s="636">
        <v>0.9</v>
      </c>
      <c r="P13" s="636">
        <v>0.9</v>
      </c>
      <c r="Q13" s="639">
        <v>0.25</v>
      </c>
      <c r="R13" s="639">
        <v>0.34</v>
      </c>
      <c r="S13" s="639">
        <v>0.5333</v>
      </c>
      <c r="T13" s="636">
        <v>0</v>
      </c>
      <c r="U13" s="636">
        <v>0.9</v>
      </c>
      <c r="V13" s="639">
        <v>0.5</v>
      </c>
      <c r="W13" s="643">
        <f>+AVERAGE(M13:V15)</f>
        <v>0.61233000000000004</v>
      </c>
    </row>
    <row r="14" spans="1:35" ht="57" customHeight="1" x14ac:dyDescent="0.25">
      <c r="A14" s="611"/>
      <c r="B14" s="601"/>
      <c r="C14" s="599"/>
      <c r="D14" s="600"/>
      <c r="E14" s="600"/>
      <c r="F14" s="600"/>
      <c r="G14" s="600"/>
      <c r="H14" s="119" t="s">
        <v>103</v>
      </c>
      <c r="I14" s="598"/>
      <c r="J14" s="597"/>
      <c r="K14" s="597"/>
      <c r="L14" s="596"/>
      <c r="M14" s="637"/>
      <c r="N14" s="637"/>
      <c r="O14" s="637"/>
      <c r="P14" s="637"/>
      <c r="Q14" s="640"/>
      <c r="R14" s="640"/>
      <c r="S14" s="640"/>
      <c r="T14" s="637"/>
      <c r="U14" s="637"/>
      <c r="V14" s="640"/>
      <c r="W14" s="644"/>
    </row>
    <row r="15" spans="1:35" ht="57" customHeight="1" x14ac:dyDescent="0.25">
      <c r="A15" s="612"/>
      <c r="B15" s="601"/>
      <c r="C15" s="599"/>
      <c r="D15" s="600"/>
      <c r="E15" s="600"/>
      <c r="F15" s="600"/>
      <c r="G15" s="600"/>
      <c r="H15" s="119" t="s">
        <v>560</v>
      </c>
      <c r="I15" s="598"/>
      <c r="J15" s="597"/>
      <c r="K15" s="597"/>
      <c r="L15" s="596"/>
      <c r="M15" s="638"/>
      <c r="N15" s="638"/>
      <c r="O15" s="638"/>
      <c r="P15" s="638"/>
      <c r="Q15" s="641"/>
      <c r="R15" s="641"/>
      <c r="S15" s="641"/>
      <c r="T15" s="638"/>
      <c r="U15" s="638"/>
      <c r="V15" s="641"/>
      <c r="W15" s="645"/>
    </row>
    <row r="16" spans="1:35" ht="46.5" customHeight="1" x14ac:dyDescent="0.25">
      <c r="A16" s="610" t="s">
        <v>99</v>
      </c>
      <c r="B16" s="601" t="s">
        <v>24</v>
      </c>
      <c r="C16" s="599" t="s">
        <v>125</v>
      </c>
      <c r="D16" s="600">
        <v>0</v>
      </c>
      <c r="E16" s="600">
        <v>0.4</v>
      </c>
      <c r="F16" s="600">
        <v>0.75</v>
      </c>
      <c r="G16" s="600">
        <v>1</v>
      </c>
      <c r="H16" s="119" t="s">
        <v>569</v>
      </c>
      <c r="I16" s="598" t="s">
        <v>105</v>
      </c>
      <c r="J16" s="597">
        <v>42736</v>
      </c>
      <c r="K16" s="597">
        <v>43100</v>
      </c>
      <c r="L16" s="596">
        <v>0.1</v>
      </c>
      <c r="M16" s="636">
        <v>0.4</v>
      </c>
      <c r="N16" s="636">
        <v>0.8</v>
      </c>
      <c r="O16" s="639">
        <v>0.4</v>
      </c>
      <c r="P16" s="639">
        <v>0.4</v>
      </c>
      <c r="Q16" s="639">
        <v>0.33</v>
      </c>
      <c r="R16" s="639">
        <v>0.34</v>
      </c>
      <c r="S16" s="639">
        <v>0.4</v>
      </c>
      <c r="T16" s="639">
        <v>0.15</v>
      </c>
      <c r="U16" s="639">
        <v>0.4</v>
      </c>
      <c r="V16" s="639">
        <v>0.15</v>
      </c>
      <c r="W16" s="643">
        <f>+AVERAGE(M16:V18)</f>
        <v>0.37699999999999995</v>
      </c>
    </row>
    <row r="17" spans="1:23" ht="46.5" customHeight="1" x14ac:dyDescent="0.25">
      <c r="A17" s="611"/>
      <c r="B17" s="601"/>
      <c r="C17" s="599"/>
      <c r="D17" s="600"/>
      <c r="E17" s="600"/>
      <c r="F17" s="600"/>
      <c r="G17" s="600"/>
      <c r="H17" s="119" t="s">
        <v>570</v>
      </c>
      <c r="I17" s="598"/>
      <c r="J17" s="597"/>
      <c r="K17" s="597"/>
      <c r="L17" s="596"/>
      <c r="M17" s="637"/>
      <c r="N17" s="637"/>
      <c r="O17" s="640"/>
      <c r="P17" s="640"/>
      <c r="Q17" s="640"/>
      <c r="R17" s="640"/>
      <c r="S17" s="640"/>
      <c r="T17" s="640"/>
      <c r="U17" s="640"/>
      <c r="V17" s="640"/>
      <c r="W17" s="644"/>
    </row>
    <row r="18" spans="1:23" ht="46.5" customHeight="1" x14ac:dyDescent="0.25">
      <c r="A18" s="612"/>
      <c r="B18" s="601"/>
      <c r="C18" s="599"/>
      <c r="D18" s="600"/>
      <c r="E18" s="600"/>
      <c r="F18" s="600"/>
      <c r="G18" s="600"/>
      <c r="H18" s="119" t="s">
        <v>571</v>
      </c>
      <c r="I18" s="598"/>
      <c r="J18" s="597"/>
      <c r="K18" s="597"/>
      <c r="L18" s="596"/>
      <c r="M18" s="638"/>
      <c r="N18" s="638"/>
      <c r="O18" s="641"/>
      <c r="P18" s="641"/>
      <c r="Q18" s="641"/>
      <c r="R18" s="641"/>
      <c r="S18" s="641"/>
      <c r="T18" s="641"/>
      <c r="U18" s="641"/>
      <c r="V18" s="641"/>
      <c r="W18" s="645"/>
    </row>
    <row r="19" spans="1:23" ht="60.75" customHeight="1" x14ac:dyDescent="0.25">
      <c r="A19" s="613" t="s">
        <v>556</v>
      </c>
      <c r="B19" s="601" t="s">
        <v>557</v>
      </c>
      <c r="C19" s="599" t="s">
        <v>558</v>
      </c>
      <c r="D19" s="600">
        <v>0.05</v>
      </c>
      <c r="E19" s="600">
        <v>0.5</v>
      </c>
      <c r="F19" s="600">
        <v>0.75</v>
      </c>
      <c r="G19" s="600">
        <v>1</v>
      </c>
      <c r="H19" s="119" t="s">
        <v>110</v>
      </c>
      <c r="I19" s="598" t="s">
        <v>106</v>
      </c>
      <c r="J19" s="597">
        <v>42736</v>
      </c>
      <c r="K19" s="597">
        <v>43100</v>
      </c>
      <c r="L19" s="596">
        <v>0.1</v>
      </c>
      <c r="M19" s="636">
        <v>0.5</v>
      </c>
      <c r="N19" s="653">
        <v>0.1</v>
      </c>
      <c r="O19" s="653">
        <v>0.25</v>
      </c>
      <c r="P19" s="654">
        <v>0.8</v>
      </c>
      <c r="Q19" s="653">
        <v>0.05</v>
      </c>
      <c r="R19" s="653">
        <v>0.34</v>
      </c>
      <c r="S19" s="653">
        <v>0.4</v>
      </c>
      <c r="T19" s="653">
        <v>0.25</v>
      </c>
      <c r="U19" s="654">
        <v>0.5</v>
      </c>
      <c r="V19" s="654">
        <v>0.5</v>
      </c>
      <c r="W19" s="596">
        <f>+AVERAGE(M19:V21)</f>
        <v>0.36899999999999999</v>
      </c>
    </row>
    <row r="20" spans="1:23" ht="60.75" customHeight="1" x14ac:dyDescent="0.25">
      <c r="A20" s="613"/>
      <c r="B20" s="601"/>
      <c r="C20" s="599"/>
      <c r="D20" s="600"/>
      <c r="E20" s="600"/>
      <c r="F20" s="600"/>
      <c r="G20" s="600"/>
      <c r="H20" s="119" t="s">
        <v>573</v>
      </c>
      <c r="I20" s="598"/>
      <c r="J20" s="597"/>
      <c r="K20" s="597"/>
      <c r="L20" s="596"/>
      <c r="M20" s="637"/>
      <c r="N20" s="653"/>
      <c r="O20" s="653"/>
      <c r="P20" s="654"/>
      <c r="Q20" s="653"/>
      <c r="R20" s="653"/>
      <c r="S20" s="653"/>
      <c r="T20" s="653"/>
      <c r="U20" s="654"/>
      <c r="V20" s="654"/>
      <c r="W20" s="596"/>
    </row>
    <row r="21" spans="1:23" ht="73.5" customHeight="1" x14ac:dyDescent="0.25">
      <c r="A21" s="613"/>
      <c r="B21" s="601"/>
      <c r="C21" s="599"/>
      <c r="D21" s="600"/>
      <c r="E21" s="600"/>
      <c r="F21" s="600"/>
      <c r="G21" s="600"/>
      <c r="H21" s="119" t="s">
        <v>572</v>
      </c>
      <c r="I21" s="598"/>
      <c r="J21" s="597"/>
      <c r="K21" s="597"/>
      <c r="L21" s="596"/>
      <c r="M21" s="638"/>
      <c r="N21" s="653"/>
      <c r="O21" s="653"/>
      <c r="P21" s="654"/>
      <c r="Q21" s="653"/>
      <c r="R21" s="653"/>
      <c r="S21" s="653"/>
      <c r="T21" s="653"/>
      <c r="U21" s="654"/>
      <c r="V21" s="654"/>
      <c r="W21" s="596"/>
    </row>
    <row r="22" spans="1:23" ht="87.75" customHeight="1" x14ac:dyDescent="0.25">
      <c r="A22" s="54" t="s">
        <v>108</v>
      </c>
      <c r="B22" s="85" t="s">
        <v>187</v>
      </c>
      <c r="C22" s="92" t="s">
        <v>124</v>
      </c>
      <c r="D22" s="84">
        <v>0.05</v>
      </c>
      <c r="E22" s="84">
        <v>0.4</v>
      </c>
      <c r="F22" s="84">
        <v>1</v>
      </c>
      <c r="G22" s="84">
        <v>1</v>
      </c>
      <c r="H22" s="53" t="s">
        <v>109</v>
      </c>
      <c r="I22" s="89" t="s">
        <v>187</v>
      </c>
      <c r="J22" s="87">
        <v>42736</v>
      </c>
      <c r="K22" s="87">
        <v>43008</v>
      </c>
      <c r="L22" s="88">
        <v>0.05</v>
      </c>
      <c r="M22" s="418">
        <v>0.4</v>
      </c>
      <c r="N22" s="421">
        <v>0.15</v>
      </c>
      <c r="O22" s="418">
        <v>0.4</v>
      </c>
      <c r="P22" s="418">
        <v>0.4</v>
      </c>
      <c r="Q22" s="421">
        <v>0</v>
      </c>
      <c r="R22" s="418">
        <v>1</v>
      </c>
      <c r="S22" s="421">
        <v>0.4</v>
      </c>
      <c r="T22" s="418">
        <v>0</v>
      </c>
      <c r="U22" s="418">
        <v>0.4</v>
      </c>
      <c r="V22" s="465">
        <v>0.5</v>
      </c>
      <c r="W22" s="419">
        <f>+AVERAGE(M22:V22)</f>
        <v>0.36499999999999999</v>
      </c>
    </row>
    <row r="23" spans="1:23" ht="57.75" customHeight="1" x14ac:dyDescent="0.25">
      <c r="A23" s="54"/>
      <c r="B23" s="95"/>
      <c r="C23" s="98"/>
      <c r="D23" s="176">
        <f>+$L$11*D11+$L$13*D13+$L$16*D16+$L$19*D19+$L$22*D22</f>
        <v>0.34250000000000003</v>
      </c>
      <c r="E23" s="176">
        <f t="shared" ref="E23:G23" si="2">+$L$11*E11+$L$13*E13+$L$16*E16+$L$19*E19+$L$22*E22</f>
        <v>0.47000000000000003</v>
      </c>
      <c r="F23" s="176">
        <f t="shared" si="2"/>
        <v>0.58000000000000007</v>
      </c>
      <c r="G23" s="176">
        <f t="shared" si="2"/>
        <v>0.65</v>
      </c>
      <c r="H23" s="53"/>
      <c r="I23" s="94"/>
      <c r="J23" s="607" t="s">
        <v>605</v>
      </c>
      <c r="K23" s="608"/>
      <c r="L23" s="609"/>
      <c r="M23" s="127">
        <f>+$L$11*M11+$L$13*M13+$L$16*M16+$L$19*M19+$L$22*M22</f>
        <v>0.47000000000000003</v>
      </c>
      <c r="N23" s="127">
        <f t="shared" ref="N23:V23" si="3">+$L$11*N11+$L$13*N13+$L$16*N16+$L$19*N19+$L$22*N22</f>
        <v>0.45750000000000002</v>
      </c>
      <c r="O23" s="127">
        <f t="shared" si="3"/>
        <v>0.44500000000000006</v>
      </c>
      <c r="P23" s="127">
        <f t="shared" si="3"/>
        <v>0.5</v>
      </c>
      <c r="Q23" s="127">
        <f t="shared" si="3"/>
        <v>0.30049999999999999</v>
      </c>
      <c r="R23" s="127">
        <f t="shared" si="3"/>
        <v>0.39400000000000007</v>
      </c>
      <c r="S23" s="127">
        <f t="shared" si="3"/>
        <v>0.30499500000000002</v>
      </c>
      <c r="T23" s="127">
        <f t="shared" si="3"/>
        <v>7.7499999999999999E-2</v>
      </c>
      <c r="U23" s="127">
        <f t="shared" si="3"/>
        <v>0.47000000000000003</v>
      </c>
      <c r="V23" s="127">
        <f t="shared" si="3"/>
        <v>0.29000000000000004</v>
      </c>
      <c r="W23" s="101"/>
    </row>
    <row r="24" spans="1:23" ht="54.75" customHeight="1" x14ac:dyDescent="0.25">
      <c r="A24" s="51" t="s">
        <v>85</v>
      </c>
      <c r="B24" s="618" t="s">
        <v>75</v>
      </c>
      <c r="C24" s="618"/>
      <c r="D24" s="618"/>
      <c r="E24" s="618"/>
      <c r="F24" s="618"/>
      <c r="G24" s="618"/>
      <c r="H24" s="618"/>
      <c r="I24" s="618"/>
      <c r="J24" s="618"/>
      <c r="K24" s="618"/>
      <c r="L24" s="618"/>
      <c r="M24" s="618"/>
      <c r="N24" s="618"/>
      <c r="O24" s="618"/>
      <c r="P24" s="618"/>
      <c r="Q24" s="618"/>
      <c r="R24" s="618"/>
      <c r="S24" s="618"/>
      <c r="T24" s="618"/>
      <c r="U24" s="618"/>
      <c r="V24" s="618"/>
      <c r="W24" s="618"/>
    </row>
    <row r="25" spans="1:23" s="7" customFormat="1" ht="56.25" customHeight="1" x14ac:dyDescent="0.25">
      <c r="A25" s="616" t="s">
        <v>550</v>
      </c>
      <c r="B25" s="601" t="s">
        <v>18</v>
      </c>
      <c r="C25" s="601" t="s">
        <v>127</v>
      </c>
      <c r="D25" s="600">
        <v>0.25</v>
      </c>
      <c r="E25" s="600">
        <v>0.5</v>
      </c>
      <c r="F25" s="600">
        <v>0.75</v>
      </c>
      <c r="G25" s="600">
        <v>1</v>
      </c>
      <c r="H25" s="116" t="s">
        <v>549</v>
      </c>
      <c r="I25" s="606" t="s">
        <v>74</v>
      </c>
      <c r="J25" s="597">
        <v>42736</v>
      </c>
      <c r="K25" s="597">
        <v>43100</v>
      </c>
      <c r="L25" s="596">
        <v>0.15</v>
      </c>
      <c r="M25" s="619">
        <v>0.5</v>
      </c>
      <c r="N25" s="619">
        <v>0.6</v>
      </c>
      <c r="O25" s="619">
        <v>0.5</v>
      </c>
      <c r="P25" s="619">
        <v>0.5</v>
      </c>
      <c r="Q25" s="619">
        <v>0.75</v>
      </c>
      <c r="R25" s="619">
        <v>0.5</v>
      </c>
      <c r="S25" s="619">
        <v>0.5</v>
      </c>
      <c r="T25" s="629">
        <v>0.25</v>
      </c>
      <c r="U25" s="619">
        <v>0.5</v>
      </c>
      <c r="V25" s="619">
        <v>1</v>
      </c>
      <c r="W25" s="655">
        <f>+AVERAGE(M25:V28)</f>
        <v>0.55999999999999994</v>
      </c>
    </row>
    <row r="26" spans="1:23" s="7" customFormat="1" ht="56.25" customHeight="1" x14ac:dyDescent="0.25">
      <c r="A26" s="617"/>
      <c r="B26" s="601"/>
      <c r="C26" s="601"/>
      <c r="D26" s="600"/>
      <c r="E26" s="600"/>
      <c r="F26" s="600"/>
      <c r="G26" s="600"/>
      <c r="H26" s="116" t="s">
        <v>574</v>
      </c>
      <c r="I26" s="606"/>
      <c r="J26" s="597"/>
      <c r="K26" s="597"/>
      <c r="L26" s="596"/>
      <c r="M26" s="620"/>
      <c r="N26" s="620"/>
      <c r="O26" s="620"/>
      <c r="P26" s="620"/>
      <c r="Q26" s="620"/>
      <c r="R26" s="620"/>
      <c r="S26" s="620"/>
      <c r="T26" s="630"/>
      <c r="U26" s="620"/>
      <c r="V26" s="620"/>
      <c r="W26" s="656"/>
    </row>
    <row r="27" spans="1:23" s="7" customFormat="1" ht="56.25" customHeight="1" x14ac:dyDescent="0.25">
      <c r="A27" s="617"/>
      <c r="B27" s="601"/>
      <c r="C27" s="601"/>
      <c r="D27" s="600"/>
      <c r="E27" s="600"/>
      <c r="F27" s="600"/>
      <c r="G27" s="600"/>
      <c r="H27" s="116" t="s">
        <v>107</v>
      </c>
      <c r="I27" s="606"/>
      <c r="J27" s="597"/>
      <c r="K27" s="597"/>
      <c r="L27" s="596"/>
      <c r="M27" s="620"/>
      <c r="N27" s="620"/>
      <c r="O27" s="620"/>
      <c r="P27" s="620"/>
      <c r="Q27" s="620"/>
      <c r="R27" s="620"/>
      <c r="S27" s="620"/>
      <c r="T27" s="630"/>
      <c r="U27" s="620"/>
      <c r="V27" s="620"/>
      <c r="W27" s="656"/>
    </row>
    <row r="28" spans="1:23" s="7" customFormat="1" ht="56.25" customHeight="1" x14ac:dyDescent="0.25">
      <c r="A28" s="617"/>
      <c r="B28" s="601"/>
      <c r="C28" s="601"/>
      <c r="D28" s="600"/>
      <c r="E28" s="600"/>
      <c r="F28" s="600"/>
      <c r="G28" s="600"/>
      <c r="H28" s="116" t="s">
        <v>575</v>
      </c>
      <c r="I28" s="606"/>
      <c r="J28" s="597"/>
      <c r="K28" s="597" t="s">
        <v>22</v>
      </c>
      <c r="L28" s="596"/>
      <c r="M28" s="621"/>
      <c r="N28" s="621"/>
      <c r="O28" s="621"/>
      <c r="P28" s="621"/>
      <c r="Q28" s="621"/>
      <c r="R28" s="621"/>
      <c r="S28" s="621"/>
      <c r="T28" s="631"/>
      <c r="U28" s="621"/>
      <c r="V28" s="621"/>
      <c r="W28" s="657"/>
    </row>
    <row r="29" spans="1:23" s="7" customFormat="1" ht="56.25" customHeight="1" x14ac:dyDescent="0.25">
      <c r="A29" s="128"/>
      <c r="B29" s="115"/>
      <c r="C29" s="115"/>
      <c r="D29" s="174">
        <f>+$L$25*D25</f>
        <v>3.7499999999999999E-2</v>
      </c>
      <c r="E29" s="174">
        <f t="shared" ref="E29:G29" si="4">+$L$25*E25</f>
        <v>7.4999999999999997E-2</v>
      </c>
      <c r="F29" s="174">
        <f t="shared" si="4"/>
        <v>0.11249999999999999</v>
      </c>
      <c r="G29" s="174">
        <f t="shared" si="4"/>
        <v>0.15</v>
      </c>
      <c r="H29" s="116"/>
      <c r="I29" s="95"/>
      <c r="J29" s="607" t="s">
        <v>605</v>
      </c>
      <c r="K29" s="608"/>
      <c r="L29" s="609"/>
      <c r="M29" s="129">
        <f>+$L$25*M25</f>
        <v>7.4999999999999997E-2</v>
      </c>
      <c r="N29" s="129">
        <f t="shared" ref="N29:V29" si="5">+$L$25*N25</f>
        <v>0.09</v>
      </c>
      <c r="O29" s="129">
        <f t="shared" si="5"/>
        <v>7.4999999999999997E-2</v>
      </c>
      <c r="P29" s="129">
        <f t="shared" si="5"/>
        <v>7.4999999999999997E-2</v>
      </c>
      <c r="Q29" s="129">
        <f t="shared" si="5"/>
        <v>0.11249999999999999</v>
      </c>
      <c r="R29" s="129">
        <f t="shared" si="5"/>
        <v>7.4999999999999997E-2</v>
      </c>
      <c r="S29" s="129">
        <f t="shared" si="5"/>
        <v>7.4999999999999997E-2</v>
      </c>
      <c r="T29" s="129">
        <f t="shared" si="5"/>
        <v>3.7499999999999999E-2</v>
      </c>
      <c r="U29" s="129">
        <f t="shared" si="5"/>
        <v>7.4999999999999997E-2</v>
      </c>
      <c r="V29" s="129">
        <f t="shared" si="5"/>
        <v>0.15</v>
      </c>
      <c r="W29" s="108"/>
    </row>
    <row r="30" spans="1:23" ht="61.5" customHeight="1" x14ac:dyDescent="0.25">
      <c r="A30" s="51" t="s">
        <v>86</v>
      </c>
      <c r="B30" s="618" t="s">
        <v>576</v>
      </c>
      <c r="C30" s="618"/>
      <c r="D30" s="618"/>
      <c r="E30" s="618"/>
      <c r="F30" s="618"/>
      <c r="G30" s="618"/>
      <c r="H30" s="618"/>
      <c r="I30" s="618"/>
      <c r="J30" s="618"/>
      <c r="K30" s="618"/>
      <c r="L30" s="618"/>
      <c r="M30" s="618"/>
      <c r="N30" s="618"/>
      <c r="O30" s="618"/>
      <c r="P30" s="618"/>
      <c r="Q30" s="618"/>
      <c r="R30" s="618"/>
      <c r="S30" s="618"/>
      <c r="T30" s="618"/>
      <c r="U30" s="618"/>
      <c r="V30" s="618"/>
      <c r="W30" s="618"/>
    </row>
    <row r="31" spans="1:23" s="7" customFormat="1" ht="59.25" customHeight="1" x14ac:dyDescent="0.25">
      <c r="A31" s="613" t="s">
        <v>577</v>
      </c>
      <c r="B31" s="600" t="s">
        <v>578</v>
      </c>
      <c r="C31" s="600" t="s">
        <v>127</v>
      </c>
      <c r="D31" s="600">
        <v>0.25</v>
      </c>
      <c r="E31" s="600">
        <v>0.5</v>
      </c>
      <c r="F31" s="600">
        <v>0.75</v>
      </c>
      <c r="G31" s="600">
        <v>1</v>
      </c>
      <c r="H31" s="106" t="s">
        <v>579</v>
      </c>
      <c r="I31" s="606" t="s">
        <v>580</v>
      </c>
      <c r="J31" s="597">
        <v>42736</v>
      </c>
      <c r="K31" s="597">
        <v>43100</v>
      </c>
      <c r="L31" s="596">
        <v>0.15</v>
      </c>
      <c r="M31" s="619">
        <v>0.5</v>
      </c>
      <c r="N31" s="619">
        <v>0.5</v>
      </c>
      <c r="O31" s="619">
        <v>0.5</v>
      </c>
      <c r="P31" s="619">
        <v>0.5</v>
      </c>
      <c r="Q31" s="619">
        <v>0.75</v>
      </c>
      <c r="R31" s="629">
        <v>0.1</v>
      </c>
      <c r="S31" s="619">
        <v>0.5</v>
      </c>
      <c r="T31" s="629">
        <v>0.15</v>
      </c>
      <c r="U31" s="619">
        <v>0.5</v>
      </c>
      <c r="V31" s="629">
        <v>0.25</v>
      </c>
      <c r="W31" s="651">
        <f>+AVERAGE(M31:V32)</f>
        <v>0.42499999999999999</v>
      </c>
    </row>
    <row r="32" spans="1:23" s="7" customFormat="1" ht="59.25" customHeight="1" x14ac:dyDescent="0.25">
      <c r="A32" s="613"/>
      <c r="B32" s="600"/>
      <c r="C32" s="600"/>
      <c r="D32" s="600"/>
      <c r="E32" s="600"/>
      <c r="F32" s="600"/>
      <c r="G32" s="600"/>
      <c r="H32" s="117" t="s">
        <v>581</v>
      </c>
      <c r="I32" s="606"/>
      <c r="J32" s="597"/>
      <c r="K32" s="597"/>
      <c r="L32" s="596"/>
      <c r="M32" s="621"/>
      <c r="N32" s="621"/>
      <c r="O32" s="621"/>
      <c r="P32" s="621"/>
      <c r="Q32" s="621"/>
      <c r="R32" s="631"/>
      <c r="S32" s="621"/>
      <c r="T32" s="631"/>
      <c r="U32" s="621"/>
      <c r="V32" s="631"/>
      <c r="W32" s="652"/>
    </row>
    <row r="33" spans="1:23" s="7" customFormat="1" ht="45" customHeight="1" x14ac:dyDescent="0.25">
      <c r="A33" s="29"/>
      <c r="B33" s="29"/>
      <c r="C33" s="29"/>
      <c r="D33" s="171">
        <f>+$L$31*D31</f>
        <v>3.7499999999999999E-2</v>
      </c>
      <c r="E33" s="171">
        <f t="shared" ref="E33:G33" si="6">+$L$31*E31</f>
        <v>7.4999999999999997E-2</v>
      </c>
      <c r="F33" s="171">
        <f t="shared" si="6"/>
        <v>0.11249999999999999</v>
      </c>
      <c r="G33" s="171">
        <f t="shared" si="6"/>
        <v>0.15</v>
      </c>
      <c r="H33" s="31"/>
      <c r="I33" s="32"/>
      <c r="J33" s="595" t="s">
        <v>605</v>
      </c>
      <c r="K33" s="595"/>
      <c r="L33" s="595"/>
      <c r="M33" s="171">
        <f>+$L$31*M31</f>
        <v>7.4999999999999997E-2</v>
      </c>
      <c r="N33" s="171">
        <f t="shared" ref="N33:V33" si="7">+$L$31*N31</f>
        <v>7.4999999999999997E-2</v>
      </c>
      <c r="O33" s="171">
        <f t="shared" si="7"/>
        <v>7.4999999999999997E-2</v>
      </c>
      <c r="P33" s="171">
        <f t="shared" si="7"/>
        <v>7.4999999999999997E-2</v>
      </c>
      <c r="Q33" s="171">
        <f t="shared" si="7"/>
        <v>0.11249999999999999</v>
      </c>
      <c r="R33" s="171">
        <f t="shared" si="7"/>
        <v>1.4999999999999999E-2</v>
      </c>
      <c r="S33" s="171">
        <f t="shared" si="7"/>
        <v>7.4999999999999997E-2</v>
      </c>
      <c r="T33" s="171">
        <f t="shared" si="7"/>
        <v>2.2499999999999999E-2</v>
      </c>
      <c r="U33" s="171">
        <f t="shared" si="7"/>
        <v>7.4999999999999997E-2</v>
      </c>
      <c r="V33" s="171">
        <f t="shared" si="7"/>
        <v>3.7499999999999999E-2</v>
      </c>
      <c r="W33" s="130"/>
    </row>
    <row r="35" spans="1:23" ht="27" customHeight="1" x14ac:dyDescent="0.25">
      <c r="C35" s="178" t="s">
        <v>614</v>
      </c>
      <c r="D35" s="131">
        <f>+D9+D23+D29+D33</f>
        <v>0.43</v>
      </c>
      <c r="E35" s="131">
        <f t="shared" ref="E35:F35" si="8">+E9+E23+E29+E33</f>
        <v>0.64500000000000002</v>
      </c>
      <c r="F35" s="131">
        <f t="shared" si="8"/>
        <v>0.84250000000000003</v>
      </c>
      <c r="G35" s="131">
        <f>+G9+G23+G29+G33</f>
        <v>1</v>
      </c>
      <c r="J35" s="648" t="s">
        <v>612</v>
      </c>
      <c r="K35" s="649"/>
      <c r="L35" s="650"/>
      <c r="M35" s="131">
        <f>+M9+M23+M29+M33</f>
        <v>0.64500000000000002</v>
      </c>
      <c r="N35" s="131">
        <f t="shared" ref="N35:V35" si="9">+N9+N23+N29+N33</f>
        <v>0.65999999999999992</v>
      </c>
      <c r="O35" s="131">
        <f t="shared" si="9"/>
        <v>0.62</v>
      </c>
      <c r="P35" s="131">
        <f t="shared" si="9"/>
        <v>0.67499999999999993</v>
      </c>
      <c r="Q35" s="131">
        <f t="shared" si="9"/>
        <v>0.53800000000000003</v>
      </c>
      <c r="R35" s="131">
        <f t="shared" si="9"/>
        <v>0.50900000000000012</v>
      </c>
      <c r="S35" s="131">
        <f t="shared" si="9"/>
        <v>0.47999500000000006</v>
      </c>
      <c r="T35" s="131">
        <f t="shared" si="9"/>
        <v>0.16250000000000001</v>
      </c>
      <c r="U35" s="131">
        <f t="shared" si="9"/>
        <v>0.64500000000000002</v>
      </c>
      <c r="V35" s="131">
        <f t="shared" si="9"/>
        <v>0.51500000000000001</v>
      </c>
    </row>
    <row r="36" spans="1:23" x14ac:dyDescent="0.25">
      <c r="J36" s="164"/>
      <c r="K36" s="164"/>
      <c r="L36" s="164"/>
    </row>
    <row r="37" spans="1:23" ht="30" customHeight="1" x14ac:dyDescent="0.25">
      <c r="C37" s="178" t="s">
        <v>615</v>
      </c>
      <c r="D37" s="149">
        <f>+D35*0.2</f>
        <v>8.6000000000000007E-2</v>
      </c>
      <c r="E37" s="149">
        <f t="shared" ref="E37:G37" si="10">+E35*0.2</f>
        <v>0.129</v>
      </c>
      <c r="F37" s="149">
        <f t="shared" si="10"/>
        <v>0.16850000000000001</v>
      </c>
      <c r="G37" s="149">
        <f t="shared" si="10"/>
        <v>0.2</v>
      </c>
      <c r="J37" s="648" t="s">
        <v>613</v>
      </c>
      <c r="K37" s="649"/>
      <c r="L37" s="650"/>
      <c r="M37" s="149">
        <f>+M35*0.2</f>
        <v>0.129</v>
      </c>
      <c r="N37" s="149">
        <f t="shared" ref="N37:V37" si="11">+N35*0.2</f>
        <v>0.13199999999999998</v>
      </c>
      <c r="O37" s="149">
        <f t="shared" si="11"/>
        <v>0.124</v>
      </c>
      <c r="P37" s="149">
        <f t="shared" si="11"/>
        <v>0.13499999999999998</v>
      </c>
      <c r="Q37" s="149">
        <f t="shared" si="11"/>
        <v>0.10760000000000002</v>
      </c>
      <c r="R37" s="149">
        <f t="shared" si="11"/>
        <v>0.10180000000000003</v>
      </c>
      <c r="S37" s="149">
        <f t="shared" si="11"/>
        <v>9.5999000000000015E-2</v>
      </c>
      <c r="T37" s="149">
        <f t="shared" si="11"/>
        <v>3.2500000000000001E-2</v>
      </c>
      <c r="U37" s="149">
        <f t="shared" si="11"/>
        <v>0.129</v>
      </c>
      <c r="V37" s="149">
        <f t="shared" si="11"/>
        <v>0.10300000000000001</v>
      </c>
    </row>
    <row r="38" spans="1:23" x14ac:dyDescent="0.25">
      <c r="J38" s="164"/>
      <c r="K38" s="164"/>
      <c r="L38" s="164"/>
    </row>
  </sheetData>
  <mergeCells count="183">
    <mergeCell ref="J35:L35"/>
    <mergeCell ref="J37:L37"/>
    <mergeCell ref="W31:W32"/>
    <mergeCell ref="N19:N21"/>
    <mergeCell ref="O19:O21"/>
    <mergeCell ref="P19:P21"/>
    <mergeCell ref="Q19:Q21"/>
    <mergeCell ref="R19:R21"/>
    <mergeCell ref="S19:S21"/>
    <mergeCell ref="T19:T21"/>
    <mergeCell ref="U19:U21"/>
    <mergeCell ref="V19:V21"/>
    <mergeCell ref="W19:W21"/>
    <mergeCell ref="R31:R32"/>
    <mergeCell ref="S31:S32"/>
    <mergeCell ref="T31:T32"/>
    <mergeCell ref="U31:U32"/>
    <mergeCell ref="V31:V32"/>
    <mergeCell ref="W25:W28"/>
    <mergeCell ref="B24:W24"/>
    <mergeCell ref="L19:L21"/>
    <mergeCell ref="J23:L23"/>
    <mergeCell ref="J29:L29"/>
    <mergeCell ref="M31:M32"/>
    <mergeCell ref="N31:N32"/>
    <mergeCell ref="O31:O32"/>
    <mergeCell ref="P31:P32"/>
    <mergeCell ref="Q31:Q32"/>
    <mergeCell ref="S25:S28"/>
    <mergeCell ref="T25:T28"/>
    <mergeCell ref="U25:U28"/>
    <mergeCell ref="V25:V28"/>
    <mergeCell ref="U16:U18"/>
    <mergeCell ref="V16:V18"/>
    <mergeCell ref="M19:M21"/>
    <mergeCell ref="P16:P18"/>
    <mergeCell ref="Q16:Q18"/>
    <mergeCell ref="R16:R18"/>
    <mergeCell ref="S16:S18"/>
    <mergeCell ref="T16:T18"/>
    <mergeCell ref="U11:U12"/>
    <mergeCell ref="V11:V12"/>
    <mergeCell ref="W11:W12"/>
    <mergeCell ref="N13:N15"/>
    <mergeCell ref="O13:O15"/>
    <mergeCell ref="P13:P15"/>
    <mergeCell ref="Q13:Q15"/>
    <mergeCell ref="R13:R15"/>
    <mergeCell ref="S13:S15"/>
    <mergeCell ref="T13:T15"/>
    <mergeCell ref="U13:U15"/>
    <mergeCell ref="V13:V15"/>
    <mergeCell ref="W13:W15"/>
    <mergeCell ref="P11:P12"/>
    <mergeCell ref="Q11:Q12"/>
    <mergeCell ref="R11:R12"/>
    <mergeCell ref="S11:S12"/>
    <mergeCell ref="T11:T12"/>
    <mergeCell ref="M11:M12"/>
    <mergeCell ref="M13:M15"/>
    <mergeCell ref="M16:M18"/>
    <mergeCell ref="N11:N12"/>
    <mergeCell ref="O11:O12"/>
    <mergeCell ref="N16:N18"/>
    <mergeCell ref="O16:O18"/>
    <mergeCell ref="W4:W5"/>
    <mergeCell ref="W16:W18"/>
    <mergeCell ref="B2:W2"/>
    <mergeCell ref="B3:W3"/>
    <mergeCell ref="B10:W10"/>
    <mergeCell ref="M6:M8"/>
    <mergeCell ref="N6:N8"/>
    <mergeCell ref="O6:O8"/>
    <mergeCell ref="P6:P8"/>
    <mergeCell ref="Q6:Q8"/>
    <mergeCell ref="R6:R8"/>
    <mergeCell ref="W6:W8"/>
    <mergeCell ref="V6:V8"/>
    <mergeCell ref="U6:U8"/>
    <mergeCell ref="T6:T8"/>
    <mergeCell ref="S6:S8"/>
    <mergeCell ref="R4:R5"/>
    <mergeCell ref="S4:S5"/>
    <mergeCell ref="T4:T5"/>
    <mergeCell ref="U4:U5"/>
    <mergeCell ref="V4:V5"/>
    <mergeCell ref="M4:M5"/>
    <mergeCell ref="N4:N5"/>
    <mergeCell ref="O4:O5"/>
    <mergeCell ref="P4:P5"/>
    <mergeCell ref="Q4:Q5"/>
    <mergeCell ref="L25:L28"/>
    <mergeCell ref="I25:I28"/>
    <mergeCell ref="E25:E28"/>
    <mergeCell ref="F25:F28"/>
    <mergeCell ref="G25:G28"/>
    <mergeCell ref="B30:W30"/>
    <mergeCell ref="M25:M28"/>
    <mergeCell ref="N25:N28"/>
    <mergeCell ref="O25:O28"/>
    <mergeCell ref="P25:P28"/>
    <mergeCell ref="Q25:Q28"/>
    <mergeCell ref="R25:R28"/>
    <mergeCell ref="A31:A32"/>
    <mergeCell ref="A4:A5"/>
    <mergeCell ref="C4:C5"/>
    <mergeCell ref="J25:J28"/>
    <mergeCell ref="J31:J32"/>
    <mergeCell ref="B25:B28"/>
    <mergeCell ref="C25:C28"/>
    <mergeCell ref="K31:K32"/>
    <mergeCell ref="L31:L32"/>
    <mergeCell ref="B31:B32"/>
    <mergeCell ref="I31:I32"/>
    <mergeCell ref="C31:C32"/>
    <mergeCell ref="D31:D32"/>
    <mergeCell ref="A25:A28"/>
    <mergeCell ref="L6:L8"/>
    <mergeCell ref="K6:K8"/>
    <mergeCell ref="J6:J8"/>
    <mergeCell ref="G6:G8"/>
    <mergeCell ref="F6:F8"/>
    <mergeCell ref="E6:E8"/>
    <mergeCell ref="D6:D8"/>
    <mergeCell ref="C6:C8"/>
    <mergeCell ref="L13:L15"/>
    <mergeCell ref="K13:K15"/>
    <mergeCell ref="A16:A18"/>
    <mergeCell ref="G19:G21"/>
    <mergeCell ref="F19:F21"/>
    <mergeCell ref="E19:E21"/>
    <mergeCell ref="D19:D21"/>
    <mergeCell ref="B19:B21"/>
    <mergeCell ref="A19:A21"/>
    <mergeCell ref="K19:K21"/>
    <mergeCell ref="J19:J21"/>
    <mergeCell ref="I19:I21"/>
    <mergeCell ref="C19:C21"/>
    <mergeCell ref="A13:A15"/>
    <mergeCell ref="D11:D12"/>
    <mergeCell ref="B6:B8"/>
    <mergeCell ref="A6:A8"/>
    <mergeCell ref="D4:G4"/>
    <mergeCell ref="B4:B5"/>
    <mergeCell ref="H4:H5"/>
    <mergeCell ref="I4:I5"/>
    <mergeCell ref="J4:K4"/>
    <mergeCell ref="L4:L5"/>
    <mergeCell ref="E11:E12"/>
    <mergeCell ref="F11:F12"/>
    <mergeCell ref="G11:G12"/>
    <mergeCell ref="A11:A12"/>
    <mergeCell ref="B11:B12"/>
    <mergeCell ref="C11:C12"/>
    <mergeCell ref="L11:L12"/>
    <mergeCell ref="K11:K12"/>
    <mergeCell ref="J11:J12"/>
    <mergeCell ref="I11:I12"/>
    <mergeCell ref="J9:L9"/>
    <mergeCell ref="J33:L33"/>
    <mergeCell ref="L16:L18"/>
    <mergeCell ref="K16:K18"/>
    <mergeCell ref="J16:J18"/>
    <mergeCell ref="I16:I18"/>
    <mergeCell ref="C16:C18"/>
    <mergeCell ref="D13:D15"/>
    <mergeCell ref="C13:C15"/>
    <mergeCell ref="B13:B15"/>
    <mergeCell ref="G13:G15"/>
    <mergeCell ref="F13:F15"/>
    <mergeCell ref="E13:E15"/>
    <mergeCell ref="D16:D18"/>
    <mergeCell ref="E16:E18"/>
    <mergeCell ref="F16:F18"/>
    <mergeCell ref="G16:G18"/>
    <mergeCell ref="J13:J15"/>
    <mergeCell ref="I13:I15"/>
    <mergeCell ref="D25:D28"/>
    <mergeCell ref="B16:B18"/>
    <mergeCell ref="E31:E32"/>
    <mergeCell ref="F31:F32"/>
    <mergeCell ref="G31:G32"/>
    <mergeCell ref="K25:K28"/>
  </mergeCells>
  <printOptions horizontalCentered="1" verticalCentered="1"/>
  <pageMargins left="1.3779527559055118" right="0.19685039370078741" top="0.39370078740157483" bottom="0.39370078740157483" header="0.31496062992125984" footer="0.31496062992125984"/>
  <pageSetup paperSize="14" scale="50" orientation="landscape" horizontalDpi="4294967294" verticalDpi="4294967294" r:id="rId1"/>
  <rowBreaks count="1" manualBreakCount="1">
    <brk id="2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W65"/>
  <sheetViews>
    <sheetView topLeftCell="A38" zoomScale="60" zoomScaleNormal="60" workbookViewId="0">
      <selection activeCell="W30" sqref="W30:W48"/>
    </sheetView>
  </sheetViews>
  <sheetFormatPr baseColWidth="10" defaultRowHeight="15" x14ac:dyDescent="0.25"/>
  <cols>
    <col min="1" max="1" width="50.5703125" customWidth="1"/>
    <col min="2" max="2" width="32.28515625" style="44" customWidth="1"/>
    <col min="3" max="3" width="30.5703125" customWidth="1"/>
    <col min="4" max="7" width="10" customWidth="1"/>
    <col min="8" max="8" width="34.42578125" customWidth="1"/>
    <col min="9" max="9" width="25.140625" customWidth="1"/>
    <col min="10" max="11" width="13.28515625" customWidth="1"/>
    <col min="12" max="12" width="19.5703125" customWidth="1"/>
    <col min="17" max="17" width="13.85546875" customWidth="1"/>
    <col min="18" max="18" width="15.42578125" customWidth="1"/>
    <col min="21" max="21" width="14.5703125" customWidth="1"/>
    <col min="23" max="23" width="16.7109375" customWidth="1"/>
  </cols>
  <sheetData>
    <row r="2" spans="1:23" ht="45.75" customHeight="1" x14ac:dyDescent="0.25">
      <c r="A2" s="56" t="s">
        <v>25</v>
      </c>
      <c r="B2" s="696" t="s">
        <v>26</v>
      </c>
      <c r="C2" s="697"/>
      <c r="D2" s="697"/>
      <c r="E2" s="697"/>
      <c r="F2" s="697"/>
      <c r="G2" s="697"/>
      <c r="H2" s="697"/>
      <c r="I2" s="697"/>
      <c r="J2" s="697"/>
      <c r="K2" s="697"/>
      <c r="L2" s="697"/>
      <c r="M2" s="697"/>
      <c r="N2" s="697"/>
      <c r="O2" s="697"/>
      <c r="P2" s="697"/>
      <c r="Q2" s="697"/>
      <c r="R2" s="697"/>
      <c r="S2" s="697"/>
      <c r="T2" s="697"/>
      <c r="U2" s="697"/>
      <c r="V2" s="697"/>
      <c r="W2" s="697"/>
    </row>
    <row r="3" spans="1:23" ht="54" customHeight="1" x14ac:dyDescent="0.25">
      <c r="A3" s="57" t="s">
        <v>1</v>
      </c>
      <c r="B3" s="698" t="s">
        <v>87</v>
      </c>
      <c r="C3" s="699"/>
      <c r="D3" s="699"/>
      <c r="E3" s="699"/>
      <c r="F3" s="699"/>
      <c r="G3" s="699"/>
      <c r="H3" s="699"/>
      <c r="I3" s="699"/>
      <c r="J3" s="699"/>
      <c r="K3" s="699"/>
      <c r="L3" s="699"/>
      <c r="M3" s="699"/>
      <c r="N3" s="699"/>
      <c r="O3" s="699"/>
      <c r="P3" s="699"/>
      <c r="Q3" s="699"/>
      <c r="R3" s="699"/>
      <c r="S3" s="699"/>
      <c r="T3" s="699"/>
      <c r="U3" s="699"/>
      <c r="V3" s="699"/>
      <c r="W3" s="699"/>
    </row>
    <row r="4" spans="1:23" ht="15.75" customHeight="1" x14ac:dyDescent="0.25">
      <c r="A4" s="683" t="s">
        <v>20</v>
      </c>
      <c r="B4" s="683" t="s">
        <v>2</v>
      </c>
      <c r="C4" s="682" t="s">
        <v>3</v>
      </c>
      <c r="D4" s="682" t="s">
        <v>4</v>
      </c>
      <c r="E4" s="682"/>
      <c r="F4" s="682"/>
      <c r="G4" s="682"/>
      <c r="H4" s="682" t="s">
        <v>5</v>
      </c>
      <c r="I4" s="683" t="s">
        <v>6</v>
      </c>
      <c r="J4" s="703" t="s">
        <v>7</v>
      </c>
      <c r="K4" s="704"/>
      <c r="L4" s="682" t="s">
        <v>8</v>
      </c>
      <c r="M4" s="635" t="s">
        <v>593</v>
      </c>
      <c r="N4" s="635" t="s">
        <v>594</v>
      </c>
      <c r="O4" s="635" t="s">
        <v>595</v>
      </c>
      <c r="P4" s="635" t="s">
        <v>596</v>
      </c>
      <c r="Q4" s="635" t="s">
        <v>597</v>
      </c>
      <c r="R4" s="635" t="s">
        <v>598</v>
      </c>
      <c r="S4" s="635" t="s">
        <v>325</v>
      </c>
      <c r="T4" s="635" t="s">
        <v>599</v>
      </c>
      <c r="U4" s="635" t="s">
        <v>600</v>
      </c>
      <c r="V4" s="635" t="s">
        <v>601</v>
      </c>
      <c r="W4" s="642" t="s">
        <v>602</v>
      </c>
    </row>
    <row r="5" spans="1:23" ht="66.75" customHeight="1" x14ac:dyDescent="0.25">
      <c r="A5" s="684"/>
      <c r="B5" s="684"/>
      <c r="C5" s="683"/>
      <c r="D5" s="8" t="s">
        <v>9</v>
      </c>
      <c r="E5" s="8" t="s">
        <v>10</v>
      </c>
      <c r="F5" s="8" t="s">
        <v>11</v>
      </c>
      <c r="G5" s="8" t="s">
        <v>12</v>
      </c>
      <c r="H5" s="683"/>
      <c r="I5" s="684"/>
      <c r="J5" s="9" t="s">
        <v>13</v>
      </c>
      <c r="K5" s="9" t="s">
        <v>14</v>
      </c>
      <c r="L5" s="683"/>
      <c r="M5" s="702"/>
      <c r="N5" s="702"/>
      <c r="O5" s="702"/>
      <c r="P5" s="702"/>
      <c r="Q5" s="702"/>
      <c r="R5" s="702"/>
      <c r="S5" s="702"/>
      <c r="T5" s="702"/>
      <c r="U5" s="702"/>
      <c r="V5" s="702"/>
      <c r="W5" s="695"/>
    </row>
    <row r="6" spans="1:23" ht="98.25" customHeight="1" x14ac:dyDescent="0.25">
      <c r="A6" s="685" t="s">
        <v>551</v>
      </c>
      <c r="B6" s="661" t="s">
        <v>76</v>
      </c>
      <c r="C6" s="673" t="s">
        <v>121</v>
      </c>
      <c r="D6" s="603">
        <v>0.2</v>
      </c>
      <c r="E6" s="603">
        <v>0.55000000000000004</v>
      </c>
      <c r="F6" s="603">
        <v>0.8</v>
      </c>
      <c r="G6" s="603">
        <v>1</v>
      </c>
      <c r="H6" s="122" t="s">
        <v>587</v>
      </c>
      <c r="I6" s="675" t="s">
        <v>70</v>
      </c>
      <c r="J6" s="663">
        <v>42736</v>
      </c>
      <c r="K6" s="663">
        <v>43100</v>
      </c>
      <c r="L6" s="674">
        <v>0.1</v>
      </c>
      <c r="M6" s="636">
        <v>0.55000000000000004</v>
      </c>
      <c r="N6" s="636">
        <v>0.66</v>
      </c>
      <c r="O6" s="636">
        <v>0.55000000000000004</v>
      </c>
      <c r="P6" s="636">
        <v>0.55000000000000004</v>
      </c>
      <c r="Q6" s="639">
        <v>0</v>
      </c>
      <c r="R6" s="636">
        <v>0.6</v>
      </c>
      <c r="S6" s="639">
        <v>0.5</v>
      </c>
      <c r="T6" s="639">
        <v>0.5</v>
      </c>
      <c r="U6" s="636">
        <v>0.55000000000000004</v>
      </c>
      <c r="V6" s="636">
        <v>0.82</v>
      </c>
      <c r="W6" s="692">
        <f>+AVERAGE(M6:V8)</f>
        <v>0.52800000000000002</v>
      </c>
    </row>
    <row r="7" spans="1:23" ht="70.5" customHeight="1" x14ac:dyDescent="0.25">
      <c r="A7" s="685"/>
      <c r="B7" s="661"/>
      <c r="C7" s="673"/>
      <c r="D7" s="603"/>
      <c r="E7" s="603"/>
      <c r="F7" s="603"/>
      <c r="G7" s="603"/>
      <c r="H7" s="122" t="s">
        <v>589</v>
      </c>
      <c r="I7" s="675"/>
      <c r="J7" s="663"/>
      <c r="K7" s="663"/>
      <c r="L7" s="674"/>
      <c r="M7" s="637"/>
      <c r="N7" s="637"/>
      <c r="O7" s="637"/>
      <c r="P7" s="637"/>
      <c r="Q7" s="640"/>
      <c r="R7" s="637"/>
      <c r="S7" s="640"/>
      <c r="T7" s="640"/>
      <c r="U7" s="637"/>
      <c r="V7" s="637"/>
      <c r="W7" s="693"/>
    </row>
    <row r="8" spans="1:23" s="10" customFormat="1" ht="63" customHeight="1" x14ac:dyDescent="0.25">
      <c r="A8" s="686"/>
      <c r="B8" s="661"/>
      <c r="C8" s="673"/>
      <c r="D8" s="603"/>
      <c r="E8" s="603"/>
      <c r="F8" s="603"/>
      <c r="G8" s="603"/>
      <c r="H8" s="122" t="s">
        <v>552</v>
      </c>
      <c r="I8" s="675"/>
      <c r="J8" s="663"/>
      <c r="K8" s="663"/>
      <c r="L8" s="674"/>
      <c r="M8" s="638"/>
      <c r="N8" s="638"/>
      <c r="O8" s="638"/>
      <c r="P8" s="638"/>
      <c r="Q8" s="641"/>
      <c r="R8" s="638"/>
      <c r="S8" s="641"/>
      <c r="T8" s="641"/>
      <c r="U8" s="638"/>
      <c r="V8" s="638"/>
      <c r="W8" s="694"/>
    </row>
    <row r="9" spans="1:23" s="10" customFormat="1" ht="63" customHeight="1" x14ac:dyDescent="0.25">
      <c r="A9" s="163"/>
      <c r="B9" s="97"/>
      <c r="C9" s="98"/>
      <c r="D9" s="173">
        <f>+$L$6*D6</f>
        <v>2.0000000000000004E-2</v>
      </c>
      <c r="E9" s="173">
        <f t="shared" ref="E9:G9" si="0">+$L$6*E6</f>
        <v>5.5000000000000007E-2</v>
      </c>
      <c r="F9" s="173">
        <f t="shared" si="0"/>
        <v>8.0000000000000016E-2</v>
      </c>
      <c r="G9" s="173">
        <f t="shared" si="0"/>
        <v>0.1</v>
      </c>
      <c r="H9" s="122"/>
      <c r="I9" s="102"/>
      <c r="J9" s="676" t="s">
        <v>605</v>
      </c>
      <c r="K9" s="677"/>
      <c r="L9" s="678"/>
      <c r="M9" s="126">
        <f>+$L$6*M6</f>
        <v>5.5000000000000007E-2</v>
      </c>
      <c r="N9" s="126">
        <f t="shared" ref="N9:V9" si="1">+$L$6*N6</f>
        <v>6.6000000000000003E-2</v>
      </c>
      <c r="O9" s="126">
        <f t="shared" si="1"/>
        <v>5.5000000000000007E-2</v>
      </c>
      <c r="P9" s="126">
        <f t="shared" si="1"/>
        <v>5.5000000000000007E-2</v>
      </c>
      <c r="Q9" s="126">
        <f t="shared" si="1"/>
        <v>0</v>
      </c>
      <c r="R9" s="126">
        <f t="shared" si="1"/>
        <v>0.06</v>
      </c>
      <c r="S9" s="126">
        <f t="shared" si="1"/>
        <v>0.05</v>
      </c>
      <c r="T9" s="126">
        <f t="shared" si="1"/>
        <v>0.05</v>
      </c>
      <c r="U9" s="126">
        <f t="shared" si="1"/>
        <v>5.5000000000000007E-2</v>
      </c>
      <c r="V9" s="126">
        <f t="shared" si="1"/>
        <v>8.2000000000000003E-2</v>
      </c>
      <c r="W9" s="110"/>
    </row>
    <row r="10" spans="1:23" ht="60" customHeight="1" x14ac:dyDescent="0.25">
      <c r="A10" s="35" t="s">
        <v>15</v>
      </c>
      <c r="B10" s="700" t="s">
        <v>65</v>
      </c>
      <c r="C10" s="700"/>
      <c r="D10" s="700"/>
      <c r="E10" s="700"/>
      <c r="F10" s="700"/>
      <c r="G10" s="700"/>
      <c r="H10" s="700"/>
      <c r="I10" s="700"/>
      <c r="J10" s="700"/>
      <c r="K10" s="700"/>
      <c r="L10" s="700"/>
      <c r="M10" s="700"/>
      <c r="N10" s="700"/>
      <c r="O10" s="700"/>
      <c r="P10" s="700"/>
      <c r="Q10" s="700"/>
      <c r="R10" s="700"/>
      <c r="S10" s="700"/>
      <c r="T10" s="700"/>
      <c r="U10" s="700"/>
      <c r="V10" s="700"/>
      <c r="W10" s="700"/>
    </row>
    <row r="11" spans="1:23" ht="130.5" customHeight="1" x14ac:dyDescent="0.25">
      <c r="A11" s="672" t="s">
        <v>588</v>
      </c>
      <c r="B11" s="673" t="s">
        <v>131</v>
      </c>
      <c r="C11" s="673" t="s">
        <v>193</v>
      </c>
      <c r="D11" s="603">
        <v>0.25</v>
      </c>
      <c r="E11" s="603">
        <v>0.5</v>
      </c>
      <c r="F11" s="603">
        <v>0.75</v>
      </c>
      <c r="G11" s="603">
        <v>1</v>
      </c>
      <c r="H11" s="91" t="s">
        <v>136</v>
      </c>
      <c r="I11" s="48" t="s">
        <v>233</v>
      </c>
      <c r="J11" s="663">
        <v>42736</v>
      </c>
      <c r="K11" s="663">
        <v>43100</v>
      </c>
      <c r="L11" s="679">
        <v>0.2</v>
      </c>
      <c r="M11" s="713">
        <v>0.68</v>
      </c>
      <c r="N11" s="713">
        <v>0.5</v>
      </c>
      <c r="O11" s="723">
        <v>0.47</v>
      </c>
      <c r="P11" s="713">
        <v>0.5</v>
      </c>
      <c r="Q11" s="724"/>
      <c r="R11" s="725">
        <v>0.5</v>
      </c>
      <c r="S11" s="726">
        <v>0.4</v>
      </c>
      <c r="T11" s="726">
        <v>0.22</v>
      </c>
      <c r="U11" s="725">
        <v>0.5</v>
      </c>
      <c r="V11" s="725">
        <v>0.45</v>
      </c>
      <c r="W11" s="722">
        <f>+AVERAGE(M11:V13)</f>
        <v>0.46888888888888897</v>
      </c>
    </row>
    <row r="12" spans="1:23" ht="94.5" customHeight="1" x14ac:dyDescent="0.25">
      <c r="A12" s="672"/>
      <c r="B12" s="673"/>
      <c r="C12" s="673"/>
      <c r="D12" s="603"/>
      <c r="E12" s="603"/>
      <c r="F12" s="603"/>
      <c r="G12" s="603"/>
      <c r="H12" s="91" t="s">
        <v>134</v>
      </c>
      <c r="I12" s="48" t="s">
        <v>234</v>
      </c>
      <c r="J12" s="663"/>
      <c r="K12" s="663"/>
      <c r="L12" s="680"/>
      <c r="M12" s="713"/>
      <c r="N12" s="713"/>
      <c r="O12" s="723"/>
      <c r="P12" s="713"/>
      <c r="Q12" s="724"/>
      <c r="R12" s="725"/>
      <c r="S12" s="726"/>
      <c r="T12" s="726"/>
      <c r="U12" s="725"/>
      <c r="V12" s="725"/>
      <c r="W12" s="722"/>
    </row>
    <row r="13" spans="1:23" ht="105" customHeight="1" x14ac:dyDescent="0.25">
      <c r="A13" s="672"/>
      <c r="B13" s="673"/>
      <c r="C13" s="673"/>
      <c r="D13" s="603"/>
      <c r="E13" s="603"/>
      <c r="F13" s="603"/>
      <c r="G13" s="603"/>
      <c r="H13" s="91" t="s">
        <v>135</v>
      </c>
      <c r="I13" s="48" t="s">
        <v>232</v>
      </c>
      <c r="J13" s="663"/>
      <c r="K13" s="663"/>
      <c r="L13" s="681"/>
      <c r="M13" s="713"/>
      <c r="N13" s="713"/>
      <c r="O13" s="723"/>
      <c r="P13" s="713"/>
      <c r="Q13" s="724"/>
      <c r="R13" s="725"/>
      <c r="S13" s="726"/>
      <c r="T13" s="726"/>
      <c r="U13" s="725"/>
      <c r="V13" s="725"/>
      <c r="W13" s="722"/>
    </row>
    <row r="14" spans="1:23" ht="67.5" customHeight="1" x14ac:dyDescent="0.25">
      <c r="A14" s="672" t="s">
        <v>590</v>
      </c>
      <c r="B14" s="661" t="s">
        <v>132</v>
      </c>
      <c r="C14" s="673" t="s">
        <v>141</v>
      </c>
      <c r="D14" s="603">
        <v>0.25</v>
      </c>
      <c r="E14" s="603">
        <v>0.5</v>
      </c>
      <c r="F14" s="603">
        <v>0.75</v>
      </c>
      <c r="G14" s="603">
        <v>1</v>
      </c>
      <c r="H14" s="91" t="s">
        <v>137</v>
      </c>
      <c r="I14" s="662" t="s">
        <v>133</v>
      </c>
      <c r="J14" s="663">
        <v>42736</v>
      </c>
      <c r="K14" s="663">
        <v>43100</v>
      </c>
      <c r="L14" s="679">
        <v>0.2</v>
      </c>
      <c r="M14" s="714">
        <v>0.5</v>
      </c>
      <c r="N14" s="727">
        <v>0.5</v>
      </c>
      <c r="O14" s="729">
        <v>0.25</v>
      </c>
      <c r="P14" s="727">
        <v>0.5</v>
      </c>
      <c r="Q14" s="731"/>
      <c r="R14" s="627"/>
      <c r="S14" s="701">
        <v>0.43330000000000002</v>
      </c>
      <c r="T14" s="630">
        <v>0.4</v>
      </c>
      <c r="U14" s="627">
        <v>0.5</v>
      </c>
      <c r="V14" s="630">
        <v>0.45</v>
      </c>
      <c r="W14" s="722">
        <f>+AVERAGE(M14:V17)</f>
        <v>0.44166250000000001</v>
      </c>
    </row>
    <row r="15" spans="1:23" ht="59.25" customHeight="1" x14ac:dyDescent="0.25">
      <c r="A15" s="672"/>
      <c r="B15" s="661"/>
      <c r="C15" s="673"/>
      <c r="D15" s="603"/>
      <c r="E15" s="603"/>
      <c r="F15" s="603"/>
      <c r="G15" s="603"/>
      <c r="H15" s="91" t="s">
        <v>138</v>
      </c>
      <c r="I15" s="662"/>
      <c r="J15" s="663"/>
      <c r="K15" s="663"/>
      <c r="L15" s="680"/>
      <c r="M15" s="714"/>
      <c r="N15" s="727"/>
      <c r="O15" s="729"/>
      <c r="P15" s="727"/>
      <c r="Q15" s="731"/>
      <c r="R15" s="627"/>
      <c r="S15" s="701"/>
      <c r="T15" s="630"/>
      <c r="U15" s="627"/>
      <c r="V15" s="630"/>
      <c r="W15" s="722"/>
    </row>
    <row r="16" spans="1:23" ht="43.5" customHeight="1" x14ac:dyDescent="0.25">
      <c r="A16" s="672"/>
      <c r="B16" s="661"/>
      <c r="C16" s="673"/>
      <c r="D16" s="603"/>
      <c r="E16" s="603"/>
      <c r="F16" s="603"/>
      <c r="G16" s="603"/>
      <c r="H16" s="91" t="s">
        <v>139</v>
      </c>
      <c r="I16" s="662"/>
      <c r="J16" s="663"/>
      <c r="K16" s="663"/>
      <c r="L16" s="680"/>
      <c r="M16" s="714"/>
      <c r="N16" s="727"/>
      <c r="O16" s="729"/>
      <c r="P16" s="727"/>
      <c r="Q16" s="731"/>
      <c r="R16" s="627"/>
      <c r="S16" s="701"/>
      <c r="T16" s="630"/>
      <c r="U16" s="627"/>
      <c r="V16" s="630"/>
      <c r="W16" s="722"/>
    </row>
    <row r="17" spans="1:23" ht="47.25" customHeight="1" x14ac:dyDescent="0.25">
      <c r="A17" s="672"/>
      <c r="B17" s="661"/>
      <c r="C17" s="673"/>
      <c r="D17" s="603"/>
      <c r="E17" s="603"/>
      <c r="F17" s="603"/>
      <c r="G17" s="603"/>
      <c r="H17" s="91" t="s">
        <v>140</v>
      </c>
      <c r="I17" s="662"/>
      <c r="J17" s="663"/>
      <c r="K17" s="663"/>
      <c r="L17" s="681"/>
      <c r="M17" s="715"/>
      <c r="N17" s="728"/>
      <c r="O17" s="730"/>
      <c r="P17" s="728"/>
      <c r="Q17" s="732"/>
      <c r="R17" s="628"/>
      <c r="S17" s="647"/>
      <c r="T17" s="631"/>
      <c r="U17" s="628"/>
      <c r="V17" s="631"/>
      <c r="W17" s="722"/>
    </row>
    <row r="18" spans="1:23" ht="47.25" customHeight="1" x14ac:dyDescent="0.25">
      <c r="A18" s="123"/>
      <c r="B18" s="97"/>
      <c r="C18" s="98"/>
      <c r="D18" s="173">
        <f>+$L$11*D11+$L$14*D14</f>
        <v>0.1</v>
      </c>
      <c r="E18" s="173">
        <f t="shared" ref="E18:G18" si="2">+$L$11*E11+$L$14*E14</f>
        <v>0.2</v>
      </c>
      <c r="F18" s="173">
        <f t="shared" si="2"/>
        <v>0.30000000000000004</v>
      </c>
      <c r="G18" s="173">
        <f t="shared" si="2"/>
        <v>0.4</v>
      </c>
      <c r="H18" s="97"/>
      <c r="I18" s="96"/>
      <c r="J18" s="676" t="s">
        <v>605</v>
      </c>
      <c r="K18" s="677"/>
      <c r="L18" s="678"/>
      <c r="M18" s="126">
        <f>+$L$11*M11+$L$14*M14</f>
        <v>0.23600000000000002</v>
      </c>
      <c r="N18" s="126">
        <f t="shared" ref="N18:V18" si="3">+$L$11*N11+$L$14*N14</f>
        <v>0.2</v>
      </c>
      <c r="O18" s="126">
        <f t="shared" si="3"/>
        <v>0.14400000000000002</v>
      </c>
      <c r="P18" s="126">
        <f t="shared" si="3"/>
        <v>0.2</v>
      </c>
      <c r="Q18" s="411">
        <f t="shared" si="3"/>
        <v>0</v>
      </c>
      <c r="R18" s="126">
        <f t="shared" si="3"/>
        <v>0.1</v>
      </c>
      <c r="S18" s="126">
        <f t="shared" si="3"/>
        <v>0.16666000000000003</v>
      </c>
      <c r="T18" s="126">
        <f t="shared" si="3"/>
        <v>0.12400000000000003</v>
      </c>
      <c r="U18" s="126">
        <f t="shared" si="3"/>
        <v>0.2</v>
      </c>
      <c r="V18" s="126">
        <f t="shared" si="3"/>
        <v>0.18000000000000002</v>
      </c>
      <c r="W18" s="110"/>
    </row>
    <row r="19" spans="1:23" ht="45.75" customHeight="1" x14ac:dyDescent="0.25">
      <c r="A19" s="39" t="s">
        <v>16</v>
      </c>
      <c r="B19" s="700" t="s">
        <v>66</v>
      </c>
      <c r="C19" s="700"/>
      <c r="D19" s="700"/>
      <c r="E19" s="700"/>
      <c r="F19" s="700"/>
      <c r="G19" s="700"/>
      <c r="H19" s="700"/>
      <c r="I19" s="700"/>
      <c r="J19" s="700"/>
      <c r="K19" s="700"/>
      <c r="L19" s="700"/>
      <c r="M19" s="700"/>
      <c r="N19" s="700"/>
      <c r="O19" s="700"/>
      <c r="P19" s="700"/>
      <c r="Q19" s="700"/>
      <c r="R19" s="700"/>
      <c r="S19" s="700"/>
      <c r="T19" s="700"/>
      <c r="U19" s="700"/>
      <c r="V19" s="700"/>
      <c r="W19" s="700"/>
    </row>
    <row r="20" spans="1:23" ht="101.25" customHeight="1" x14ac:dyDescent="0.25">
      <c r="A20" s="28" t="s">
        <v>67</v>
      </c>
      <c r="B20" s="91" t="s">
        <v>77</v>
      </c>
      <c r="C20" s="17" t="s">
        <v>122</v>
      </c>
      <c r="D20" s="84">
        <v>0.25</v>
      </c>
      <c r="E20" s="84">
        <v>0.5</v>
      </c>
      <c r="F20" s="84">
        <v>0.75</v>
      </c>
      <c r="G20" s="84">
        <v>1</v>
      </c>
      <c r="H20" s="90" t="s">
        <v>142</v>
      </c>
      <c r="I20" s="90" t="s">
        <v>231</v>
      </c>
      <c r="J20" s="43">
        <v>42736</v>
      </c>
      <c r="K20" s="43">
        <v>43100</v>
      </c>
      <c r="L20" s="674">
        <v>0.25</v>
      </c>
      <c r="M20" s="111">
        <v>0.5</v>
      </c>
      <c r="N20" s="111">
        <v>0.5</v>
      </c>
      <c r="O20" s="111">
        <v>0.5</v>
      </c>
      <c r="P20" s="111">
        <v>0.5</v>
      </c>
      <c r="Q20" s="413"/>
      <c r="R20" s="111">
        <v>0.5</v>
      </c>
      <c r="S20" s="111">
        <v>0.5</v>
      </c>
      <c r="T20" s="422">
        <v>0.4</v>
      </c>
      <c r="U20" s="413">
        <v>0</v>
      </c>
      <c r="V20" s="422">
        <v>0.45</v>
      </c>
      <c r="W20" s="133">
        <f>+AVERAGE(M20:V20)</f>
        <v>0.42777777777777781</v>
      </c>
    </row>
    <row r="21" spans="1:23" ht="78" customHeight="1" x14ac:dyDescent="0.25">
      <c r="A21" s="28" t="s">
        <v>28</v>
      </c>
      <c r="B21" s="91" t="s">
        <v>143</v>
      </c>
      <c r="C21" s="17" t="s">
        <v>121</v>
      </c>
      <c r="D21" s="84">
        <v>0.25</v>
      </c>
      <c r="E21" s="84">
        <v>0.5</v>
      </c>
      <c r="F21" s="84">
        <v>0.75</v>
      </c>
      <c r="G21" s="84">
        <v>1</v>
      </c>
      <c r="H21" s="90" t="s">
        <v>148</v>
      </c>
      <c r="I21" s="90" t="s">
        <v>149</v>
      </c>
      <c r="J21" s="43">
        <v>42736</v>
      </c>
      <c r="K21" s="43">
        <v>43100</v>
      </c>
      <c r="L21" s="674"/>
      <c r="M21" s="111">
        <v>0.5</v>
      </c>
      <c r="N21" s="111">
        <v>0.5</v>
      </c>
      <c r="O21" s="111">
        <v>0.5</v>
      </c>
      <c r="P21" s="111">
        <v>0.5</v>
      </c>
      <c r="Q21" s="413"/>
      <c r="R21" s="111">
        <v>0.5</v>
      </c>
      <c r="S21" s="422">
        <v>0.4</v>
      </c>
      <c r="T21" s="111">
        <v>0.5</v>
      </c>
      <c r="U21" s="413">
        <v>0</v>
      </c>
      <c r="V21" s="422">
        <v>0.45</v>
      </c>
      <c r="W21" s="133">
        <f>+AVERAGE(M21:V21)</f>
        <v>0.42777777777777781</v>
      </c>
    </row>
    <row r="22" spans="1:23" ht="80.25" customHeight="1" x14ac:dyDescent="0.25">
      <c r="A22" s="658" t="s">
        <v>68</v>
      </c>
      <c r="B22" s="661" t="s">
        <v>115</v>
      </c>
      <c r="C22" s="661" t="s">
        <v>116</v>
      </c>
      <c r="D22" s="603">
        <v>0.25</v>
      </c>
      <c r="E22" s="603">
        <v>0.75</v>
      </c>
      <c r="F22" s="603">
        <v>1</v>
      </c>
      <c r="G22" s="603"/>
      <c r="H22" s="90" t="s">
        <v>117</v>
      </c>
      <c r="I22" s="662" t="s">
        <v>115</v>
      </c>
      <c r="J22" s="663">
        <v>42736</v>
      </c>
      <c r="K22" s="663">
        <v>43100</v>
      </c>
      <c r="L22" s="674"/>
      <c r="M22" s="705">
        <v>0.75</v>
      </c>
      <c r="N22" s="708">
        <v>0.35</v>
      </c>
      <c r="O22" s="705">
        <v>0.75</v>
      </c>
      <c r="P22" s="705">
        <v>0.75</v>
      </c>
      <c r="Q22" s="716"/>
      <c r="R22" s="708">
        <v>0.67</v>
      </c>
      <c r="S22" s="705">
        <v>0.75</v>
      </c>
      <c r="T22" s="705">
        <v>0.8</v>
      </c>
      <c r="U22" s="705">
        <v>0.75</v>
      </c>
      <c r="V22" s="708">
        <v>0.45</v>
      </c>
      <c r="W22" s="733">
        <f>+AVERAGE(M22:V24)</f>
        <v>0.66888888888888887</v>
      </c>
    </row>
    <row r="23" spans="1:23" ht="32.25" customHeight="1" x14ac:dyDescent="0.25">
      <c r="A23" s="659"/>
      <c r="B23" s="661"/>
      <c r="C23" s="661"/>
      <c r="D23" s="603"/>
      <c r="E23" s="603"/>
      <c r="F23" s="603"/>
      <c r="G23" s="603"/>
      <c r="H23" s="90" t="s">
        <v>118</v>
      </c>
      <c r="I23" s="662"/>
      <c r="J23" s="663"/>
      <c r="K23" s="663"/>
      <c r="L23" s="674"/>
      <c r="M23" s="706"/>
      <c r="N23" s="709"/>
      <c r="O23" s="706"/>
      <c r="P23" s="706"/>
      <c r="Q23" s="717"/>
      <c r="R23" s="709"/>
      <c r="S23" s="706"/>
      <c r="T23" s="706"/>
      <c r="U23" s="706"/>
      <c r="V23" s="709"/>
      <c r="W23" s="734"/>
    </row>
    <row r="24" spans="1:23" ht="57.75" customHeight="1" x14ac:dyDescent="0.25">
      <c r="A24" s="660"/>
      <c r="B24" s="661"/>
      <c r="C24" s="661"/>
      <c r="D24" s="603"/>
      <c r="E24" s="603"/>
      <c r="F24" s="603"/>
      <c r="G24" s="603"/>
      <c r="H24" s="90" t="s">
        <v>119</v>
      </c>
      <c r="I24" s="662"/>
      <c r="J24" s="663"/>
      <c r="K24" s="663"/>
      <c r="L24" s="674"/>
      <c r="M24" s="707"/>
      <c r="N24" s="710"/>
      <c r="O24" s="707"/>
      <c r="P24" s="707"/>
      <c r="Q24" s="718"/>
      <c r="R24" s="710"/>
      <c r="S24" s="707"/>
      <c r="T24" s="707"/>
      <c r="U24" s="707"/>
      <c r="V24" s="710"/>
      <c r="W24" s="735"/>
    </row>
    <row r="25" spans="1:23" ht="67.5" customHeight="1" x14ac:dyDescent="0.25">
      <c r="A25" s="28" t="s">
        <v>144</v>
      </c>
      <c r="B25" s="55" t="s">
        <v>145</v>
      </c>
      <c r="C25" s="103" t="s">
        <v>152</v>
      </c>
      <c r="D25" s="84">
        <v>0.25</v>
      </c>
      <c r="E25" s="84">
        <v>0.5</v>
      </c>
      <c r="F25" s="84">
        <v>0.75</v>
      </c>
      <c r="G25" s="84">
        <v>1</v>
      </c>
      <c r="H25" s="90" t="s">
        <v>146</v>
      </c>
      <c r="I25" s="90" t="s">
        <v>155</v>
      </c>
      <c r="J25" s="43">
        <v>42736</v>
      </c>
      <c r="K25" s="43">
        <v>43100</v>
      </c>
      <c r="L25" s="674"/>
      <c r="M25" s="111">
        <v>0.9</v>
      </c>
      <c r="N25" s="111">
        <v>0.87</v>
      </c>
      <c r="O25" s="111">
        <v>0.5</v>
      </c>
      <c r="P25" s="111">
        <v>0.5</v>
      </c>
      <c r="Q25" s="111">
        <v>0.5</v>
      </c>
      <c r="R25" s="111">
        <v>1</v>
      </c>
      <c r="S25" s="111">
        <v>0.5</v>
      </c>
      <c r="T25" s="111">
        <v>1</v>
      </c>
      <c r="U25" s="413">
        <v>0</v>
      </c>
      <c r="V25" s="111">
        <v>0.45</v>
      </c>
      <c r="W25" s="133">
        <f>+AVERAGE(M25:V25)</f>
        <v>0.622</v>
      </c>
    </row>
    <row r="26" spans="1:23" ht="67.5" customHeight="1" x14ac:dyDescent="0.25">
      <c r="A26" s="45" t="s">
        <v>154</v>
      </c>
      <c r="B26" s="55" t="s">
        <v>153</v>
      </c>
      <c r="C26" s="103" t="s">
        <v>120</v>
      </c>
      <c r="D26" s="84">
        <v>0.25</v>
      </c>
      <c r="E26" s="84">
        <v>0.5</v>
      </c>
      <c r="F26" s="84">
        <v>0.75</v>
      </c>
      <c r="G26" s="84">
        <v>1</v>
      </c>
      <c r="H26" s="45" t="s">
        <v>184</v>
      </c>
      <c r="I26" s="45" t="s">
        <v>153</v>
      </c>
      <c r="J26" s="43">
        <v>42736</v>
      </c>
      <c r="K26" s="43">
        <v>43100</v>
      </c>
      <c r="L26" s="674"/>
      <c r="M26" s="112">
        <v>0.9</v>
      </c>
      <c r="N26" s="112">
        <v>0.82</v>
      </c>
      <c r="O26" s="112">
        <v>0.5</v>
      </c>
      <c r="P26" s="112">
        <v>0.5</v>
      </c>
      <c r="Q26" s="112">
        <v>1</v>
      </c>
      <c r="R26" s="112">
        <v>1</v>
      </c>
      <c r="S26" s="112">
        <v>0.5</v>
      </c>
      <c r="T26" s="112">
        <v>1</v>
      </c>
      <c r="U26" s="413">
        <v>0</v>
      </c>
      <c r="V26" s="112">
        <v>0.45</v>
      </c>
      <c r="W26" s="134">
        <f>+AVERAGE(M26:V26)</f>
        <v>0.66700000000000004</v>
      </c>
    </row>
    <row r="27" spans="1:23" ht="67.5" customHeight="1" x14ac:dyDescent="0.25">
      <c r="A27" s="28" t="s">
        <v>29</v>
      </c>
      <c r="B27" s="55" t="s">
        <v>151</v>
      </c>
      <c r="C27" s="55" t="s">
        <v>123</v>
      </c>
      <c r="D27" s="84">
        <v>0.25</v>
      </c>
      <c r="E27" s="84">
        <v>0.5</v>
      </c>
      <c r="F27" s="84">
        <v>0.75</v>
      </c>
      <c r="G27" s="84">
        <v>1</v>
      </c>
      <c r="H27" s="90" t="s">
        <v>150</v>
      </c>
      <c r="I27" s="90" t="s">
        <v>147</v>
      </c>
      <c r="J27" s="43">
        <v>42736</v>
      </c>
      <c r="K27" s="43">
        <v>43100</v>
      </c>
      <c r="L27" s="674"/>
      <c r="M27" s="111">
        <v>0.85</v>
      </c>
      <c r="N27" s="111">
        <v>0.92</v>
      </c>
      <c r="O27" s="111">
        <v>0.5</v>
      </c>
      <c r="P27" s="111">
        <v>0.5</v>
      </c>
      <c r="Q27" s="111">
        <v>1</v>
      </c>
      <c r="R27" s="111">
        <v>1</v>
      </c>
      <c r="S27" s="111">
        <v>0.5</v>
      </c>
      <c r="T27" s="111">
        <v>0.9</v>
      </c>
      <c r="U27" s="413">
        <v>0</v>
      </c>
      <c r="V27" s="111">
        <v>0.45</v>
      </c>
      <c r="W27" s="133">
        <f>+AVERAGE(M27:V27)</f>
        <v>0.66200000000000003</v>
      </c>
    </row>
    <row r="28" spans="1:23" ht="67.5" customHeight="1" x14ac:dyDescent="0.25">
      <c r="A28" s="96"/>
      <c r="B28" s="55"/>
      <c r="C28" s="55"/>
      <c r="D28" s="132">
        <f>+AVERAGE(D20:D27)*$L$20</f>
        <v>6.25E-2</v>
      </c>
      <c r="E28" s="132">
        <f t="shared" ref="E28:G28" si="4">+AVERAGE(E20:E27)*$L$20</f>
        <v>0.13541666666666666</v>
      </c>
      <c r="F28" s="132">
        <f t="shared" si="4"/>
        <v>0.19791666666666666</v>
      </c>
      <c r="G28" s="132">
        <f t="shared" si="4"/>
        <v>0.25</v>
      </c>
      <c r="H28" s="96"/>
      <c r="I28" s="96"/>
      <c r="J28" s="676" t="s">
        <v>605</v>
      </c>
      <c r="K28" s="677"/>
      <c r="L28" s="678"/>
      <c r="M28" s="132">
        <f>+AVERAGE(M20:M27)*$L$20</f>
        <v>0.18333333333333332</v>
      </c>
      <c r="N28" s="132">
        <f t="shared" ref="N28:V28" si="5">+AVERAGE(N20:N27)*$L$20</f>
        <v>0.16500000000000001</v>
      </c>
      <c r="O28" s="132">
        <f t="shared" si="5"/>
        <v>0.13541666666666666</v>
      </c>
      <c r="P28" s="132">
        <f t="shared" si="5"/>
        <v>0.13541666666666666</v>
      </c>
      <c r="Q28" s="132">
        <f t="shared" si="5"/>
        <v>0.20833333333333334</v>
      </c>
      <c r="R28" s="132">
        <f t="shared" si="5"/>
        <v>0.19458333333333333</v>
      </c>
      <c r="S28" s="132">
        <f t="shared" si="5"/>
        <v>0.13125000000000001</v>
      </c>
      <c r="T28" s="132">
        <f t="shared" si="5"/>
        <v>0.19166666666666668</v>
      </c>
      <c r="U28" s="132">
        <f t="shared" si="5"/>
        <v>3.125E-2</v>
      </c>
      <c r="V28" s="132">
        <f t="shared" si="5"/>
        <v>0.1125</v>
      </c>
      <c r="W28" s="96"/>
    </row>
    <row r="29" spans="1:23" ht="61.5" customHeight="1" x14ac:dyDescent="0.25">
      <c r="A29" s="39" t="s">
        <v>17</v>
      </c>
      <c r="B29" s="700" t="s">
        <v>69</v>
      </c>
      <c r="C29" s="700"/>
      <c r="D29" s="700"/>
      <c r="E29" s="700"/>
      <c r="F29" s="700"/>
      <c r="G29" s="700"/>
      <c r="H29" s="700"/>
      <c r="I29" s="700"/>
      <c r="J29" s="700"/>
      <c r="K29" s="700"/>
      <c r="L29" s="700"/>
      <c r="M29" s="700"/>
      <c r="N29" s="700"/>
      <c r="O29" s="700"/>
      <c r="P29" s="700"/>
      <c r="Q29" s="700"/>
      <c r="R29" s="700"/>
      <c r="S29" s="700"/>
      <c r="T29" s="700"/>
      <c r="U29" s="700"/>
      <c r="V29" s="700"/>
      <c r="W29" s="700"/>
    </row>
    <row r="30" spans="1:23" ht="141.75" customHeight="1" x14ac:dyDescent="0.25">
      <c r="A30" s="40" t="s">
        <v>172</v>
      </c>
      <c r="B30" s="91" t="s">
        <v>156</v>
      </c>
      <c r="C30" s="93" t="s">
        <v>191</v>
      </c>
      <c r="D30" s="84">
        <v>0.25</v>
      </c>
      <c r="E30" s="84">
        <v>0.5</v>
      </c>
      <c r="F30" s="84">
        <v>0.75</v>
      </c>
      <c r="G30" s="84">
        <v>1</v>
      </c>
      <c r="H30" s="90" t="s">
        <v>157</v>
      </c>
      <c r="I30" s="90" t="s">
        <v>158</v>
      </c>
      <c r="J30" s="43">
        <v>42736</v>
      </c>
      <c r="K30" s="43">
        <v>43100</v>
      </c>
      <c r="L30" s="674">
        <v>0.25</v>
      </c>
      <c r="M30" s="410"/>
      <c r="N30" s="410">
        <v>0.6</v>
      </c>
      <c r="O30" s="410">
        <v>0.5</v>
      </c>
      <c r="P30" s="410">
        <v>0.5</v>
      </c>
      <c r="Q30" s="414"/>
      <c r="R30" s="410">
        <v>0.5</v>
      </c>
      <c r="S30" s="423">
        <v>0.4</v>
      </c>
      <c r="T30" s="410">
        <v>0.5</v>
      </c>
      <c r="U30" s="415">
        <v>0</v>
      </c>
      <c r="V30" s="410">
        <v>0.45</v>
      </c>
      <c r="W30" s="135">
        <f>+AVERAGE(M30:V30)</f>
        <v>0.43125000000000002</v>
      </c>
    </row>
    <row r="31" spans="1:23" s="42" customFormat="1" ht="41.25" customHeight="1" x14ac:dyDescent="0.25">
      <c r="A31" s="687" t="s">
        <v>553</v>
      </c>
      <c r="B31" s="661" t="s">
        <v>128</v>
      </c>
      <c r="C31" s="661" t="s">
        <v>192</v>
      </c>
      <c r="D31" s="603">
        <v>0.25</v>
      </c>
      <c r="E31" s="603">
        <v>0.5</v>
      </c>
      <c r="F31" s="603">
        <v>0.75</v>
      </c>
      <c r="G31" s="603">
        <v>1</v>
      </c>
      <c r="H31" s="45" t="s">
        <v>129</v>
      </c>
      <c r="I31" s="675" t="s">
        <v>27</v>
      </c>
      <c r="J31" s="663">
        <v>42736</v>
      </c>
      <c r="K31" s="663">
        <v>43100</v>
      </c>
      <c r="L31" s="674"/>
      <c r="M31" s="654"/>
      <c r="N31" s="654">
        <v>0.75</v>
      </c>
      <c r="O31" s="654">
        <v>0</v>
      </c>
      <c r="P31" s="654">
        <v>0.5</v>
      </c>
      <c r="Q31" s="712"/>
      <c r="R31" s="654">
        <v>0.75</v>
      </c>
      <c r="S31" s="654">
        <v>0.5</v>
      </c>
      <c r="T31" s="721">
        <v>0.625</v>
      </c>
      <c r="U31" s="712">
        <v>0</v>
      </c>
      <c r="V31" s="654">
        <v>0.45</v>
      </c>
      <c r="W31" s="720">
        <f>+AVERAGE(M31:V32)</f>
        <v>0.44687500000000002</v>
      </c>
    </row>
    <row r="32" spans="1:23" s="42" customFormat="1" ht="41.25" customHeight="1" x14ac:dyDescent="0.25">
      <c r="A32" s="688"/>
      <c r="B32" s="661"/>
      <c r="C32" s="661"/>
      <c r="D32" s="603"/>
      <c r="E32" s="603"/>
      <c r="F32" s="603"/>
      <c r="G32" s="603"/>
      <c r="H32" s="45" t="s">
        <v>130</v>
      </c>
      <c r="I32" s="675"/>
      <c r="J32" s="663"/>
      <c r="K32" s="663"/>
      <c r="L32" s="674"/>
      <c r="M32" s="654"/>
      <c r="N32" s="654"/>
      <c r="O32" s="654"/>
      <c r="P32" s="654"/>
      <c r="Q32" s="712"/>
      <c r="R32" s="654"/>
      <c r="S32" s="654"/>
      <c r="T32" s="721"/>
      <c r="U32" s="712"/>
      <c r="V32" s="654"/>
      <c r="W32" s="720"/>
    </row>
    <row r="33" spans="1:23" ht="79.5" customHeight="1" x14ac:dyDescent="0.25">
      <c r="A33" s="689" t="s">
        <v>159</v>
      </c>
      <c r="B33" s="661" t="s">
        <v>160</v>
      </c>
      <c r="C33" s="673" t="s">
        <v>179</v>
      </c>
      <c r="D33" s="603">
        <v>0.25</v>
      </c>
      <c r="E33" s="603">
        <v>0.5</v>
      </c>
      <c r="F33" s="603">
        <v>0.75</v>
      </c>
      <c r="G33" s="603">
        <v>1</v>
      </c>
      <c r="H33" s="90" t="s">
        <v>182</v>
      </c>
      <c r="I33" s="662" t="s">
        <v>71</v>
      </c>
      <c r="J33" s="663">
        <v>42736</v>
      </c>
      <c r="K33" s="663">
        <v>43100</v>
      </c>
      <c r="L33" s="674"/>
      <c r="M33" s="654"/>
      <c r="N33" s="653">
        <v>0.15</v>
      </c>
      <c r="O33" s="653">
        <v>0.38</v>
      </c>
      <c r="P33" s="654">
        <v>0.5</v>
      </c>
      <c r="Q33" s="712"/>
      <c r="R33" s="653">
        <v>0.25</v>
      </c>
      <c r="S33" s="654">
        <v>0.5</v>
      </c>
      <c r="T33" s="711">
        <v>0.36299999999999999</v>
      </c>
      <c r="U33" s="712">
        <v>0</v>
      </c>
      <c r="V33" s="653">
        <v>0.45</v>
      </c>
      <c r="W33" s="719">
        <f>+AVERAGE(M33:V40)</f>
        <v>0.324125</v>
      </c>
    </row>
    <row r="34" spans="1:23" ht="70.5" customHeight="1" x14ac:dyDescent="0.25">
      <c r="A34" s="690"/>
      <c r="B34" s="661"/>
      <c r="C34" s="673"/>
      <c r="D34" s="603"/>
      <c r="E34" s="603"/>
      <c r="F34" s="603"/>
      <c r="G34" s="603"/>
      <c r="H34" s="90" t="s">
        <v>173</v>
      </c>
      <c r="I34" s="662"/>
      <c r="J34" s="663"/>
      <c r="K34" s="663"/>
      <c r="L34" s="674"/>
      <c r="M34" s="654"/>
      <c r="N34" s="653"/>
      <c r="O34" s="653"/>
      <c r="P34" s="654"/>
      <c r="Q34" s="712"/>
      <c r="R34" s="653"/>
      <c r="S34" s="654"/>
      <c r="T34" s="711"/>
      <c r="U34" s="712"/>
      <c r="V34" s="653"/>
      <c r="W34" s="719"/>
    </row>
    <row r="35" spans="1:23" ht="89.25" customHeight="1" x14ac:dyDescent="0.25">
      <c r="A35" s="690"/>
      <c r="B35" s="661"/>
      <c r="C35" s="673"/>
      <c r="D35" s="603"/>
      <c r="E35" s="603"/>
      <c r="F35" s="603"/>
      <c r="G35" s="603"/>
      <c r="H35" s="90" t="s">
        <v>174</v>
      </c>
      <c r="I35" s="662"/>
      <c r="J35" s="663"/>
      <c r="K35" s="663"/>
      <c r="L35" s="674"/>
      <c r="M35" s="654"/>
      <c r="N35" s="653"/>
      <c r="O35" s="653"/>
      <c r="P35" s="654"/>
      <c r="Q35" s="712"/>
      <c r="R35" s="653"/>
      <c r="S35" s="654"/>
      <c r="T35" s="711"/>
      <c r="U35" s="712"/>
      <c r="V35" s="653"/>
      <c r="W35" s="719"/>
    </row>
    <row r="36" spans="1:23" ht="48" customHeight="1" x14ac:dyDescent="0.25">
      <c r="A36" s="690"/>
      <c r="B36" s="661"/>
      <c r="C36" s="673"/>
      <c r="D36" s="603"/>
      <c r="E36" s="603"/>
      <c r="F36" s="603"/>
      <c r="G36" s="603"/>
      <c r="H36" s="90" t="s">
        <v>183</v>
      </c>
      <c r="I36" s="662"/>
      <c r="J36" s="663"/>
      <c r="K36" s="663"/>
      <c r="L36" s="674"/>
      <c r="M36" s="654"/>
      <c r="N36" s="653"/>
      <c r="O36" s="653"/>
      <c r="P36" s="654"/>
      <c r="Q36" s="712"/>
      <c r="R36" s="653"/>
      <c r="S36" s="654"/>
      <c r="T36" s="711"/>
      <c r="U36" s="712"/>
      <c r="V36" s="653"/>
      <c r="W36" s="719"/>
    </row>
    <row r="37" spans="1:23" ht="204.75" customHeight="1" x14ac:dyDescent="0.25">
      <c r="A37" s="690"/>
      <c r="B37" s="661"/>
      <c r="C37" s="673"/>
      <c r="D37" s="603"/>
      <c r="E37" s="603"/>
      <c r="F37" s="603"/>
      <c r="G37" s="603"/>
      <c r="H37" s="90" t="s">
        <v>175</v>
      </c>
      <c r="I37" s="662"/>
      <c r="J37" s="663"/>
      <c r="K37" s="663"/>
      <c r="L37" s="674"/>
      <c r="M37" s="654"/>
      <c r="N37" s="653"/>
      <c r="O37" s="653"/>
      <c r="P37" s="654"/>
      <c r="Q37" s="712"/>
      <c r="R37" s="653"/>
      <c r="S37" s="654"/>
      <c r="T37" s="711"/>
      <c r="U37" s="712"/>
      <c r="V37" s="653"/>
      <c r="W37" s="719"/>
    </row>
    <row r="38" spans="1:23" ht="65.25" customHeight="1" x14ac:dyDescent="0.25">
      <c r="A38" s="690"/>
      <c r="B38" s="661"/>
      <c r="C38" s="673"/>
      <c r="D38" s="603"/>
      <c r="E38" s="603"/>
      <c r="F38" s="603"/>
      <c r="G38" s="603"/>
      <c r="H38" s="90" t="s">
        <v>176</v>
      </c>
      <c r="I38" s="662"/>
      <c r="J38" s="663"/>
      <c r="K38" s="663"/>
      <c r="L38" s="674"/>
      <c r="M38" s="654"/>
      <c r="N38" s="653"/>
      <c r="O38" s="653"/>
      <c r="P38" s="654"/>
      <c r="Q38" s="712"/>
      <c r="R38" s="653"/>
      <c r="S38" s="654"/>
      <c r="T38" s="711"/>
      <c r="U38" s="712"/>
      <c r="V38" s="653"/>
      <c r="W38" s="719"/>
    </row>
    <row r="39" spans="1:23" ht="65.25" customHeight="1" x14ac:dyDescent="0.25">
      <c r="A39" s="690"/>
      <c r="B39" s="661"/>
      <c r="C39" s="673"/>
      <c r="D39" s="603"/>
      <c r="E39" s="603"/>
      <c r="F39" s="603"/>
      <c r="G39" s="603"/>
      <c r="H39" s="90" t="s">
        <v>177</v>
      </c>
      <c r="I39" s="662"/>
      <c r="J39" s="663"/>
      <c r="K39" s="663"/>
      <c r="L39" s="674"/>
      <c r="M39" s="654"/>
      <c r="N39" s="653"/>
      <c r="O39" s="653"/>
      <c r="P39" s="654"/>
      <c r="Q39" s="712"/>
      <c r="R39" s="653"/>
      <c r="S39" s="654"/>
      <c r="T39" s="711"/>
      <c r="U39" s="712"/>
      <c r="V39" s="653"/>
      <c r="W39" s="719"/>
    </row>
    <row r="40" spans="1:23" ht="78.75" customHeight="1" x14ac:dyDescent="0.25">
      <c r="A40" s="691"/>
      <c r="B40" s="661"/>
      <c r="C40" s="673"/>
      <c r="D40" s="603"/>
      <c r="E40" s="603"/>
      <c r="F40" s="603"/>
      <c r="G40" s="603"/>
      <c r="H40" s="90" t="s">
        <v>178</v>
      </c>
      <c r="I40" s="662"/>
      <c r="J40" s="663"/>
      <c r="K40" s="663"/>
      <c r="L40" s="674"/>
      <c r="M40" s="654"/>
      <c r="N40" s="653"/>
      <c r="O40" s="653"/>
      <c r="P40" s="654"/>
      <c r="Q40" s="712"/>
      <c r="R40" s="653"/>
      <c r="S40" s="654"/>
      <c r="T40" s="711"/>
      <c r="U40" s="712"/>
      <c r="V40" s="653"/>
      <c r="W40" s="719"/>
    </row>
    <row r="41" spans="1:23" ht="94.5" customHeight="1" x14ac:dyDescent="0.25">
      <c r="A41" s="669" t="s">
        <v>161</v>
      </c>
      <c r="B41" s="661" t="s">
        <v>162</v>
      </c>
      <c r="C41" s="668" t="s">
        <v>170</v>
      </c>
      <c r="D41" s="603">
        <v>0.25</v>
      </c>
      <c r="E41" s="603">
        <v>0.5</v>
      </c>
      <c r="F41" s="603">
        <v>0.75</v>
      </c>
      <c r="G41" s="603">
        <v>1</v>
      </c>
      <c r="H41" s="91" t="s">
        <v>181</v>
      </c>
      <c r="I41" s="662" t="s">
        <v>163</v>
      </c>
      <c r="J41" s="663">
        <v>42736</v>
      </c>
      <c r="K41" s="663">
        <v>43100</v>
      </c>
      <c r="L41" s="674"/>
      <c r="M41" s="654"/>
      <c r="N41" s="654">
        <v>0.5</v>
      </c>
      <c r="O41" s="654">
        <v>0.5</v>
      </c>
      <c r="P41" s="654">
        <v>0.5</v>
      </c>
      <c r="Q41" s="653">
        <v>0</v>
      </c>
      <c r="R41" s="653">
        <v>0.25</v>
      </c>
      <c r="S41" s="654">
        <v>0.5</v>
      </c>
      <c r="T41" s="654">
        <v>0.5</v>
      </c>
      <c r="U41" s="654">
        <v>0.5</v>
      </c>
      <c r="V41" s="654">
        <v>0.45</v>
      </c>
      <c r="W41" s="720">
        <f>+AVERAGE(M41:V44)</f>
        <v>0.41111111111111115</v>
      </c>
    </row>
    <row r="42" spans="1:23" ht="72" customHeight="1" x14ac:dyDescent="0.25">
      <c r="A42" s="670"/>
      <c r="B42" s="661"/>
      <c r="C42" s="668"/>
      <c r="D42" s="603"/>
      <c r="E42" s="603"/>
      <c r="F42" s="603"/>
      <c r="G42" s="603"/>
      <c r="H42" s="91" t="s">
        <v>180</v>
      </c>
      <c r="I42" s="662"/>
      <c r="J42" s="663"/>
      <c r="K42" s="663"/>
      <c r="L42" s="674"/>
      <c r="M42" s="654"/>
      <c r="N42" s="654"/>
      <c r="O42" s="654"/>
      <c r="P42" s="654"/>
      <c r="Q42" s="653"/>
      <c r="R42" s="653"/>
      <c r="S42" s="654"/>
      <c r="T42" s="654"/>
      <c r="U42" s="654"/>
      <c r="V42" s="654"/>
      <c r="W42" s="720"/>
    </row>
    <row r="43" spans="1:23" ht="38.25" customHeight="1" x14ac:dyDescent="0.25">
      <c r="A43" s="670"/>
      <c r="B43" s="661"/>
      <c r="C43" s="668"/>
      <c r="D43" s="603"/>
      <c r="E43" s="603"/>
      <c r="F43" s="603"/>
      <c r="G43" s="603"/>
      <c r="H43" s="91" t="s">
        <v>139</v>
      </c>
      <c r="I43" s="662"/>
      <c r="J43" s="663"/>
      <c r="K43" s="663"/>
      <c r="L43" s="674"/>
      <c r="M43" s="654"/>
      <c r="N43" s="654"/>
      <c r="O43" s="654"/>
      <c r="P43" s="654"/>
      <c r="Q43" s="653"/>
      <c r="R43" s="653"/>
      <c r="S43" s="654"/>
      <c r="T43" s="654"/>
      <c r="U43" s="654"/>
      <c r="V43" s="654"/>
      <c r="W43" s="720"/>
    </row>
    <row r="44" spans="1:23" ht="47.25" customHeight="1" x14ac:dyDescent="0.25">
      <c r="A44" s="671"/>
      <c r="B44" s="661"/>
      <c r="C44" s="668"/>
      <c r="D44" s="603"/>
      <c r="E44" s="603"/>
      <c r="F44" s="603"/>
      <c r="G44" s="603"/>
      <c r="H44" s="91" t="s">
        <v>140</v>
      </c>
      <c r="I44" s="662"/>
      <c r="J44" s="663"/>
      <c r="K44" s="663"/>
      <c r="L44" s="674"/>
      <c r="M44" s="654"/>
      <c r="N44" s="654"/>
      <c r="O44" s="654"/>
      <c r="P44" s="654"/>
      <c r="Q44" s="653"/>
      <c r="R44" s="653"/>
      <c r="S44" s="654"/>
      <c r="T44" s="654"/>
      <c r="U44" s="654"/>
      <c r="V44" s="654"/>
      <c r="W44" s="720"/>
    </row>
    <row r="45" spans="1:23" ht="72" customHeight="1" x14ac:dyDescent="0.25">
      <c r="A45" s="665" t="s">
        <v>591</v>
      </c>
      <c r="B45" s="661" t="s">
        <v>164</v>
      </c>
      <c r="C45" s="668" t="s">
        <v>171</v>
      </c>
      <c r="D45" s="603">
        <v>0.25</v>
      </c>
      <c r="E45" s="603">
        <v>0.5</v>
      </c>
      <c r="F45" s="603">
        <v>0.75</v>
      </c>
      <c r="G45" s="603">
        <v>1</v>
      </c>
      <c r="H45" s="90" t="s">
        <v>169</v>
      </c>
      <c r="I45" s="662" t="s">
        <v>165</v>
      </c>
      <c r="J45" s="663">
        <v>42736</v>
      </c>
      <c r="K45" s="663">
        <v>43100</v>
      </c>
      <c r="L45" s="674"/>
      <c r="M45" s="654">
        <v>0.5</v>
      </c>
      <c r="N45" s="654">
        <v>0.5</v>
      </c>
      <c r="O45" s="654">
        <v>0.5</v>
      </c>
      <c r="P45" s="654">
        <v>0.5</v>
      </c>
      <c r="Q45" s="654">
        <v>0</v>
      </c>
      <c r="R45" s="653">
        <v>0.25</v>
      </c>
      <c r="S45" s="654">
        <v>0.5</v>
      </c>
      <c r="T45" s="654">
        <v>0.5</v>
      </c>
      <c r="U45" s="654">
        <v>0.5</v>
      </c>
      <c r="V45" s="653">
        <v>0.45</v>
      </c>
      <c r="W45" s="720">
        <f>+AVERAGE(M45:V48)</f>
        <v>0.42000000000000004</v>
      </c>
    </row>
    <row r="46" spans="1:23" ht="57.75" customHeight="1" x14ac:dyDescent="0.25">
      <c r="A46" s="666"/>
      <c r="B46" s="661"/>
      <c r="C46" s="668"/>
      <c r="D46" s="603"/>
      <c r="E46" s="603"/>
      <c r="F46" s="603"/>
      <c r="G46" s="603"/>
      <c r="H46" s="90" t="s">
        <v>168</v>
      </c>
      <c r="I46" s="662"/>
      <c r="J46" s="663"/>
      <c r="K46" s="663"/>
      <c r="L46" s="674"/>
      <c r="M46" s="654"/>
      <c r="N46" s="654"/>
      <c r="O46" s="654"/>
      <c r="P46" s="654"/>
      <c r="Q46" s="654"/>
      <c r="R46" s="653"/>
      <c r="S46" s="654"/>
      <c r="T46" s="654"/>
      <c r="U46" s="654"/>
      <c r="V46" s="653"/>
      <c r="W46" s="720"/>
    </row>
    <row r="47" spans="1:23" ht="57.75" customHeight="1" x14ac:dyDescent="0.25">
      <c r="A47" s="666"/>
      <c r="B47" s="661"/>
      <c r="C47" s="668"/>
      <c r="D47" s="603"/>
      <c r="E47" s="603"/>
      <c r="F47" s="603"/>
      <c r="G47" s="603"/>
      <c r="H47" s="90" t="s">
        <v>167</v>
      </c>
      <c r="I47" s="662"/>
      <c r="J47" s="663"/>
      <c r="K47" s="663"/>
      <c r="L47" s="674"/>
      <c r="M47" s="654"/>
      <c r="N47" s="654"/>
      <c r="O47" s="654"/>
      <c r="P47" s="654"/>
      <c r="Q47" s="654"/>
      <c r="R47" s="653"/>
      <c r="S47" s="654"/>
      <c r="T47" s="654"/>
      <c r="U47" s="654"/>
      <c r="V47" s="653"/>
      <c r="W47" s="720"/>
    </row>
    <row r="48" spans="1:23" ht="57.75" customHeight="1" x14ac:dyDescent="0.25">
      <c r="A48" s="667"/>
      <c r="B48" s="661"/>
      <c r="C48" s="668"/>
      <c r="D48" s="603"/>
      <c r="E48" s="603"/>
      <c r="F48" s="603"/>
      <c r="G48" s="603"/>
      <c r="H48" s="90" t="s">
        <v>166</v>
      </c>
      <c r="I48" s="662"/>
      <c r="J48" s="663"/>
      <c r="K48" s="663"/>
      <c r="L48" s="674"/>
      <c r="M48" s="654"/>
      <c r="N48" s="654"/>
      <c r="O48" s="654"/>
      <c r="P48" s="654"/>
      <c r="Q48" s="654"/>
      <c r="R48" s="653"/>
      <c r="S48" s="654"/>
      <c r="T48" s="654"/>
      <c r="U48" s="654"/>
      <c r="V48" s="653"/>
      <c r="W48" s="720"/>
    </row>
    <row r="49" spans="3:23" ht="34.5" customHeight="1" x14ac:dyDescent="0.25">
      <c r="C49" s="178" t="s">
        <v>614</v>
      </c>
      <c r="D49" s="176">
        <f>+AVERAGE(D30:D48)*$L$30</f>
        <v>6.25E-2</v>
      </c>
      <c r="E49" s="176">
        <f t="shared" ref="E49:G49" si="6">+AVERAGE(E30:E48)*$L$30</f>
        <v>0.125</v>
      </c>
      <c r="F49" s="176">
        <f t="shared" si="6"/>
        <v>0.1875</v>
      </c>
      <c r="G49" s="176">
        <f t="shared" si="6"/>
        <v>0.25</v>
      </c>
      <c r="J49" s="664" t="s">
        <v>605</v>
      </c>
      <c r="K49" s="664"/>
      <c r="L49" s="664"/>
      <c r="M49" s="127">
        <f>+AVERAGE(M30:M48)*$L$30</f>
        <v>0.125</v>
      </c>
      <c r="N49" s="127">
        <f t="shared" ref="N49:V49" si="7">+AVERAGE(N30:N48)*$L$30</f>
        <v>0.125</v>
      </c>
      <c r="O49" s="127">
        <f t="shared" si="7"/>
        <v>9.4E-2</v>
      </c>
      <c r="P49" s="127">
        <f t="shared" si="7"/>
        <v>0.125</v>
      </c>
      <c r="Q49" s="127">
        <f t="shared" si="7"/>
        <v>0</v>
      </c>
      <c r="R49" s="127">
        <f t="shared" si="7"/>
        <v>0.1</v>
      </c>
      <c r="S49" s="127">
        <f t="shared" si="7"/>
        <v>0.12</v>
      </c>
      <c r="T49" s="127">
        <f t="shared" si="7"/>
        <v>0.1244</v>
      </c>
      <c r="U49" s="127">
        <f t="shared" si="7"/>
        <v>0.05</v>
      </c>
      <c r="V49" s="127">
        <f t="shared" si="7"/>
        <v>0.1125</v>
      </c>
      <c r="W49" s="101"/>
    </row>
    <row r="50" spans="3:23" ht="9.75" customHeight="1" x14ac:dyDescent="0.25"/>
    <row r="51" spans="3:23" ht="30.75" customHeight="1" x14ac:dyDescent="0.25">
      <c r="C51" s="178" t="s">
        <v>614</v>
      </c>
      <c r="D51" s="131">
        <f>+D9+D18+D28+D49</f>
        <v>0.245</v>
      </c>
      <c r="E51" s="131">
        <f t="shared" ref="E51:G51" si="8">+E9+E18+E28+E49</f>
        <v>0.51541666666666663</v>
      </c>
      <c r="F51" s="131">
        <f t="shared" si="8"/>
        <v>0.76541666666666675</v>
      </c>
      <c r="G51" s="131">
        <f t="shared" si="8"/>
        <v>1</v>
      </c>
      <c r="J51" s="648" t="s">
        <v>612</v>
      </c>
      <c r="K51" s="649"/>
      <c r="L51" s="650"/>
      <c r="M51" s="131">
        <f>+M9+M18+M28+M49</f>
        <v>0.59933333333333338</v>
      </c>
      <c r="N51" s="131">
        <f t="shared" ref="N51:V51" si="9">+N9+N18+N28+N49</f>
        <v>0.55600000000000005</v>
      </c>
      <c r="O51" s="131">
        <f t="shared" si="9"/>
        <v>0.42841666666666667</v>
      </c>
      <c r="P51" s="131">
        <f t="shared" si="9"/>
        <v>0.51541666666666663</v>
      </c>
      <c r="Q51" s="131">
        <f t="shared" si="9"/>
        <v>0.20833333333333334</v>
      </c>
      <c r="R51" s="131">
        <f t="shared" si="9"/>
        <v>0.45458333333333334</v>
      </c>
      <c r="S51" s="131">
        <f t="shared" si="9"/>
        <v>0.46791000000000005</v>
      </c>
      <c r="T51" s="131">
        <f t="shared" si="9"/>
        <v>0.49006666666666671</v>
      </c>
      <c r="U51" s="131">
        <f t="shared" si="9"/>
        <v>0.33624999999999999</v>
      </c>
      <c r="V51" s="131">
        <f t="shared" si="9"/>
        <v>0.48699999999999999</v>
      </c>
    </row>
    <row r="52" spans="3:23" ht="10.5" customHeight="1" x14ac:dyDescent="0.25">
      <c r="J52" s="164"/>
      <c r="K52" s="164"/>
      <c r="L52" s="164"/>
    </row>
    <row r="53" spans="3:23" ht="32.25" customHeight="1" x14ac:dyDescent="0.25">
      <c r="J53" s="648" t="s">
        <v>613</v>
      </c>
      <c r="K53" s="649"/>
      <c r="L53" s="650"/>
      <c r="M53" s="149">
        <f>+M51*0.2</f>
        <v>0.11986666666666668</v>
      </c>
      <c r="N53" s="149">
        <f t="shared" ref="N53:V53" si="10">+N51*0.2</f>
        <v>0.11120000000000002</v>
      </c>
      <c r="O53" s="149">
        <f t="shared" si="10"/>
        <v>8.5683333333333334E-2</v>
      </c>
      <c r="P53" s="149">
        <f t="shared" si="10"/>
        <v>0.10308333333333333</v>
      </c>
      <c r="Q53" s="149">
        <f t="shared" si="10"/>
        <v>4.1666666666666671E-2</v>
      </c>
      <c r="R53" s="149">
        <f t="shared" si="10"/>
        <v>9.0916666666666673E-2</v>
      </c>
      <c r="S53" s="149">
        <f t="shared" si="10"/>
        <v>9.3582000000000012E-2</v>
      </c>
      <c r="T53" s="149">
        <f t="shared" si="10"/>
        <v>9.8013333333333341E-2</v>
      </c>
      <c r="U53" s="149">
        <f t="shared" si="10"/>
        <v>6.7250000000000004E-2</v>
      </c>
      <c r="V53" s="149">
        <f t="shared" si="10"/>
        <v>9.74E-2</v>
      </c>
    </row>
    <row r="65" spans="12:12" x14ac:dyDescent="0.25">
      <c r="L65" t="s">
        <v>856</v>
      </c>
    </row>
  </sheetData>
  <mergeCells count="202">
    <mergeCell ref="J51:L51"/>
    <mergeCell ref="J53:L53"/>
    <mergeCell ref="V14:V17"/>
    <mergeCell ref="W14:W17"/>
    <mergeCell ref="V45:V48"/>
    <mergeCell ref="W45:W48"/>
    <mergeCell ref="N11:N13"/>
    <mergeCell ref="O11:O13"/>
    <mergeCell ref="P11:P13"/>
    <mergeCell ref="Q11:Q13"/>
    <mergeCell ref="R11:R13"/>
    <mergeCell ref="S11:S13"/>
    <mergeCell ref="T11:T13"/>
    <mergeCell ref="U11:U13"/>
    <mergeCell ref="V11:V13"/>
    <mergeCell ref="W11:W13"/>
    <mergeCell ref="N14:N17"/>
    <mergeCell ref="O14:O17"/>
    <mergeCell ref="P14:P17"/>
    <mergeCell ref="Q14:Q17"/>
    <mergeCell ref="W22:W24"/>
    <mergeCell ref="V31:V32"/>
    <mergeCell ref="W31:W32"/>
    <mergeCell ref="R22:R24"/>
    <mergeCell ref="S22:S24"/>
    <mergeCell ref="T22:T24"/>
    <mergeCell ref="V33:V40"/>
    <mergeCell ref="W33:W40"/>
    <mergeCell ref="M41:M44"/>
    <mergeCell ref="N41:N44"/>
    <mergeCell ref="O41:O44"/>
    <mergeCell ref="P41:P44"/>
    <mergeCell ref="Q41:Q44"/>
    <mergeCell ref="R41:R44"/>
    <mergeCell ref="S41:S44"/>
    <mergeCell ref="T41:T44"/>
    <mergeCell ref="U41:U44"/>
    <mergeCell ref="V41:V44"/>
    <mergeCell ref="W41:W44"/>
    <mergeCell ref="M33:M40"/>
    <mergeCell ref="N33:N40"/>
    <mergeCell ref="O33:O40"/>
    <mergeCell ref="P33:P40"/>
    <mergeCell ref="Q33:Q40"/>
    <mergeCell ref="R31:R32"/>
    <mergeCell ref="S31:S32"/>
    <mergeCell ref="T31:T32"/>
    <mergeCell ref="U31:U32"/>
    <mergeCell ref="M45:M48"/>
    <mergeCell ref="N45:N48"/>
    <mergeCell ref="O45:O48"/>
    <mergeCell ref="P45:P48"/>
    <mergeCell ref="Q45:Q48"/>
    <mergeCell ref="L14:L17"/>
    <mergeCell ref="M11:M13"/>
    <mergeCell ref="M14:M17"/>
    <mergeCell ref="M22:M24"/>
    <mergeCell ref="N22:N24"/>
    <mergeCell ref="O22:O24"/>
    <mergeCell ref="P22:P24"/>
    <mergeCell ref="Q22:Q24"/>
    <mergeCell ref="M31:M32"/>
    <mergeCell ref="N31:N32"/>
    <mergeCell ref="O31:O32"/>
    <mergeCell ref="P31:P32"/>
    <mergeCell ref="Q31:Q32"/>
    <mergeCell ref="J28:L28"/>
    <mergeCell ref="J18:L18"/>
    <mergeCell ref="U22:U24"/>
    <mergeCell ref="V22:V24"/>
    <mergeCell ref="R33:R40"/>
    <mergeCell ref="S33:S40"/>
    <mergeCell ref="T33:T40"/>
    <mergeCell ref="U33:U40"/>
    <mergeCell ref="R45:R48"/>
    <mergeCell ref="S45:S48"/>
    <mergeCell ref="T45:T48"/>
    <mergeCell ref="U45:U48"/>
    <mergeCell ref="B29:W29"/>
    <mergeCell ref="I31:I32"/>
    <mergeCell ref="J31:J32"/>
    <mergeCell ref="K31:K32"/>
    <mergeCell ref="L30:L48"/>
    <mergeCell ref="K45:K48"/>
    <mergeCell ref="J45:J48"/>
    <mergeCell ref="K41:K44"/>
    <mergeCell ref="J41:J44"/>
    <mergeCell ref="I41:I44"/>
    <mergeCell ref="J33:J40"/>
    <mergeCell ref="L20:L27"/>
    <mergeCell ref="K33:K40"/>
    <mergeCell ref="I45:I48"/>
    <mergeCell ref="M6:M8"/>
    <mergeCell ref="N6:N8"/>
    <mergeCell ref="O6:O8"/>
    <mergeCell ref="P6:P8"/>
    <mergeCell ref="Q6:Q8"/>
    <mergeCell ref="R6:R8"/>
    <mergeCell ref="S6:S8"/>
    <mergeCell ref="T6:T8"/>
    <mergeCell ref="U6:U8"/>
    <mergeCell ref="V6:V8"/>
    <mergeCell ref="W6:W8"/>
    <mergeCell ref="W4:W5"/>
    <mergeCell ref="B2:W2"/>
    <mergeCell ref="B3:W3"/>
    <mergeCell ref="B10:W10"/>
    <mergeCell ref="B19:W19"/>
    <mergeCell ref="R14:R17"/>
    <mergeCell ref="S14:S17"/>
    <mergeCell ref="T14:T17"/>
    <mergeCell ref="U14:U17"/>
    <mergeCell ref="R4:R5"/>
    <mergeCell ref="S4:S5"/>
    <mergeCell ref="T4:T5"/>
    <mergeCell ref="U4:U5"/>
    <mergeCell ref="V4:V5"/>
    <mergeCell ref="M4:M5"/>
    <mergeCell ref="N4:N5"/>
    <mergeCell ref="O4:O5"/>
    <mergeCell ref="P4:P5"/>
    <mergeCell ref="Q4:Q5"/>
    <mergeCell ref="J4:K4"/>
    <mergeCell ref="L4:L5"/>
    <mergeCell ref="B4:B5"/>
    <mergeCell ref="A31:A32"/>
    <mergeCell ref="B31:B32"/>
    <mergeCell ref="C31:C32"/>
    <mergeCell ref="D31:D32"/>
    <mergeCell ref="E31:E32"/>
    <mergeCell ref="E33:E40"/>
    <mergeCell ref="D33:D40"/>
    <mergeCell ref="F31:F32"/>
    <mergeCell ref="G31:G32"/>
    <mergeCell ref="A33:A40"/>
    <mergeCell ref="B33:B40"/>
    <mergeCell ref="C33:C40"/>
    <mergeCell ref="C4:C5"/>
    <mergeCell ref="D4:G4"/>
    <mergeCell ref="H4:H5"/>
    <mergeCell ref="I4:I5"/>
    <mergeCell ref="A4:A5"/>
    <mergeCell ref="A6:A8"/>
    <mergeCell ref="A11:A13"/>
    <mergeCell ref="B11:B13"/>
    <mergeCell ref="C11:C13"/>
    <mergeCell ref="G11:G13"/>
    <mergeCell ref="F11:F13"/>
    <mergeCell ref="E11:E13"/>
    <mergeCell ref="D11:D13"/>
    <mergeCell ref="A14:A17"/>
    <mergeCell ref="B14:B17"/>
    <mergeCell ref="C14:C17"/>
    <mergeCell ref="G6:G8"/>
    <mergeCell ref="L6:L8"/>
    <mergeCell ref="K6:K8"/>
    <mergeCell ref="J6:J8"/>
    <mergeCell ref="I6:I8"/>
    <mergeCell ref="B6:B8"/>
    <mergeCell ref="C6:C8"/>
    <mergeCell ref="D6:D8"/>
    <mergeCell ref="E6:E8"/>
    <mergeCell ref="F6:F8"/>
    <mergeCell ref="G14:G17"/>
    <mergeCell ref="F14:F17"/>
    <mergeCell ref="K11:K13"/>
    <mergeCell ref="J11:J13"/>
    <mergeCell ref="E14:E17"/>
    <mergeCell ref="D14:D17"/>
    <mergeCell ref="K14:K17"/>
    <mergeCell ref="J14:J17"/>
    <mergeCell ref="I14:I17"/>
    <mergeCell ref="J9:L9"/>
    <mergeCell ref="L11:L13"/>
    <mergeCell ref="J49:L49"/>
    <mergeCell ref="A45:A48"/>
    <mergeCell ref="B45:B48"/>
    <mergeCell ref="C45:C48"/>
    <mergeCell ref="D45:D48"/>
    <mergeCell ref="E45:E48"/>
    <mergeCell ref="F45:F48"/>
    <mergeCell ref="G45:G48"/>
    <mergeCell ref="I33:I40"/>
    <mergeCell ref="G33:G40"/>
    <mergeCell ref="F33:F40"/>
    <mergeCell ref="A41:A44"/>
    <mergeCell ref="B41:B44"/>
    <mergeCell ref="C41:C44"/>
    <mergeCell ref="G41:G44"/>
    <mergeCell ref="F41:F44"/>
    <mergeCell ref="E41:E44"/>
    <mergeCell ref="D41:D44"/>
    <mergeCell ref="A22:A24"/>
    <mergeCell ref="B22:B24"/>
    <mergeCell ref="C22:C24"/>
    <mergeCell ref="D22:D24"/>
    <mergeCell ref="E22:E24"/>
    <mergeCell ref="F22:F24"/>
    <mergeCell ref="G22:G24"/>
    <mergeCell ref="I22:I24"/>
    <mergeCell ref="K22:K24"/>
    <mergeCell ref="J22:J24"/>
  </mergeCells>
  <printOptions horizontalCentered="1" verticalCentered="1"/>
  <pageMargins left="1.3779527559055118" right="0.19685039370078741" top="0.39370078740157483" bottom="0.39370078740157483" header="0.31496062992125984" footer="0.31496062992125984"/>
  <pageSetup paperSize="14" scale="56" orientation="landscape" horizontalDpi="4294967294" verticalDpi="4294967294" r:id="rId1"/>
  <rowBreaks count="3" manualBreakCount="3">
    <brk id="13" max="16383" man="1"/>
    <brk id="28" max="16383" man="1"/>
    <brk id="3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W38"/>
  <sheetViews>
    <sheetView topLeftCell="A19" zoomScale="60" zoomScaleNormal="60" workbookViewId="0">
      <selection activeCell="W24" sqref="W24:W25"/>
    </sheetView>
  </sheetViews>
  <sheetFormatPr baseColWidth="10" defaultRowHeight="15" x14ac:dyDescent="0.25"/>
  <cols>
    <col min="1" max="1" width="44.42578125" customWidth="1"/>
    <col min="2" max="2" width="28.85546875" customWidth="1"/>
    <col min="3" max="3" width="20.7109375" customWidth="1"/>
    <col min="8" max="8" width="42.7109375" customWidth="1"/>
    <col min="9" max="9" width="35" customWidth="1"/>
    <col min="10" max="10" width="18" customWidth="1"/>
    <col min="11" max="11" width="21.140625" customWidth="1"/>
    <col min="12" max="12" width="19.7109375" customWidth="1"/>
    <col min="17" max="17" width="14.5703125" customWidth="1"/>
    <col min="18" max="18" width="15.28515625" customWidth="1"/>
    <col min="20" max="20" width="12.85546875" customWidth="1"/>
    <col min="21" max="21" width="15.7109375" customWidth="1"/>
    <col min="23" max="23" width="14.28515625" customWidth="1"/>
  </cols>
  <sheetData>
    <row r="1" spans="1:23" ht="15.75" x14ac:dyDescent="0.25">
      <c r="A1" s="11"/>
      <c r="B1" s="16"/>
      <c r="C1" s="13"/>
      <c r="D1" s="13"/>
      <c r="E1" s="13"/>
      <c r="F1" s="13"/>
      <c r="G1" s="13"/>
      <c r="H1" s="13"/>
      <c r="I1" s="13"/>
      <c r="J1" s="12"/>
      <c r="K1" s="12"/>
      <c r="L1" s="14"/>
      <c r="M1" s="11"/>
    </row>
    <row r="2" spans="1:23" ht="48.75" customHeight="1" x14ac:dyDescent="0.25">
      <c r="A2" s="59" t="s">
        <v>25</v>
      </c>
      <c r="B2" s="746" t="s">
        <v>30</v>
      </c>
      <c r="C2" s="747"/>
      <c r="D2" s="747"/>
      <c r="E2" s="747"/>
      <c r="F2" s="747"/>
      <c r="G2" s="747"/>
      <c r="H2" s="747"/>
      <c r="I2" s="747"/>
      <c r="J2" s="747"/>
      <c r="K2" s="747"/>
      <c r="L2" s="747"/>
      <c r="M2" s="747"/>
      <c r="N2" s="747"/>
      <c r="O2" s="747"/>
      <c r="P2" s="747"/>
      <c r="Q2" s="747"/>
      <c r="R2" s="747"/>
      <c r="S2" s="747"/>
      <c r="T2" s="747"/>
      <c r="U2" s="747"/>
      <c r="V2" s="747"/>
      <c r="W2" s="747"/>
    </row>
    <row r="3" spans="1:23" ht="54.75" customHeight="1" x14ac:dyDescent="0.25">
      <c r="A3" s="36" t="s">
        <v>1</v>
      </c>
      <c r="B3" s="748" t="s">
        <v>88</v>
      </c>
      <c r="C3" s="749"/>
      <c r="D3" s="749"/>
      <c r="E3" s="749"/>
      <c r="F3" s="749"/>
      <c r="G3" s="749"/>
      <c r="H3" s="749"/>
      <c r="I3" s="749"/>
      <c r="J3" s="749"/>
      <c r="K3" s="749"/>
      <c r="L3" s="749"/>
      <c r="M3" s="749"/>
      <c r="N3" s="749"/>
      <c r="O3" s="749"/>
      <c r="P3" s="749"/>
      <c r="Q3" s="749"/>
      <c r="R3" s="749"/>
      <c r="S3" s="749"/>
      <c r="T3" s="749"/>
      <c r="U3" s="749"/>
      <c r="V3" s="749"/>
      <c r="W3" s="749"/>
    </row>
    <row r="4" spans="1:23" s="7" customFormat="1" ht="37.5" customHeight="1" x14ac:dyDescent="0.25">
      <c r="A4" s="744" t="s">
        <v>20</v>
      </c>
      <c r="B4" s="740" t="s">
        <v>2</v>
      </c>
      <c r="C4" s="743" t="s">
        <v>3</v>
      </c>
      <c r="D4" s="743" t="s">
        <v>4</v>
      </c>
      <c r="E4" s="743"/>
      <c r="F4" s="743"/>
      <c r="G4" s="743"/>
      <c r="H4" s="743" t="s">
        <v>5</v>
      </c>
      <c r="I4" s="743" t="s">
        <v>6</v>
      </c>
      <c r="J4" s="738" t="s">
        <v>7</v>
      </c>
      <c r="K4" s="739"/>
      <c r="L4" s="740" t="s">
        <v>8</v>
      </c>
      <c r="M4" s="635" t="s">
        <v>593</v>
      </c>
      <c r="N4" s="635" t="s">
        <v>594</v>
      </c>
      <c r="O4" s="635" t="s">
        <v>595</v>
      </c>
      <c r="P4" s="635" t="s">
        <v>596</v>
      </c>
      <c r="Q4" s="635" t="s">
        <v>597</v>
      </c>
      <c r="R4" s="635" t="s">
        <v>598</v>
      </c>
      <c r="S4" s="635" t="s">
        <v>325</v>
      </c>
      <c r="T4" s="635" t="s">
        <v>599</v>
      </c>
      <c r="U4" s="635" t="s">
        <v>600</v>
      </c>
      <c r="V4" s="635" t="s">
        <v>601</v>
      </c>
      <c r="W4" s="642" t="s">
        <v>602</v>
      </c>
    </row>
    <row r="5" spans="1:23" s="7" customFormat="1" ht="73.5" customHeight="1" x14ac:dyDescent="0.25">
      <c r="A5" s="745"/>
      <c r="B5" s="741"/>
      <c r="C5" s="740"/>
      <c r="D5" s="15" t="s">
        <v>9</v>
      </c>
      <c r="E5" s="15" t="s">
        <v>10</v>
      </c>
      <c r="F5" s="15" t="s">
        <v>11</v>
      </c>
      <c r="G5" s="15" t="s">
        <v>12</v>
      </c>
      <c r="H5" s="740"/>
      <c r="I5" s="740"/>
      <c r="J5" s="41" t="s">
        <v>13</v>
      </c>
      <c r="K5" s="41" t="s">
        <v>14</v>
      </c>
      <c r="L5" s="741"/>
      <c r="M5" s="702"/>
      <c r="N5" s="702"/>
      <c r="O5" s="702"/>
      <c r="P5" s="702"/>
      <c r="Q5" s="702"/>
      <c r="R5" s="702"/>
      <c r="S5" s="702"/>
      <c r="T5" s="702"/>
      <c r="U5" s="702"/>
      <c r="V5" s="702"/>
      <c r="W5" s="695"/>
    </row>
    <row r="6" spans="1:23" s="7" customFormat="1" ht="53.25" customHeight="1" x14ac:dyDescent="0.25">
      <c r="A6" s="662" t="s">
        <v>33</v>
      </c>
      <c r="B6" s="661" t="s">
        <v>111</v>
      </c>
      <c r="C6" s="673" t="s">
        <v>32</v>
      </c>
      <c r="D6" s="603">
        <v>0.25</v>
      </c>
      <c r="E6" s="603">
        <v>0.5</v>
      </c>
      <c r="F6" s="603"/>
      <c r="G6" s="603">
        <v>1</v>
      </c>
      <c r="H6" s="122" t="s">
        <v>582</v>
      </c>
      <c r="I6" s="91" t="s">
        <v>51</v>
      </c>
      <c r="J6" s="43">
        <v>42736</v>
      </c>
      <c r="K6" s="43">
        <v>42825</v>
      </c>
      <c r="L6" s="737">
        <v>0.3</v>
      </c>
      <c r="M6" s="654">
        <v>0.5</v>
      </c>
      <c r="N6" s="654">
        <v>0.87</v>
      </c>
      <c r="O6" s="711">
        <v>0.375</v>
      </c>
      <c r="P6" s="654">
        <v>0.5</v>
      </c>
      <c r="Q6" s="653">
        <v>0.25</v>
      </c>
      <c r="R6" s="654">
        <v>0.7</v>
      </c>
      <c r="S6" s="654">
        <v>0.5</v>
      </c>
      <c r="T6" s="653">
        <v>0.1</v>
      </c>
      <c r="U6" s="654">
        <v>0.25</v>
      </c>
      <c r="V6" s="653">
        <v>0.1</v>
      </c>
      <c r="W6" s="761">
        <f>+AVERAGE(M6:V7)</f>
        <v>0.41449999999999998</v>
      </c>
    </row>
    <row r="7" spans="1:23" s="7" customFormat="1" ht="102.75" customHeight="1" x14ac:dyDescent="0.25">
      <c r="A7" s="662"/>
      <c r="B7" s="661"/>
      <c r="C7" s="673"/>
      <c r="D7" s="603"/>
      <c r="E7" s="603"/>
      <c r="F7" s="603"/>
      <c r="G7" s="603"/>
      <c r="H7" s="91" t="s">
        <v>113</v>
      </c>
      <c r="I7" s="91" t="s">
        <v>35</v>
      </c>
      <c r="J7" s="43">
        <v>42736</v>
      </c>
      <c r="K7" s="43">
        <v>42825</v>
      </c>
      <c r="L7" s="673"/>
      <c r="M7" s="654"/>
      <c r="N7" s="654"/>
      <c r="O7" s="711"/>
      <c r="P7" s="654"/>
      <c r="Q7" s="653"/>
      <c r="R7" s="654"/>
      <c r="S7" s="654"/>
      <c r="T7" s="653"/>
      <c r="U7" s="654"/>
      <c r="V7" s="653"/>
      <c r="W7" s="761"/>
    </row>
    <row r="8" spans="1:23" s="7" customFormat="1" ht="95.25" customHeight="1" x14ac:dyDescent="0.25">
      <c r="A8" s="662"/>
      <c r="B8" s="91" t="s">
        <v>112</v>
      </c>
      <c r="C8" s="92" t="s">
        <v>32</v>
      </c>
      <c r="D8" s="84">
        <v>0.25</v>
      </c>
      <c r="E8" s="84">
        <v>0.5</v>
      </c>
      <c r="F8" s="84">
        <v>1</v>
      </c>
      <c r="G8" s="84">
        <v>1</v>
      </c>
      <c r="H8" s="91" t="s">
        <v>114</v>
      </c>
      <c r="I8" s="91" t="s">
        <v>36</v>
      </c>
      <c r="J8" s="43">
        <v>42736</v>
      </c>
      <c r="K8" s="43">
        <v>43008</v>
      </c>
      <c r="L8" s="673"/>
      <c r="M8" s="113">
        <v>0.75</v>
      </c>
      <c r="N8" s="113">
        <v>0.74</v>
      </c>
      <c r="O8" s="113">
        <v>0.5</v>
      </c>
      <c r="P8" s="113">
        <v>0.5</v>
      </c>
      <c r="Q8" s="423">
        <v>0.25</v>
      </c>
      <c r="R8" s="113">
        <v>0.9</v>
      </c>
      <c r="S8" s="113">
        <v>0.5</v>
      </c>
      <c r="T8" s="423">
        <v>0.1</v>
      </c>
      <c r="U8" s="113">
        <v>0.5</v>
      </c>
      <c r="V8" s="113">
        <v>0.73</v>
      </c>
      <c r="W8" s="136">
        <f>+AVERAGE(M8:V8)</f>
        <v>0.54700000000000004</v>
      </c>
    </row>
    <row r="9" spans="1:23" s="7" customFormat="1" ht="105.75" customHeight="1" x14ac:dyDescent="0.25">
      <c r="A9" s="28" t="s">
        <v>91</v>
      </c>
      <c r="B9" s="17" t="s">
        <v>185</v>
      </c>
      <c r="C9" s="92" t="s">
        <v>32</v>
      </c>
      <c r="D9" s="18">
        <v>0.25</v>
      </c>
      <c r="E9" s="18">
        <v>0.5</v>
      </c>
      <c r="F9" s="18">
        <v>0.75</v>
      </c>
      <c r="G9" s="18">
        <v>1</v>
      </c>
      <c r="H9" s="91" t="s">
        <v>90</v>
      </c>
      <c r="I9" s="91" t="s">
        <v>188</v>
      </c>
      <c r="J9" s="43">
        <v>42736</v>
      </c>
      <c r="K9" s="43">
        <v>43100</v>
      </c>
      <c r="L9" s="673"/>
      <c r="M9" s="113">
        <v>0.5</v>
      </c>
      <c r="N9" s="423">
        <v>0.4</v>
      </c>
      <c r="O9" s="113">
        <v>0.5</v>
      </c>
      <c r="P9" s="423">
        <v>0.4</v>
      </c>
      <c r="Q9" s="423">
        <v>0.15</v>
      </c>
      <c r="R9" s="113">
        <v>0.8</v>
      </c>
      <c r="S9" s="423">
        <v>0.5</v>
      </c>
      <c r="T9" s="423">
        <v>0.1</v>
      </c>
      <c r="U9" s="113">
        <v>1</v>
      </c>
      <c r="V9" s="423">
        <v>0.33</v>
      </c>
      <c r="W9" s="136">
        <f>+AVERAGE(M9:V9)</f>
        <v>0.46799999999999997</v>
      </c>
    </row>
    <row r="10" spans="1:23" s="7" customFormat="1" ht="98.25" customHeight="1" x14ac:dyDescent="0.25">
      <c r="A10" s="28" t="s">
        <v>92</v>
      </c>
      <c r="B10" s="17" t="s">
        <v>186</v>
      </c>
      <c r="C10" s="92" t="s">
        <v>32</v>
      </c>
      <c r="D10" s="18">
        <v>0.25</v>
      </c>
      <c r="E10" s="18">
        <v>0.5</v>
      </c>
      <c r="F10" s="18">
        <v>0.75</v>
      </c>
      <c r="G10" s="18">
        <v>1</v>
      </c>
      <c r="H10" s="91" t="s">
        <v>63</v>
      </c>
      <c r="I10" s="91" t="s">
        <v>89</v>
      </c>
      <c r="J10" s="43">
        <v>42736</v>
      </c>
      <c r="K10" s="43">
        <v>43100</v>
      </c>
      <c r="L10" s="673"/>
      <c r="M10" s="113">
        <v>0.5</v>
      </c>
      <c r="N10" s="423">
        <v>0.3</v>
      </c>
      <c r="O10" s="423">
        <v>0</v>
      </c>
      <c r="P10" s="423">
        <v>0</v>
      </c>
      <c r="Q10" s="423">
        <v>0</v>
      </c>
      <c r="R10" s="423">
        <v>0.15</v>
      </c>
      <c r="S10" s="423">
        <v>0</v>
      </c>
      <c r="T10" s="423">
        <v>0</v>
      </c>
      <c r="U10" s="423">
        <v>0.25</v>
      </c>
      <c r="V10" s="423">
        <v>0.3</v>
      </c>
      <c r="W10" s="136">
        <f>+AVERAGE(M10:V10)</f>
        <v>0.15000000000000002</v>
      </c>
    </row>
    <row r="11" spans="1:23" s="7" customFormat="1" ht="98.25" customHeight="1" x14ac:dyDescent="0.25">
      <c r="A11" s="96"/>
      <c r="B11" s="17"/>
      <c r="C11" s="98"/>
      <c r="D11" s="177">
        <f>+AVERAGE(D6:D10)*$L$6</f>
        <v>7.4999999999999997E-2</v>
      </c>
      <c r="E11" s="177">
        <f>+AVERAGE(E6:E10)*$L$6</f>
        <v>0.15</v>
      </c>
      <c r="F11" s="177">
        <f>+AVERAGE(F6:F10)*$L$6</f>
        <v>0.25</v>
      </c>
      <c r="G11" s="177">
        <f>+AVERAGE(G6:G10)*$L$6</f>
        <v>0.3</v>
      </c>
      <c r="H11" s="97"/>
      <c r="I11" s="97"/>
      <c r="J11" s="753" t="s">
        <v>605</v>
      </c>
      <c r="K11" s="754"/>
      <c r="L11" s="755"/>
      <c r="M11" s="136">
        <f t="shared" ref="M11:W11" si="0">+AVERAGE(M6:M10)*$L$6</f>
        <v>0.16874999999999998</v>
      </c>
      <c r="N11" s="136">
        <f t="shared" si="0"/>
        <v>0.17324999999999996</v>
      </c>
      <c r="O11" s="136">
        <f t="shared" si="0"/>
        <v>0.10312499999999999</v>
      </c>
      <c r="P11" s="136">
        <f t="shared" si="0"/>
        <v>0.105</v>
      </c>
      <c r="Q11" s="136">
        <f t="shared" si="0"/>
        <v>4.8750000000000002E-2</v>
      </c>
      <c r="R11" s="136">
        <f t="shared" si="0"/>
        <v>0.19125</v>
      </c>
      <c r="S11" s="136">
        <f t="shared" si="0"/>
        <v>0.11249999999999999</v>
      </c>
      <c r="T11" s="412">
        <f t="shared" si="0"/>
        <v>2.2500000000000003E-2</v>
      </c>
      <c r="U11" s="136">
        <f t="shared" si="0"/>
        <v>0.15</v>
      </c>
      <c r="V11" s="136">
        <f t="shared" si="0"/>
        <v>0.1095</v>
      </c>
      <c r="W11" s="417">
        <f t="shared" si="0"/>
        <v>0.11846249999999998</v>
      </c>
    </row>
    <row r="12" spans="1:23" ht="51.75" customHeight="1" x14ac:dyDescent="0.25">
      <c r="A12" s="38" t="s">
        <v>15</v>
      </c>
      <c r="B12" s="750" t="s">
        <v>854</v>
      </c>
      <c r="C12" s="750"/>
      <c r="D12" s="750"/>
      <c r="E12" s="750"/>
      <c r="F12" s="750"/>
      <c r="G12" s="750"/>
      <c r="H12" s="750"/>
      <c r="I12" s="750"/>
      <c r="J12" s="750"/>
      <c r="K12" s="750"/>
      <c r="L12" s="750"/>
      <c r="M12" s="750"/>
      <c r="N12" s="750"/>
      <c r="O12" s="750"/>
      <c r="P12" s="750"/>
      <c r="Q12" s="750"/>
      <c r="R12" s="750"/>
      <c r="S12" s="750"/>
      <c r="T12" s="750"/>
      <c r="U12" s="750"/>
      <c r="V12" s="750"/>
      <c r="W12" s="750"/>
    </row>
    <row r="13" spans="1:23" s="7" customFormat="1" ht="60" customHeight="1" x14ac:dyDescent="0.25">
      <c r="A13" s="672" t="s">
        <v>49</v>
      </c>
      <c r="B13" s="742" t="s">
        <v>78</v>
      </c>
      <c r="C13" s="599" t="s">
        <v>32</v>
      </c>
      <c r="D13" s="600">
        <v>0.25</v>
      </c>
      <c r="E13" s="600">
        <v>0.5</v>
      </c>
      <c r="F13" s="600">
        <v>0.75</v>
      </c>
      <c r="G13" s="600">
        <v>1</v>
      </c>
      <c r="H13" s="122" t="s">
        <v>592</v>
      </c>
      <c r="I13" s="122" t="s">
        <v>52</v>
      </c>
      <c r="J13" s="124">
        <v>42736</v>
      </c>
      <c r="K13" s="124">
        <v>42825</v>
      </c>
      <c r="L13" s="674">
        <v>0.2</v>
      </c>
      <c r="M13" s="751">
        <v>0.5</v>
      </c>
      <c r="N13" s="653">
        <v>0.2</v>
      </c>
      <c r="O13" s="711">
        <v>0.27500000000000002</v>
      </c>
      <c r="P13" s="751">
        <v>0.5</v>
      </c>
      <c r="Q13" s="653">
        <v>0</v>
      </c>
      <c r="R13" s="653">
        <v>0.34</v>
      </c>
      <c r="S13" s="751">
        <v>0.5</v>
      </c>
      <c r="T13" s="653">
        <v>0</v>
      </c>
      <c r="U13" s="653">
        <v>0</v>
      </c>
      <c r="V13" s="752">
        <v>0.17</v>
      </c>
      <c r="W13" s="751">
        <v>0.15000000000000002</v>
      </c>
    </row>
    <row r="14" spans="1:23" s="7" customFormat="1" ht="65.25" customHeight="1" x14ac:dyDescent="0.25">
      <c r="A14" s="672"/>
      <c r="B14" s="742"/>
      <c r="C14" s="599"/>
      <c r="D14" s="600"/>
      <c r="E14" s="600"/>
      <c r="F14" s="600"/>
      <c r="G14" s="600"/>
      <c r="H14" s="122" t="s">
        <v>53</v>
      </c>
      <c r="I14" s="122" t="s">
        <v>95</v>
      </c>
      <c r="J14" s="124">
        <v>42826</v>
      </c>
      <c r="K14" s="124">
        <v>42853</v>
      </c>
      <c r="L14" s="599"/>
      <c r="M14" s="751"/>
      <c r="N14" s="653"/>
      <c r="O14" s="711"/>
      <c r="P14" s="751"/>
      <c r="Q14" s="653"/>
      <c r="R14" s="653"/>
      <c r="S14" s="751"/>
      <c r="T14" s="653"/>
      <c r="U14" s="653"/>
      <c r="V14" s="752"/>
      <c r="W14" s="751"/>
    </row>
    <row r="15" spans="1:23" s="7" customFormat="1" ht="163.5" customHeight="1" x14ac:dyDescent="0.25">
      <c r="A15" s="672"/>
      <c r="B15" s="742"/>
      <c r="C15" s="599"/>
      <c r="D15" s="600"/>
      <c r="E15" s="600"/>
      <c r="F15" s="600"/>
      <c r="G15" s="600"/>
      <c r="H15" s="122" t="s">
        <v>64</v>
      </c>
      <c r="I15" s="122" t="s">
        <v>37</v>
      </c>
      <c r="J15" s="124">
        <v>42854</v>
      </c>
      <c r="K15" s="124">
        <v>43100</v>
      </c>
      <c r="L15" s="599"/>
      <c r="M15" s="751"/>
      <c r="N15" s="653"/>
      <c r="O15" s="711"/>
      <c r="P15" s="751"/>
      <c r="Q15" s="653"/>
      <c r="R15" s="653"/>
      <c r="S15" s="751"/>
      <c r="T15" s="653"/>
      <c r="U15" s="653"/>
      <c r="V15" s="752"/>
      <c r="W15" s="751"/>
    </row>
    <row r="16" spans="1:23" s="7" customFormat="1" ht="60.75" customHeight="1" x14ac:dyDescent="0.25">
      <c r="A16" s="106"/>
      <c r="B16" s="122"/>
      <c r="C16" s="118"/>
      <c r="D16" s="138">
        <f>+$L$13*D13</f>
        <v>0.05</v>
      </c>
      <c r="E16" s="138">
        <f t="shared" ref="E16:G16" si="1">+$L$13*E13</f>
        <v>0.1</v>
      </c>
      <c r="F16" s="138">
        <f t="shared" si="1"/>
        <v>0.15000000000000002</v>
      </c>
      <c r="G16" s="138">
        <f t="shared" si="1"/>
        <v>0.2</v>
      </c>
      <c r="H16" s="122"/>
      <c r="I16" s="122"/>
      <c r="J16" s="676" t="s">
        <v>605</v>
      </c>
      <c r="K16" s="677"/>
      <c r="L16" s="678"/>
      <c r="M16" s="138">
        <f>+$L$13*M13</f>
        <v>0.1</v>
      </c>
      <c r="N16" s="138">
        <f t="shared" ref="N16:V16" si="2">+$L$13*N13</f>
        <v>4.0000000000000008E-2</v>
      </c>
      <c r="O16" s="138">
        <f t="shared" si="2"/>
        <v>5.5000000000000007E-2</v>
      </c>
      <c r="P16" s="138">
        <f t="shared" si="2"/>
        <v>0.1</v>
      </c>
      <c r="Q16" s="138">
        <f t="shared" si="2"/>
        <v>0</v>
      </c>
      <c r="R16" s="138">
        <f t="shared" si="2"/>
        <v>6.8000000000000005E-2</v>
      </c>
      <c r="S16" s="138">
        <f t="shared" si="2"/>
        <v>0.1</v>
      </c>
      <c r="T16" s="138">
        <f t="shared" si="2"/>
        <v>0</v>
      </c>
      <c r="U16" s="138">
        <f t="shared" si="2"/>
        <v>0</v>
      </c>
      <c r="V16" s="138">
        <f t="shared" si="2"/>
        <v>3.4000000000000002E-2</v>
      </c>
      <c r="W16" s="137"/>
    </row>
    <row r="17" spans="1:23" ht="51.75" customHeight="1" x14ac:dyDescent="0.25">
      <c r="A17" s="38" t="s">
        <v>16</v>
      </c>
      <c r="B17" s="750" t="s">
        <v>855</v>
      </c>
      <c r="C17" s="750"/>
      <c r="D17" s="750"/>
      <c r="E17" s="750"/>
      <c r="F17" s="750"/>
      <c r="G17" s="750"/>
      <c r="H17" s="750"/>
      <c r="I17" s="750"/>
      <c r="J17" s="750"/>
      <c r="K17" s="750"/>
      <c r="L17" s="750"/>
      <c r="M17" s="750"/>
      <c r="N17" s="750"/>
      <c r="O17" s="750"/>
      <c r="P17" s="750"/>
      <c r="Q17" s="750"/>
      <c r="R17" s="750"/>
      <c r="S17" s="750"/>
      <c r="T17" s="750"/>
      <c r="U17" s="750"/>
      <c r="V17" s="750"/>
      <c r="W17" s="750"/>
    </row>
    <row r="18" spans="1:23" s="7" customFormat="1" ht="60.75" customHeight="1" x14ac:dyDescent="0.25">
      <c r="A18" s="662" t="s">
        <v>94</v>
      </c>
      <c r="B18" s="661" t="s">
        <v>79</v>
      </c>
      <c r="C18" s="673" t="s">
        <v>189</v>
      </c>
      <c r="D18" s="603">
        <v>0.45</v>
      </c>
      <c r="E18" s="603">
        <v>0.6</v>
      </c>
      <c r="F18" s="603">
        <v>0.75</v>
      </c>
      <c r="G18" s="603">
        <v>1</v>
      </c>
      <c r="H18" s="91" t="s">
        <v>55</v>
      </c>
      <c r="I18" s="661" t="s">
        <v>54</v>
      </c>
      <c r="J18" s="663">
        <v>42736</v>
      </c>
      <c r="K18" s="663">
        <v>42766</v>
      </c>
      <c r="L18" s="737">
        <v>0.15</v>
      </c>
      <c r="M18" s="737">
        <v>0.6</v>
      </c>
      <c r="N18" s="737">
        <v>0.6</v>
      </c>
      <c r="O18" s="737">
        <v>0.6</v>
      </c>
      <c r="P18" s="737">
        <v>0.6</v>
      </c>
      <c r="Q18" s="756">
        <v>0.5</v>
      </c>
      <c r="R18" s="737">
        <v>0.6</v>
      </c>
      <c r="S18" s="756">
        <v>0.52</v>
      </c>
      <c r="T18" s="756">
        <v>0.15</v>
      </c>
      <c r="U18" s="756">
        <v>0.45</v>
      </c>
      <c r="V18" s="719">
        <v>0.33</v>
      </c>
      <c r="W18" s="737">
        <f>+AVERAGE(M18:V21)</f>
        <v>0.495</v>
      </c>
    </row>
    <row r="19" spans="1:23" s="7" customFormat="1" ht="60.75" customHeight="1" x14ac:dyDescent="0.25">
      <c r="A19" s="662"/>
      <c r="B19" s="661"/>
      <c r="C19" s="673"/>
      <c r="D19" s="603"/>
      <c r="E19" s="603"/>
      <c r="F19" s="603"/>
      <c r="G19" s="603"/>
      <c r="H19" s="122" t="s">
        <v>547</v>
      </c>
      <c r="I19" s="661"/>
      <c r="J19" s="663"/>
      <c r="K19" s="673"/>
      <c r="L19" s="673"/>
      <c r="M19" s="673"/>
      <c r="N19" s="673"/>
      <c r="O19" s="673"/>
      <c r="P19" s="673"/>
      <c r="Q19" s="757"/>
      <c r="R19" s="673"/>
      <c r="S19" s="757"/>
      <c r="T19" s="757"/>
      <c r="U19" s="757"/>
      <c r="V19" s="719"/>
      <c r="W19" s="673"/>
    </row>
    <row r="20" spans="1:23" s="7" customFormat="1" ht="37.5" customHeight="1" x14ac:dyDescent="0.25">
      <c r="A20" s="662"/>
      <c r="B20" s="661"/>
      <c r="C20" s="673"/>
      <c r="D20" s="603"/>
      <c r="E20" s="603"/>
      <c r="F20" s="603"/>
      <c r="G20" s="603"/>
      <c r="H20" s="91" t="s">
        <v>546</v>
      </c>
      <c r="I20" s="661" t="s">
        <v>57</v>
      </c>
      <c r="J20" s="663">
        <v>42767</v>
      </c>
      <c r="K20" s="663">
        <v>43100</v>
      </c>
      <c r="L20" s="673"/>
      <c r="M20" s="673"/>
      <c r="N20" s="673"/>
      <c r="O20" s="673"/>
      <c r="P20" s="673"/>
      <c r="Q20" s="757"/>
      <c r="R20" s="673"/>
      <c r="S20" s="757"/>
      <c r="T20" s="757"/>
      <c r="U20" s="757"/>
      <c r="V20" s="719"/>
      <c r="W20" s="673"/>
    </row>
    <row r="21" spans="1:23" s="7" customFormat="1" ht="37.5" customHeight="1" x14ac:dyDescent="0.25">
      <c r="A21" s="662"/>
      <c r="B21" s="661"/>
      <c r="C21" s="673"/>
      <c r="D21" s="603"/>
      <c r="E21" s="603"/>
      <c r="F21" s="603"/>
      <c r="G21" s="603"/>
      <c r="H21" s="91" t="s">
        <v>56</v>
      </c>
      <c r="I21" s="661"/>
      <c r="J21" s="673"/>
      <c r="K21" s="673"/>
      <c r="L21" s="673"/>
      <c r="M21" s="673"/>
      <c r="N21" s="673"/>
      <c r="O21" s="673"/>
      <c r="P21" s="673"/>
      <c r="Q21" s="757"/>
      <c r="R21" s="673"/>
      <c r="S21" s="757"/>
      <c r="T21" s="757"/>
      <c r="U21" s="757"/>
      <c r="V21" s="719"/>
      <c r="W21" s="673"/>
    </row>
    <row r="22" spans="1:23" s="7" customFormat="1" ht="37.5" customHeight="1" x14ac:dyDescent="0.25">
      <c r="A22" s="96"/>
      <c r="B22" s="139"/>
      <c r="C22" s="140"/>
      <c r="D22" s="177">
        <f>+$L$18*D18</f>
        <v>6.7500000000000004E-2</v>
      </c>
      <c r="E22" s="177">
        <f t="shared" ref="E22:G22" si="3">+$L$18*E18</f>
        <v>0.09</v>
      </c>
      <c r="F22" s="177">
        <f t="shared" si="3"/>
        <v>0.11249999999999999</v>
      </c>
      <c r="G22" s="177">
        <f t="shared" si="3"/>
        <v>0.15</v>
      </c>
      <c r="H22" s="141"/>
      <c r="I22" s="141"/>
      <c r="J22" s="736" t="s">
        <v>605</v>
      </c>
      <c r="K22" s="736"/>
      <c r="L22" s="736"/>
      <c r="M22" s="136">
        <f>+$L$18*M18</f>
        <v>0.09</v>
      </c>
      <c r="N22" s="136">
        <f t="shared" ref="N22:V22" si="4">+$L$18*N18</f>
        <v>0.09</v>
      </c>
      <c r="O22" s="136">
        <f t="shared" si="4"/>
        <v>0.09</v>
      </c>
      <c r="P22" s="136">
        <f t="shared" si="4"/>
        <v>0.09</v>
      </c>
      <c r="Q22" s="136">
        <f t="shared" si="4"/>
        <v>7.4999999999999997E-2</v>
      </c>
      <c r="R22" s="136">
        <f t="shared" si="4"/>
        <v>0.09</v>
      </c>
      <c r="S22" s="136">
        <f t="shared" si="4"/>
        <v>7.8E-2</v>
      </c>
      <c r="T22" s="136">
        <f t="shared" si="4"/>
        <v>2.2499999999999999E-2</v>
      </c>
      <c r="U22" s="136">
        <f t="shared" si="4"/>
        <v>6.7500000000000004E-2</v>
      </c>
      <c r="V22" s="136">
        <f t="shared" si="4"/>
        <v>4.9500000000000002E-2</v>
      </c>
      <c r="W22" s="98"/>
    </row>
    <row r="23" spans="1:23" ht="53.25" customHeight="1" x14ac:dyDescent="0.25">
      <c r="A23" s="38" t="s">
        <v>17</v>
      </c>
      <c r="B23" s="758" t="s">
        <v>858</v>
      </c>
      <c r="C23" s="759"/>
      <c r="D23" s="759"/>
      <c r="E23" s="759"/>
      <c r="F23" s="759"/>
      <c r="G23" s="759"/>
      <c r="H23" s="759"/>
      <c r="I23" s="759"/>
      <c r="J23" s="759"/>
      <c r="K23" s="759"/>
      <c r="L23" s="759"/>
      <c r="M23" s="759"/>
      <c r="N23" s="759"/>
      <c r="O23" s="759"/>
      <c r="P23" s="759"/>
      <c r="Q23" s="759"/>
      <c r="R23" s="759"/>
      <c r="S23" s="759"/>
      <c r="T23" s="759"/>
      <c r="U23" s="759"/>
      <c r="V23" s="759"/>
      <c r="W23" s="760"/>
    </row>
    <row r="24" spans="1:23" s="7" customFormat="1" ht="84" customHeight="1" x14ac:dyDescent="0.25">
      <c r="A24" s="45" t="s">
        <v>50</v>
      </c>
      <c r="B24" s="91" t="s">
        <v>583</v>
      </c>
      <c r="C24" s="17" t="s">
        <v>190</v>
      </c>
      <c r="D24" s="175">
        <v>0.5</v>
      </c>
      <c r="E24" s="175">
        <v>1</v>
      </c>
      <c r="F24" s="175">
        <v>1</v>
      </c>
      <c r="G24" s="175">
        <v>1</v>
      </c>
      <c r="H24" s="91" t="s">
        <v>34</v>
      </c>
      <c r="I24" s="91" t="s">
        <v>38</v>
      </c>
      <c r="J24" s="43">
        <v>42736</v>
      </c>
      <c r="K24" s="43">
        <v>42916</v>
      </c>
      <c r="L24" s="52">
        <v>0.04</v>
      </c>
      <c r="M24" s="113">
        <v>1</v>
      </c>
      <c r="N24" s="113">
        <v>1</v>
      </c>
      <c r="O24" s="113">
        <v>1</v>
      </c>
      <c r="P24" s="113">
        <v>1</v>
      </c>
      <c r="Q24" s="113">
        <v>1</v>
      </c>
      <c r="R24" s="423">
        <v>0.75</v>
      </c>
      <c r="S24" s="423">
        <v>0.5</v>
      </c>
      <c r="T24" s="423">
        <v>0.4</v>
      </c>
      <c r="U24" s="113">
        <v>1</v>
      </c>
      <c r="V24" s="423">
        <v>0.5</v>
      </c>
      <c r="W24" s="136">
        <f>+AVERAGE(M24:V24)</f>
        <v>0.81500000000000006</v>
      </c>
    </row>
    <row r="25" spans="1:23" s="7" customFormat="1" ht="138.75" customHeight="1" x14ac:dyDescent="0.25">
      <c r="A25" s="45" t="s">
        <v>554</v>
      </c>
      <c r="B25" s="91" t="s">
        <v>97</v>
      </c>
      <c r="C25" s="17" t="s">
        <v>32</v>
      </c>
      <c r="D25" s="175">
        <v>0</v>
      </c>
      <c r="E25" s="175">
        <v>0.35</v>
      </c>
      <c r="F25" s="175">
        <v>0.75</v>
      </c>
      <c r="G25" s="172">
        <v>1</v>
      </c>
      <c r="H25" s="121" t="s">
        <v>584</v>
      </c>
      <c r="I25" s="91" t="s">
        <v>555</v>
      </c>
      <c r="J25" s="43">
        <v>42826</v>
      </c>
      <c r="K25" s="43">
        <v>43100</v>
      </c>
      <c r="L25" s="52">
        <v>0.16</v>
      </c>
      <c r="M25" s="113">
        <v>0.35</v>
      </c>
      <c r="N25" s="113">
        <v>0.35</v>
      </c>
      <c r="O25" s="113">
        <v>0.35</v>
      </c>
      <c r="P25" s="113">
        <v>0.35</v>
      </c>
      <c r="Q25" s="113">
        <v>0.35</v>
      </c>
      <c r="R25" s="423">
        <v>0</v>
      </c>
      <c r="S25" s="113">
        <v>0.5</v>
      </c>
      <c r="T25" s="113">
        <v>0.4</v>
      </c>
      <c r="U25" s="113">
        <v>0.35</v>
      </c>
      <c r="V25" s="423">
        <v>0</v>
      </c>
      <c r="W25" s="136">
        <f>+AVERAGE(M25:V25)</f>
        <v>0.3</v>
      </c>
    </row>
    <row r="26" spans="1:23" s="7" customFormat="1" ht="66" customHeight="1" x14ac:dyDescent="0.25">
      <c r="A26" s="102"/>
      <c r="B26" s="97"/>
      <c r="C26" s="17"/>
      <c r="D26" s="177">
        <f>+($L$24*D24)+($L$25*D25)</f>
        <v>0.02</v>
      </c>
      <c r="E26" s="177">
        <f t="shared" ref="E26:G26" si="5">+($L$24*E24)+($L$25*E25)</f>
        <v>9.6000000000000002E-2</v>
      </c>
      <c r="F26" s="177">
        <f t="shared" si="5"/>
        <v>0.16</v>
      </c>
      <c r="G26" s="177">
        <f t="shared" si="5"/>
        <v>0.2</v>
      </c>
      <c r="H26" s="121"/>
      <c r="I26" s="97"/>
      <c r="J26" s="676" t="s">
        <v>605</v>
      </c>
      <c r="K26" s="677"/>
      <c r="L26" s="678"/>
      <c r="M26" s="136">
        <f>+($L$24*M24)+($L$25*M25)</f>
        <v>9.6000000000000002E-2</v>
      </c>
      <c r="N26" s="136">
        <f t="shared" ref="N26:U26" si="6">+($L$24*N24)+($L$25*N25)</f>
        <v>9.6000000000000002E-2</v>
      </c>
      <c r="O26" s="136">
        <f t="shared" si="6"/>
        <v>9.6000000000000002E-2</v>
      </c>
      <c r="P26" s="136">
        <f t="shared" si="6"/>
        <v>9.6000000000000002E-2</v>
      </c>
      <c r="Q26" s="136">
        <f t="shared" si="6"/>
        <v>9.6000000000000002E-2</v>
      </c>
      <c r="R26" s="136">
        <f t="shared" si="6"/>
        <v>0.03</v>
      </c>
      <c r="S26" s="136">
        <f t="shared" si="6"/>
        <v>0.1</v>
      </c>
      <c r="T26" s="136">
        <f t="shared" si="6"/>
        <v>0.08</v>
      </c>
      <c r="U26" s="136">
        <f t="shared" si="6"/>
        <v>9.6000000000000002E-2</v>
      </c>
      <c r="V26" s="136">
        <v>0</v>
      </c>
      <c r="W26" s="113"/>
    </row>
    <row r="27" spans="1:23" ht="47.25" customHeight="1" x14ac:dyDescent="0.25">
      <c r="A27" s="38" t="s">
        <v>19</v>
      </c>
      <c r="B27" s="750" t="s">
        <v>603</v>
      </c>
      <c r="C27" s="750"/>
      <c r="D27" s="750"/>
      <c r="E27" s="750"/>
      <c r="F27" s="750"/>
      <c r="G27" s="750"/>
      <c r="H27" s="750"/>
      <c r="I27" s="750"/>
      <c r="J27" s="750"/>
      <c r="K27" s="750"/>
      <c r="L27" s="750"/>
      <c r="M27" s="750"/>
      <c r="N27" s="750"/>
      <c r="O27" s="750"/>
      <c r="P27" s="750"/>
      <c r="Q27" s="750"/>
      <c r="R27" s="750"/>
      <c r="S27" s="750"/>
      <c r="T27" s="750"/>
      <c r="U27" s="750"/>
      <c r="V27" s="750"/>
      <c r="W27" s="750"/>
    </row>
    <row r="28" spans="1:23" s="7" customFormat="1" ht="75.75" customHeight="1" x14ac:dyDescent="0.25">
      <c r="A28" s="662" t="s">
        <v>96</v>
      </c>
      <c r="B28" s="661" t="s">
        <v>31</v>
      </c>
      <c r="C28" s="673" t="s">
        <v>32</v>
      </c>
      <c r="D28" s="603">
        <v>0.25</v>
      </c>
      <c r="E28" s="603">
        <v>0.5</v>
      </c>
      <c r="F28" s="603">
        <v>0.75</v>
      </c>
      <c r="G28" s="603">
        <v>1</v>
      </c>
      <c r="H28" s="91" t="s">
        <v>58</v>
      </c>
      <c r="I28" s="661" t="s">
        <v>59</v>
      </c>
      <c r="J28" s="43">
        <v>42736</v>
      </c>
      <c r="K28" s="43">
        <v>42886</v>
      </c>
      <c r="L28" s="737">
        <v>0.15</v>
      </c>
      <c r="M28" s="654">
        <v>0.5</v>
      </c>
      <c r="N28" s="654">
        <v>0.8</v>
      </c>
      <c r="O28" s="654">
        <v>0.5</v>
      </c>
      <c r="P28" s="653">
        <v>0.33</v>
      </c>
      <c r="Q28" s="653">
        <v>0.33</v>
      </c>
      <c r="R28" s="654">
        <v>0.6</v>
      </c>
      <c r="S28" s="654">
        <v>0.5</v>
      </c>
      <c r="T28" s="653">
        <v>0.15</v>
      </c>
      <c r="U28" s="654">
        <v>0.5</v>
      </c>
      <c r="V28" s="654">
        <v>0.55000000000000004</v>
      </c>
      <c r="W28" s="654">
        <f>+AVERAGE(M28:V30)</f>
        <v>0.47599999999999998</v>
      </c>
    </row>
    <row r="29" spans="1:23" s="7" customFormat="1" ht="66" customHeight="1" x14ac:dyDescent="0.25">
      <c r="A29" s="662"/>
      <c r="B29" s="661"/>
      <c r="C29" s="673"/>
      <c r="D29" s="603"/>
      <c r="E29" s="603"/>
      <c r="F29" s="603"/>
      <c r="G29" s="603"/>
      <c r="H29" s="90" t="s">
        <v>60</v>
      </c>
      <c r="I29" s="661"/>
      <c r="J29" s="43">
        <v>42736</v>
      </c>
      <c r="K29" s="43">
        <v>43100</v>
      </c>
      <c r="L29" s="673"/>
      <c r="M29" s="654"/>
      <c r="N29" s="654"/>
      <c r="O29" s="654"/>
      <c r="P29" s="653"/>
      <c r="Q29" s="653"/>
      <c r="R29" s="654"/>
      <c r="S29" s="654"/>
      <c r="T29" s="653"/>
      <c r="U29" s="654"/>
      <c r="V29" s="654"/>
      <c r="W29" s="654"/>
    </row>
    <row r="30" spans="1:23" s="7" customFormat="1" ht="48.75" customHeight="1" x14ac:dyDescent="0.25">
      <c r="A30" s="662"/>
      <c r="B30" s="661"/>
      <c r="C30" s="673"/>
      <c r="D30" s="603"/>
      <c r="E30" s="603"/>
      <c r="F30" s="603"/>
      <c r="G30" s="603"/>
      <c r="H30" s="90" t="s">
        <v>61</v>
      </c>
      <c r="I30" s="91" t="s">
        <v>62</v>
      </c>
      <c r="J30" s="43">
        <v>43009</v>
      </c>
      <c r="K30" s="43">
        <v>43100</v>
      </c>
      <c r="L30" s="673"/>
      <c r="M30" s="654"/>
      <c r="N30" s="654"/>
      <c r="O30" s="654"/>
      <c r="P30" s="653"/>
      <c r="Q30" s="653"/>
      <c r="R30" s="654"/>
      <c r="S30" s="654"/>
      <c r="T30" s="653"/>
      <c r="U30" s="654"/>
      <c r="V30" s="654"/>
      <c r="W30" s="654"/>
    </row>
    <row r="31" spans="1:23" s="7" customFormat="1" ht="30" customHeight="1" x14ac:dyDescent="0.25">
      <c r="A31" s="30"/>
      <c r="B31" s="34"/>
      <c r="C31" s="34"/>
      <c r="D31" s="177">
        <f>+$L$28*D28</f>
        <v>3.7499999999999999E-2</v>
      </c>
      <c r="E31" s="177">
        <f t="shared" ref="E31:G31" si="7">+$L$28*E28</f>
        <v>7.4999999999999997E-2</v>
      </c>
      <c r="F31" s="177">
        <f t="shared" si="7"/>
        <v>0.11249999999999999</v>
      </c>
      <c r="G31" s="177">
        <f t="shared" si="7"/>
        <v>0.15</v>
      </c>
      <c r="H31" s="30"/>
      <c r="I31" s="34"/>
      <c r="J31" s="736" t="s">
        <v>605</v>
      </c>
      <c r="K31" s="736"/>
      <c r="L31" s="736"/>
      <c r="M31" s="136">
        <f>+$L$28*M28</f>
        <v>7.4999999999999997E-2</v>
      </c>
      <c r="N31" s="136">
        <f t="shared" ref="N31:V31" si="8">+$L$28*N28</f>
        <v>0.12</v>
      </c>
      <c r="O31" s="136">
        <f t="shared" si="8"/>
        <v>7.4999999999999997E-2</v>
      </c>
      <c r="P31" s="136">
        <f t="shared" si="8"/>
        <v>4.9500000000000002E-2</v>
      </c>
      <c r="Q31" s="136">
        <f t="shared" si="8"/>
        <v>4.9500000000000002E-2</v>
      </c>
      <c r="R31" s="136">
        <f t="shared" si="8"/>
        <v>0.09</v>
      </c>
      <c r="S31" s="136">
        <f t="shared" si="8"/>
        <v>7.4999999999999997E-2</v>
      </c>
      <c r="T31" s="136">
        <f t="shared" si="8"/>
        <v>2.2499999999999999E-2</v>
      </c>
      <c r="U31" s="136">
        <f t="shared" si="8"/>
        <v>7.4999999999999997E-2</v>
      </c>
      <c r="V31" s="136">
        <f t="shared" si="8"/>
        <v>8.2500000000000004E-2</v>
      </c>
      <c r="W31" s="142"/>
    </row>
    <row r="33" spans="3:22" ht="22.5" customHeight="1" x14ac:dyDescent="0.25">
      <c r="C33" s="178" t="s">
        <v>614</v>
      </c>
      <c r="D33" s="131">
        <f>+D11+D16+D22+D26+D31</f>
        <v>0.25</v>
      </c>
      <c r="E33" s="131">
        <f t="shared" ref="E33:G33" si="9">+E11+E16+E22+E26+E31</f>
        <v>0.5109999999999999</v>
      </c>
      <c r="F33" s="131">
        <f t="shared" si="9"/>
        <v>0.78499999999999992</v>
      </c>
      <c r="G33" s="131">
        <f t="shared" si="9"/>
        <v>1</v>
      </c>
      <c r="J33" s="648" t="s">
        <v>612</v>
      </c>
      <c r="K33" s="649"/>
      <c r="L33" s="650"/>
      <c r="M33" s="131">
        <f>+M11+M16+M22+M26+M31</f>
        <v>0.52974999999999994</v>
      </c>
      <c r="N33" s="131">
        <f t="shared" ref="N33:V33" si="10">+N11+N16+N22+N26+N31</f>
        <v>0.51924999999999999</v>
      </c>
      <c r="O33" s="131">
        <f t="shared" si="10"/>
        <v>0.41912500000000003</v>
      </c>
      <c r="P33" s="131">
        <f t="shared" si="10"/>
        <v>0.4405</v>
      </c>
      <c r="Q33" s="131">
        <f t="shared" si="10"/>
        <v>0.26924999999999999</v>
      </c>
      <c r="R33" s="131">
        <f t="shared" si="10"/>
        <v>0.46924999999999994</v>
      </c>
      <c r="S33" s="131">
        <f t="shared" si="10"/>
        <v>0.46549999999999997</v>
      </c>
      <c r="T33" s="131">
        <f t="shared" si="10"/>
        <v>0.14749999999999999</v>
      </c>
      <c r="U33" s="131">
        <f t="shared" si="10"/>
        <v>0.38850000000000001</v>
      </c>
      <c r="V33" s="131">
        <f t="shared" si="10"/>
        <v>0.27550000000000002</v>
      </c>
    </row>
    <row r="34" spans="3:22" ht="12" customHeight="1" x14ac:dyDescent="0.25">
      <c r="J34" s="164"/>
      <c r="K34" s="164"/>
      <c r="L34" s="164"/>
    </row>
    <row r="35" spans="3:22" ht="25.5" customHeight="1" x14ac:dyDescent="0.25">
      <c r="J35" s="648" t="s">
        <v>613</v>
      </c>
      <c r="K35" s="649"/>
      <c r="L35" s="650"/>
      <c r="M35" s="149">
        <f>+M33*0.2</f>
        <v>0.10594999999999999</v>
      </c>
      <c r="N35" s="149">
        <f t="shared" ref="N35:V35" si="11">+N33*0.2</f>
        <v>0.10385</v>
      </c>
      <c r="O35" s="149">
        <f t="shared" si="11"/>
        <v>8.3825000000000011E-2</v>
      </c>
      <c r="P35" s="149">
        <f t="shared" si="11"/>
        <v>8.8100000000000012E-2</v>
      </c>
      <c r="Q35" s="149">
        <f t="shared" si="11"/>
        <v>5.3850000000000002E-2</v>
      </c>
      <c r="R35" s="149">
        <f t="shared" si="11"/>
        <v>9.3849999999999989E-2</v>
      </c>
      <c r="S35" s="149">
        <f t="shared" si="11"/>
        <v>9.3100000000000002E-2</v>
      </c>
      <c r="T35" s="149">
        <f t="shared" si="11"/>
        <v>2.9499999999999998E-2</v>
      </c>
      <c r="U35" s="149">
        <f t="shared" si="11"/>
        <v>7.7700000000000005E-2</v>
      </c>
      <c r="V35" s="149">
        <f t="shared" si="11"/>
        <v>5.510000000000001E-2</v>
      </c>
    </row>
    <row r="38" spans="3:22" x14ac:dyDescent="0.25">
      <c r="L38" s="46"/>
    </row>
  </sheetData>
  <mergeCells count="115">
    <mergeCell ref="J33:L33"/>
    <mergeCell ref="J35:L35"/>
    <mergeCell ref="U28:U30"/>
    <mergeCell ref="B23:W23"/>
    <mergeCell ref="M6:M7"/>
    <mergeCell ref="N6:N7"/>
    <mergeCell ref="O6:O7"/>
    <mergeCell ref="P6:P7"/>
    <mergeCell ref="Q6:Q7"/>
    <mergeCell ref="R6:R7"/>
    <mergeCell ref="S6:S7"/>
    <mergeCell ref="T6:T7"/>
    <mergeCell ref="U6:U7"/>
    <mergeCell ref="V6:V7"/>
    <mergeCell ref="W6:W7"/>
    <mergeCell ref="W18:W21"/>
    <mergeCell ref="M13:M15"/>
    <mergeCell ref="N13:N15"/>
    <mergeCell ref="O13:O15"/>
    <mergeCell ref="P13:P15"/>
    <mergeCell ref="V28:V30"/>
    <mergeCell ref="W28:W30"/>
    <mergeCell ref="R18:R21"/>
    <mergeCell ref="S18:S21"/>
    <mergeCell ref="M28:M30"/>
    <mergeCell ref="N28:N30"/>
    <mergeCell ref="O28:O30"/>
    <mergeCell ref="P28:P30"/>
    <mergeCell ref="Q28:Q30"/>
    <mergeCell ref="R28:R30"/>
    <mergeCell ref="T18:T21"/>
    <mergeCell ref="U18:U21"/>
    <mergeCell ref="V18:V21"/>
    <mergeCell ref="M18:M21"/>
    <mergeCell ref="N18:N21"/>
    <mergeCell ref="O18:O21"/>
    <mergeCell ref="P18:P21"/>
    <mergeCell ref="Q18:Q21"/>
    <mergeCell ref="B27:W27"/>
    <mergeCell ref="S28:S30"/>
    <mergeCell ref="T28:T30"/>
    <mergeCell ref="W4:W5"/>
    <mergeCell ref="B2:W2"/>
    <mergeCell ref="B3:W3"/>
    <mergeCell ref="B12:W12"/>
    <mergeCell ref="B17:W17"/>
    <mergeCell ref="Q13:Q15"/>
    <mergeCell ref="R13:R15"/>
    <mergeCell ref="S13:S15"/>
    <mergeCell ref="T13:T15"/>
    <mergeCell ref="U13:U15"/>
    <mergeCell ref="V13:V15"/>
    <mergeCell ref="W13:W15"/>
    <mergeCell ref="R4:R5"/>
    <mergeCell ref="S4:S5"/>
    <mergeCell ref="T4:T5"/>
    <mergeCell ref="U4:U5"/>
    <mergeCell ref="V4:V5"/>
    <mergeCell ref="M4:M5"/>
    <mergeCell ref="N4:N5"/>
    <mergeCell ref="O4:O5"/>
    <mergeCell ref="P4:P5"/>
    <mergeCell ref="Q4:Q5"/>
    <mergeCell ref="J11:L11"/>
    <mergeCell ref="J16:L16"/>
    <mergeCell ref="A13:A15"/>
    <mergeCell ref="A6:A8"/>
    <mergeCell ref="B6:B7"/>
    <mergeCell ref="C6:C7"/>
    <mergeCell ref="D6:D7"/>
    <mergeCell ref="E6:E7"/>
    <mergeCell ref="F6:F7"/>
    <mergeCell ref="G6:G7"/>
    <mergeCell ref="A4:A5"/>
    <mergeCell ref="D4:G4"/>
    <mergeCell ref="L6:L10"/>
    <mergeCell ref="K18:K19"/>
    <mergeCell ref="J18:J19"/>
    <mergeCell ref="K20:K21"/>
    <mergeCell ref="J20:J21"/>
    <mergeCell ref="L18:L21"/>
    <mergeCell ref="J4:K4"/>
    <mergeCell ref="L4:L5"/>
    <mergeCell ref="B13:B15"/>
    <mergeCell ref="C13:C15"/>
    <mergeCell ref="D13:D15"/>
    <mergeCell ref="E13:E15"/>
    <mergeCell ref="F13:F15"/>
    <mergeCell ref="G13:G15"/>
    <mergeCell ref="B4:B5"/>
    <mergeCell ref="C4:C5"/>
    <mergeCell ref="L13:L15"/>
    <mergeCell ref="E18:E21"/>
    <mergeCell ref="H4:H5"/>
    <mergeCell ref="I4:I5"/>
    <mergeCell ref="F18:F21"/>
    <mergeCell ref="G18:G21"/>
    <mergeCell ref="J31:L31"/>
    <mergeCell ref="A28:A30"/>
    <mergeCell ref="I18:I19"/>
    <mergeCell ref="I20:I21"/>
    <mergeCell ref="I28:I29"/>
    <mergeCell ref="B28:B30"/>
    <mergeCell ref="C28:C30"/>
    <mergeCell ref="D28:D30"/>
    <mergeCell ref="E28:E30"/>
    <mergeCell ref="F28:F30"/>
    <mergeCell ref="G28:G30"/>
    <mergeCell ref="B18:B21"/>
    <mergeCell ref="C18:C21"/>
    <mergeCell ref="D18:D21"/>
    <mergeCell ref="A18:A21"/>
    <mergeCell ref="L28:L30"/>
    <mergeCell ref="J22:L22"/>
    <mergeCell ref="J26:L26"/>
  </mergeCells>
  <printOptions horizontalCentered="1" verticalCentered="1"/>
  <pageMargins left="1.3779527559055118" right="0.19685039370078741" top="0.39370078740157483" bottom="0.39370078740157483" header="0.31496062992125984" footer="0.31496062992125984"/>
  <pageSetup paperSize="14" scale="36" orientation="landscape" horizontalDpi="4294967294" verticalDpi="4294967294" r:id="rId1"/>
  <rowBreaks count="1" manualBreakCount="1">
    <brk id="16"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30"/>
  <sheetViews>
    <sheetView topLeftCell="B12" zoomScale="60" zoomScaleNormal="60" workbookViewId="0">
      <selection activeCell="W20" activeCellId="2" sqref="W6:W10 W13:W17 W20:W21"/>
    </sheetView>
  </sheetViews>
  <sheetFormatPr baseColWidth="10" defaultColWidth="26.7109375" defaultRowHeight="15" x14ac:dyDescent="0.2"/>
  <cols>
    <col min="1" max="1" width="44.5703125" style="19" customWidth="1"/>
    <col min="2" max="2" width="30.5703125" style="19" customWidth="1"/>
    <col min="3" max="3" width="22.28515625" style="19" customWidth="1"/>
    <col min="4" max="7" width="10.42578125" style="19" customWidth="1"/>
    <col min="8" max="8" width="36" style="19" customWidth="1"/>
    <col min="9" max="12" width="26.7109375" style="19"/>
    <col min="13" max="13" width="16.7109375" style="19" customWidth="1"/>
    <col min="14" max="14" width="13.42578125" style="19" customWidth="1"/>
    <col min="15" max="15" width="15" style="19" customWidth="1"/>
    <col min="16" max="16" width="16.7109375" style="19" customWidth="1"/>
    <col min="17" max="17" width="13.5703125" style="19" customWidth="1"/>
    <col min="18" max="18" width="20" style="19" customWidth="1"/>
    <col min="19" max="19" width="17.7109375" style="19" customWidth="1"/>
    <col min="20" max="20" width="19.5703125" style="19" customWidth="1"/>
    <col min="21" max="21" width="20.5703125" style="19" customWidth="1"/>
    <col min="22" max="22" width="16.7109375" style="19" customWidth="1"/>
    <col min="23" max="16384" width="26.7109375" style="19"/>
  </cols>
  <sheetData>
    <row r="1" spans="1:23" ht="15.75" x14ac:dyDescent="0.25">
      <c r="A1" s="20"/>
      <c r="B1" s="20"/>
      <c r="C1" s="21"/>
      <c r="D1" s="21"/>
      <c r="E1" s="21"/>
      <c r="F1" s="21"/>
      <c r="G1" s="21"/>
      <c r="H1" s="21"/>
      <c r="I1" s="21"/>
      <c r="L1" s="22"/>
    </row>
    <row r="2" spans="1:23" ht="50.25" customHeight="1" x14ac:dyDescent="0.2">
      <c r="A2" s="60" t="s">
        <v>25</v>
      </c>
      <c r="B2" s="780" t="s">
        <v>39</v>
      </c>
      <c r="C2" s="781"/>
      <c r="D2" s="781"/>
      <c r="E2" s="781"/>
      <c r="F2" s="781"/>
      <c r="G2" s="781"/>
      <c r="H2" s="781"/>
      <c r="I2" s="781"/>
      <c r="J2" s="781"/>
      <c r="K2" s="781"/>
      <c r="L2" s="781"/>
      <c r="M2" s="781"/>
      <c r="N2" s="781"/>
      <c r="O2" s="781"/>
      <c r="P2" s="781"/>
      <c r="Q2" s="781"/>
      <c r="R2" s="781"/>
      <c r="S2" s="781"/>
      <c r="T2" s="781"/>
      <c r="U2" s="781"/>
      <c r="V2" s="781"/>
      <c r="W2" s="781"/>
    </row>
    <row r="3" spans="1:23" s="33" customFormat="1" ht="42.75" customHeight="1" x14ac:dyDescent="0.25">
      <c r="A3" s="38" t="s">
        <v>1</v>
      </c>
      <c r="B3" s="748" t="s">
        <v>45</v>
      </c>
      <c r="C3" s="749"/>
      <c r="D3" s="749"/>
      <c r="E3" s="749"/>
      <c r="F3" s="749"/>
      <c r="G3" s="749"/>
      <c r="H3" s="749"/>
      <c r="I3" s="749"/>
      <c r="J3" s="749"/>
      <c r="K3" s="749"/>
      <c r="L3" s="749"/>
      <c r="M3" s="749"/>
      <c r="N3" s="749"/>
      <c r="O3" s="749"/>
      <c r="P3" s="749"/>
      <c r="Q3" s="749"/>
      <c r="R3" s="749"/>
      <c r="S3" s="749"/>
      <c r="T3" s="749"/>
      <c r="U3" s="749"/>
      <c r="V3" s="749"/>
      <c r="W3" s="749"/>
    </row>
    <row r="4" spans="1:23" s="23" customFormat="1" ht="44.25" customHeight="1" x14ac:dyDescent="0.25">
      <c r="A4" s="774" t="s">
        <v>20</v>
      </c>
      <c r="B4" s="774" t="s">
        <v>2</v>
      </c>
      <c r="C4" s="774" t="s">
        <v>3</v>
      </c>
      <c r="D4" s="774" t="s">
        <v>4</v>
      </c>
      <c r="E4" s="774"/>
      <c r="F4" s="774"/>
      <c r="G4" s="774"/>
      <c r="H4" s="774" t="s">
        <v>5</v>
      </c>
      <c r="I4" s="774" t="s">
        <v>6</v>
      </c>
      <c r="J4" s="774" t="s">
        <v>7</v>
      </c>
      <c r="K4" s="774"/>
      <c r="L4" s="774" t="s">
        <v>8</v>
      </c>
      <c r="M4" s="635" t="s">
        <v>593</v>
      </c>
      <c r="N4" s="635" t="s">
        <v>594</v>
      </c>
      <c r="O4" s="635" t="s">
        <v>595</v>
      </c>
      <c r="P4" s="635" t="s">
        <v>596</v>
      </c>
      <c r="Q4" s="635" t="s">
        <v>597</v>
      </c>
      <c r="R4" s="635" t="s">
        <v>598</v>
      </c>
      <c r="S4" s="635" t="s">
        <v>325</v>
      </c>
      <c r="T4" s="635" t="s">
        <v>599</v>
      </c>
      <c r="U4" s="635" t="s">
        <v>600</v>
      </c>
      <c r="V4" s="635" t="s">
        <v>601</v>
      </c>
      <c r="W4" s="642" t="s">
        <v>602</v>
      </c>
    </row>
    <row r="5" spans="1:23" s="23" customFormat="1" ht="63" customHeight="1" x14ac:dyDescent="0.25">
      <c r="A5" s="774"/>
      <c r="B5" s="775"/>
      <c r="C5" s="775"/>
      <c r="D5" s="104" t="s">
        <v>9</v>
      </c>
      <c r="E5" s="104" t="s">
        <v>10</v>
      </c>
      <c r="F5" s="104" t="s">
        <v>11</v>
      </c>
      <c r="G5" s="104" t="s">
        <v>12</v>
      </c>
      <c r="H5" s="775"/>
      <c r="I5" s="775"/>
      <c r="J5" s="105" t="s">
        <v>13</v>
      </c>
      <c r="K5" s="105" t="s">
        <v>14</v>
      </c>
      <c r="L5" s="775"/>
      <c r="M5" s="702"/>
      <c r="N5" s="702"/>
      <c r="O5" s="702"/>
      <c r="P5" s="702"/>
      <c r="Q5" s="702"/>
      <c r="R5" s="702"/>
      <c r="S5" s="702"/>
      <c r="T5" s="702"/>
      <c r="U5" s="702"/>
      <c r="V5" s="702"/>
      <c r="W5" s="695"/>
    </row>
    <row r="6" spans="1:23" s="37" customFormat="1" ht="99" customHeight="1" x14ac:dyDescent="0.25">
      <c r="A6" s="776" t="s">
        <v>198</v>
      </c>
      <c r="B6" s="501" t="s">
        <v>199</v>
      </c>
      <c r="C6" s="501" t="s">
        <v>200</v>
      </c>
      <c r="D6" s="603">
        <v>0.25</v>
      </c>
      <c r="E6" s="603">
        <v>0.5</v>
      </c>
      <c r="F6" s="603">
        <v>0.75</v>
      </c>
      <c r="G6" s="603">
        <v>1</v>
      </c>
      <c r="H6" s="90" t="s">
        <v>201</v>
      </c>
      <c r="I6" s="27" t="s">
        <v>202</v>
      </c>
      <c r="J6" s="47">
        <v>42767</v>
      </c>
      <c r="K6" s="47">
        <v>42825</v>
      </c>
      <c r="L6" s="767">
        <v>0.3</v>
      </c>
      <c r="M6" s="767">
        <v>0.5</v>
      </c>
      <c r="N6" s="767">
        <v>1</v>
      </c>
      <c r="O6" s="782">
        <v>0.25</v>
      </c>
      <c r="P6" s="782">
        <v>0.1</v>
      </c>
      <c r="Q6" s="767">
        <v>1</v>
      </c>
      <c r="R6" s="767">
        <v>0.5</v>
      </c>
      <c r="S6" s="782">
        <v>0.125</v>
      </c>
      <c r="T6" s="767">
        <v>0.5</v>
      </c>
      <c r="U6" s="767">
        <v>0.5</v>
      </c>
      <c r="V6" s="777">
        <v>0.42499999999999999</v>
      </c>
      <c r="W6" s="778">
        <f>+AVERAGE(M6:V10)</f>
        <v>0.48999999999999994</v>
      </c>
    </row>
    <row r="7" spans="1:23" s="37" customFormat="1" ht="103.5" customHeight="1" x14ac:dyDescent="0.25">
      <c r="A7" s="776"/>
      <c r="B7" s="501"/>
      <c r="C7" s="501"/>
      <c r="D7" s="603"/>
      <c r="E7" s="603"/>
      <c r="F7" s="603"/>
      <c r="G7" s="603"/>
      <c r="H7" s="106" t="s">
        <v>585</v>
      </c>
      <c r="I7" s="27" t="s">
        <v>203</v>
      </c>
      <c r="J7" s="47">
        <v>42767</v>
      </c>
      <c r="K7" s="47">
        <v>43069</v>
      </c>
      <c r="L7" s="501"/>
      <c r="M7" s="501"/>
      <c r="N7" s="501"/>
      <c r="O7" s="783"/>
      <c r="P7" s="783"/>
      <c r="Q7" s="501"/>
      <c r="R7" s="501"/>
      <c r="S7" s="783"/>
      <c r="T7" s="501"/>
      <c r="U7" s="501"/>
      <c r="V7" s="777"/>
      <c r="W7" s="778"/>
    </row>
    <row r="8" spans="1:23" s="37" customFormat="1" ht="105" customHeight="1" x14ac:dyDescent="0.25">
      <c r="A8" s="776"/>
      <c r="B8" s="501"/>
      <c r="C8" s="501"/>
      <c r="D8" s="603"/>
      <c r="E8" s="603"/>
      <c r="F8" s="603"/>
      <c r="G8" s="603"/>
      <c r="H8" s="90" t="s">
        <v>204</v>
      </c>
      <c r="I8" s="27" t="s">
        <v>205</v>
      </c>
      <c r="J8" s="47" t="s">
        <v>206</v>
      </c>
      <c r="K8" s="47">
        <v>43008</v>
      </c>
      <c r="L8" s="501"/>
      <c r="M8" s="501"/>
      <c r="N8" s="501"/>
      <c r="O8" s="783"/>
      <c r="P8" s="783"/>
      <c r="Q8" s="501"/>
      <c r="R8" s="501"/>
      <c r="S8" s="783"/>
      <c r="T8" s="501"/>
      <c r="U8" s="501"/>
      <c r="V8" s="777"/>
      <c r="W8" s="778"/>
    </row>
    <row r="9" spans="1:23" s="37" customFormat="1" ht="68.25" customHeight="1" x14ac:dyDescent="0.25">
      <c r="A9" s="776"/>
      <c r="B9" s="501"/>
      <c r="C9" s="501"/>
      <c r="D9" s="603"/>
      <c r="E9" s="603"/>
      <c r="F9" s="603"/>
      <c r="G9" s="603"/>
      <c r="H9" s="662" t="s">
        <v>207</v>
      </c>
      <c r="I9" s="48" t="s">
        <v>208</v>
      </c>
      <c r="J9" s="47">
        <v>43009</v>
      </c>
      <c r="K9" s="47">
        <v>43100</v>
      </c>
      <c r="L9" s="501"/>
      <c r="M9" s="501"/>
      <c r="N9" s="501"/>
      <c r="O9" s="783"/>
      <c r="P9" s="783"/>
      <c r="Q9" s="501"/>
      <c r="R9" s="501"/>
      <c r="S9" s="783"/>
      <c r="T9" s="501"/>
      <c r="U9" s="501"/>
      <c r="V9" s="777"/>
      <c r="W9" s="778"/>
    </row>
    <row r="10" spans="1:23" s="37" customFormat="1" ht="57.75" customHeight="1" x14ac:dyDescent="0.25">
      <c r="A10" s="776"/>
      <c r="B10" s="501"/>
      <c r="C10" s="501"/>
      <c r="D10" s="603"/>
      <c r="E10" s="603"/>
      <c r="F10" s="603"/>
      <c r="G10" s="603"/>
      <c r="H10" s="662"/>
      <c r="I10" s="27" t="s">
        <v>209</v>
      </c>
      <c r="J10" s="47">
        <v>43009</v>
      </c>
      <c r="K10" s="47">
        <v>43100</v>
      </c>
      <c r="L10" s="501"/>
      <c r="M10" s="501"/>
      <c r="N10" s="501"/>
      <c r="O10" s="783"/>
      <c r="P10" s="783"/>
      <c r="Q10" s="501"/>
      <c r="R10" s="501"/>
      <c r="S10" s="783"/>
      <c r="T10" s="501"/>
      <c r="U10" s="501"/>
      <c r="V10" s="777"/>
      <c r="W10" s="778"/>
    </row>
    <row r="11" spans="1:23" s="37" customFormat="1" ht="25.5" customHeight="1" x14ac:dyDescent="0.25">
      <c r="A11" s="100"/>
      <c r="B11" s="99"/>
      <c r="C11" s="99"/>
      <c r="D11" s="177">
        <f>+$L$6*D6</f>
        <v>7.4999999999999997E-2</v>
      </c>
      <c r="E11" s="177">
        <f t="shared" ref="E11:G11" si="0">+$L$6*E6</f>
        <v>0.15</v>
      </c>
      <c r="F11" s="177">
        <f t="shared" si="0"/>
        <v>0.22499999999999998</v>
      </c>
      <c r="G11" s="177">
        <f t="shared" si="0"/>
        <v>0.3</v>
      </c>
      <c r="H11" s="96"/>
      <c r="J11" s="768" t="s">
        <v>605</v>
      </c>
      <c r="K11" s="769"/>
      <c r="L11" s="770"/>
      <c r="M11" s="136">
        <f>+$L$6*M6</f>
        <v>0.15</v>
      </c>
      <c r="N11" s="136">
        <f t="shared" ref="N11:V11" si="1">+$L$6*N6</f>
        <v>0.3</v>
      </c>
      <c r="O11" s="136">
        <f t="shared" si="1"/>
        <v>7.4999999999999997E-2</v>
      </c>
      <c r="P11" s="136">
        <f t="shared" si="1"/>
        <v>0.03</v>
      </c>
      <c r="Q11" s="136">
        <f t="shared" si="1"/>
        <v>0.3</v>
      </c>
      <c r="R11" s="136">
        <f t="shared" si="1"/>
        <v>0.15</v>
      </c>
      <c r="S11" s="136">
        <f t="shared" si="1"/>
        <v>3.7499999999999999E-2</v>
      </c>
      <c r="T11" s="136">
        <f t="shared" si="1"/>
        <v>0.15</v>
      </c>
      <c r="U11" s="136">
        <f t="shared" si="1"/>
        <v>0.15</v>
      </c>
      <c r="V11" s="136">
        <f t="shared" si="1"/>
        <v>0.1275</v>
      </c>
      <c r="W11" s="99"/>
    </row>
    <row r="12" spans="1:23" s="33" customFormat="1" ht="42.75" customHeight="1" x14ac:dyDescent="0.25">
      <c r="A12" s="38" t="s">
        <v>15</v>
      </c>
      <c r="B12" s="750" t="s">
        <v>93</v>
      </c>
      <c r="C12" s="750"/>
      <c r="D12" s="750"/>
      <c r="E12" s="750"/>
      <c r="F12" s="750"/>
      <c r="G12" s="750"/>
      <c r="H12" s="750"/>
      <c r="I12" s="750"/>
      <c r="J12" s="750"/>
      <c r="K12" s="750"/>
      <c r="L12" s="750"/>
      <c r="M12" s="750"/>
      <c r="N12" s="750"/>
      <c r="O12" s="750"/>
      <c r="P12" s="750"/>
      <c r="Q12" s="750"/>
      <c r="R12" s="750"/>
      <c r="S12" s="750"/>
      <c r="T12" s="750"/>
      <c r="U12" s="750"/>
      <c r="V12" s="750"/>
      <c r="W12" s="750"/>
    </row>
    <row r="13" spans="1:23" s="37" customFormat="1" ht="111.75" customHeight="1" x14ac:dyDescent="0.25">
      <c r="A13" s="48" t="s">
        <v>210</v>
      </c>
      <c r="B13" s="24" t="s">
        <v>211</v>
      </c>
      <c r="C13" s="93" t="s">
        <v>212</v>
      </c>
      <c r="D13" s="84">
        <v>0.25</v>
      </c>
      <c r="E13" s="84">
        <v>0.7</v>
      </c>
      <c r="F13" s="84">
        <v>1</v>
      </c>
      <c r="G13" s="84">
        <v>1</v>
      </c>
      <c r="H13" s="48" t="s">
        <v>213</v>
      </c>
      <c r="I13" s="48" t="s">
        <v>214</v>
      </c>
      <c r="J13" s="47">
        <v>42736</v>
      </c>
      <c r="K13" s="47">
        <v>43008</v>
      </c>
      <c r="L13" s="771">
        <v>0.4</v>
      </c>
      <c r="M13" s="112">
        <v>0</v>
      </c>
      <c r="N13" s="112">
        <v>1</v>
      </c>
      <c r="O13" s="422">
        <v>0.1</v>
      </c>
      <c r="P13" s="413">
        <v>0.25</v>
      </c>
      <c r="Q13" s="416">
        <v>0.7</v>
      </c>
      <c r="R13" s="112">
        <v>1</v>
      </c>
      <c r="S13" s="422">
        <v>0.6</v>
      </c>
      <c r="T13" s="422">
        <v>0.25</v>
      </c>
      <c r="U13" s="112">
        <v>0.7</v>
      </c>
      <c r="V13" s="422">
        <v>0</v>
      </c>
      <c r="W13" s="144">
        <f>+AVERAGE(M13:V13)</f>
        <v>0.45999999999999996</v>
      </c>
    </row>
    <row r="14" spans="1:23" s="37" customFormat="1" ht="65.25" customHeight="1" x14ac:dyDescent="0.25">
      <c r="A14" s="48" t="s">
        <v>219</v>
      </c>
      <c r="B14" s="24" t="s">
        <v>80</v>
      </c>
      <c r="C14" s="93" t="s">
        <v>220</v>
      </c>
      <c r="D14" s="84">
        <v>0.95</v>
      </c>
      <c r="E14" s="84">
        <v>0.95</v>
      </c>
      <c r="F14" s="84">
        <v>0.95</v>
      </c>
      <c r="G14" s="84">
        <v>0.95</v>
      </c>
      <c r="H14" s="48" t="s">
        <v>221</v>
      </c>
      <c r="I14" s="48" t="s">
        <v>222</v>
      </c>
      <c r="J14" s="47">
        <v>42795</v>
      </c>
      <c r="K14" s="47">
        <v>42855</v>
      </c>
      <c r="L14" s="772"/>
      <c r="M14" s="413">
        <v>0.95</v>
      </c>
      <c r="N14" s="422">
        <v>0.82</v>
      </c>
      <c r="O14" s="422">
        <v>0.9</v>
      </c>
      <c r="P14" s="413">
        <v>1</v>
      </c>
      <c r="Q14" s="416">
        <v>0.95</v>
      </c>
      <c r="R14" s="112">
        <v>1</v>
      </c>
      <c r="S14" s="413">
        <v>0.95</v>
      </c>
      <c r="T14" s="422">
        <v>0.5</v>
      </c>
      <c r="U14" s="422">
        <v>0.95</v>
      </c>
      <c r="V14" s="422">
        <v>0.8</v>
      </c>
      <c r="W14" s="144">
        <f>+AVERAGE(M14:V14)</f>
        <v>0.88200000000000001</v>
      </c>
    </row>
    <row r="15" spans="1:23" s="37" customFormat="1" ht="122.25" customHeight="1" x14ac:dyDescent="0.25">
      <c r="A15" s="48" t="s">
        <v>223</v>
      </c>
      <c r="B15" s="24" t="s">
        <v>81</v>
      </c>
      <c r="C15" s="92" t="s">
        <v>224</v>
      </c>
      <c r="D15" s="84">
        <v>0.25</v>
      </c>
      <c r="E15" s="84">
        <v>0.5</v>
      </c>
      <c r="F15" s="84">
        <v>0.75</v>
      </c>
      <c r="G15" s="84">
        <v>1</v>
      </c>
      <c r="H15" s="48" t="s">
        <v>225</v>
      </c>
      <c r="I15" s="48" t="s">
        <v>226</v>
      </c>
      <c r="J15" s="47">
        <v>42736</v>
      </c>
      <c r="K15" s="47">
        <v>43100</v>
      </c>
      <c r="L15" s="772"/>
      <c r="M15" s="413">
        <v>0.5</v>
      </c>
      <c r="N15" s="112">
        <v>0.5</v>
      </c>
      <c r="O15" s="112">
        <v>0.5</v>
      </c>
      <c r="P15" s="413">
        <v>0.25</v>
      </c>
      <c r="Q15" s="416">
        <v>0.5</v>
      </c>
      <c r="R15" s="422">
        <v>0.94</v>
      </c>
      <c r="S15" s="112">
        <v>0.5</v>
      </c>
      <c r="T15" s="112">
        <v>0.5</v>
      </c>
      <c r="U15" s="112">
        <v>0.5</v>
      </c>
      <c r="V15" s="112">
        <v>0.6</v>
      </c>
      <c r="W15" s="144">
        <f>+AVERAGE(M15:V15)</f>
        <v>0.52899999999999991</v>
      </c>
    </row>
    <row r="16" spans="1:23" s="37" customFormat="1" ht="117.75" customHeight="1" x14ac:dyDescent="0.25">
      <c r="A16" s="109" t="s">
        <v>586</v>
      </c>
      <c r="B16" s="24" t="s">
        <v>215</v>
      </c>
      <c r="C16" s="93" t="s">
        <v>216</v>
      </c>
      <c r="D16" s="84">
        <v>0.25</v>
      </c>
      <c r="E16" s="84">
        <v>0.5</v>
      </c>
      <c r="F16" s="84">
        <v>0.75</v>
      </c>
      <c r="G16" s="84">
        <v>1</v>
      </c>
      <c r="H16" s="48" t="s">
        <v>217</v>
      </c>
      <c r="I16" s="48" t="s">
        <v>218</v>
      </c>
      <c r="J16" s="47">
        <v>42736</v>
      </c>
      <c r="K16" s="47">
        <v>43100</v>
      </c>
      <c r="L16" s="772"/>
      <c r="M16" s="114">
        <v>0.78</v>
      </c>
      <c r="N16" s="114">
        <v>0.5</v>
      </c>
      <c r="O16" s="114">
        <v>0.5</v>
      </c>
      <c r="P16" s="413">
        <v>0.25</v>
      </c>
      <c r="Q16" s="416">
        <v>0.5</v>
      </c>
      <c r="R16" s="422">
        <v>0.43</v>
      </c>
      <c r="S16" s="413">
        <v>0.5</v>
      </c>
      <c r="T16" s="422">
        <v>0.14000000000000001</v>
      </c>
      <c r="U16" s="114">
        <v>0.5</v>
      </c>
      <c r="V16" s="422">
        <v>0.31</v>
      </c>
      <c r="W16" s="144">
        <f>+AVERAGE(M16:V16)</f>
        <v>0.441</v>
      </c>
    </row>
    <row r="17" spans="1:23" s="37" customFormat="1" ht="70.5" customHeight="1" x14ac:dyDescent="0.25">
      <c r="A17" s="48" t="s">
        <v>230</v>
      </c>
      <c r="B17" s="24" t="s">
        <v>82</v>
      </c>
      <c r="C17" s="93" t="s">
        <v>229</v>
      </c>
      <c r="D17" s="84">
        <v>0.25</v>
      </c>
      <c r="E17" s="84">
        <v>0.5</v>
      </c>
      <c r="F17" s="84">
        <v>0.75</v>
      </c>
      <c r="G17" s="84">
        <v>1</v>
      </c>
      <c r="H17" s="48" t="s">
        <v>227</v>
      </c>
      <c r="I17" s="48" t="s">
        <v>228</v>
      </c>
      <c r="J17" s="47">
        <v>42736</v>
      </c>
      <c r="K17" s="47">
        <v>43100</v>
      </c>
      <c r="L17" s="773"/>
      <c r="M17" s="413">
        <v>0.5</v>
      </c>
      <c r="N17" s="112">
        <v>1</v>
      </c>
      <c r="O17" s="112">
        <v>0.5</v>
      </c>
      <c r="P17" s="413">
        <v>0.25</v>
      </c>
      <c r="Q17" s="416">
        <v>0.5</v>
      </c>
      <c r="R17" s="112">
        <v>1</v>
      </c>
      <c r="S17" s="413">
        <v>0.5</v>
      </c>
      <c r="T17" s="112">
        <v>0</v>
      </c>
      <c r="U17" s="112">
        <v>0.5</v>
      </c>
      <c r="V17" s="112">
        <v>0</v>
      </c>
      <c r="W17" s="134">
        <f>+AVERAGE(M17:V17)</f>
        <v>0.47499999999999998</v>
      </c>
    </row>
    <row r="18" spans="1:23" s="37" customFormat="1" ht="27.75" customHeight="1" x14ac:dyDescent="0.25">
      <c r="A18" s="48"/>
      <c r="B18" s="24"/>
      <c r="C18" s="99"/>
      <c r="D18" s="143">
        <f>+$L$13*(AVERAGE(D13:D17))</f>
        <v>0.15600000000000003</v>
      </c>
      <c r="E18" s="143">
        <f t="shared" ref="E18:F18" si="2">+$L$13*(AVERAGE(E13:E17))</f>
        <v>0.252</v>
      </c>
      <c r="F18" s="143">
        <f t="shared" si="2"/>
        <v>0.33600000000000008</v>
      </c>
      <c r="G18" s="143">
        <f>+$L$13*(AVERAGE(G13:G17))+0.4%</f>
        <v>0.4</v>
      </c>
      <c r="H18" s="48"/>
      <c r="I18" s="48"/>
      <c r="J18" s="763" t="s">
        <v>605</v>
      </c>
      <c r="K18" s="764"/>
      <c r="L18" s="765"/>
      <c r="M18" s="143">
        <f>+$L$13*(AVERAGE(M13:M17))</f>
        <v>0.21840000000000004</v>
      </c>
      <c r="N18" s="143">
        <f t="shared" ref="N18:V18" si="3">+$L$13*(AVERAGE(N13:N17))</f>
        <v>0.30560000000000004</v>
      </c>
      <c r="O18" s="143">
        <f t="shared" si="3"/>
        <v>0.2</v>
      </c>
      <c r="P18" s="143">
        <f t="shared" si="3"/>
        <v>0.16000000000000003</v>
      </c>
      <c r="Q18" s="143">
        <f t="shared" si="3"/>
        <v>0.252</v>
      </c>
      <c r="R18" s="143">
        <f t="shared" si="3"/>
        <v>0.34960000000000002</v>
      </c>
      <c r="S18" s="143">
        <f t="shared" si="3"/>
        <v>0.24399999999999999</v>
      </c>
      <c r="T18" s="143">
        <f t="shared" si="3"/>
        <v>0.11120000000000002</v>
      </c>
      <c r="U18" s="143">
        <f t="shared" si="3"/>
        <v>0.252</v>
      </c>
      <c r="V18" s="143">
        <f t="shared" si="3"/>
        <v>0.1368</v>
      </c>
      <c r="W18" s="48"/>
    </row>
    <row r="19" spans="1:23" s="33" customFormat="1" ht="45.75" customHeight="1" x14ac:dyDescent="0.25">
      <c r="A19" s="38" t="s">
        <v>16</v>
      </c>
      <c r="B19" s="750" t="s">
        <v>46</v>
      </c>
      <c r="C19" s="750"/>
      <c r="D19" s="750"/>
      <c r="E19" s="750"/>
      <c r="F19" s="750"/>
      <c r="G19" s="750"/>
      <c r="H19" s="750"/>
      <c r="I19" s="750"/>
      <c r="J19" s="750"/>
      <c r="K19" s="750"/>
      <c r="L19" s="750"/>
      <c r="M19" s="750"/>
      <c r="N19" s="750"/>
      <c r="O19" s="750"/>
      <c r="P19" s="750"/>
      <c r="Q19" s="750"/>
      <c r="R19" s="750"/>
      <c r="S19" s="750"/>
      <c r="T19" s="750"/>
      <c r="U19" s="750"/>
      <c r="V19" s="750"/>
      <c r="W19" s="750"/>
    </row>
    <row r="20" spans="1:23" s="37" customFormat="1" ht="101.25" customHeight="1" x14ac:dyDescent="0.25">
      <c r="A20" s="27" t="s">
        <v>47</v>
      </c>
      <c r="B20" s="26" t="s">
        <v>83</v>
      </c>
      <c r="C20" s="24" t="s">
        <v>84</v>
      </c>
      <c r="D20" s="84">
        <v>0.25</v>
      </c>
      <c r="E20" s="84">
        <v>0.5</v>
      </c>
      <c r="F20" s="84">
        <v>0.75</v>
      </c>
      <c r="G20" s="84">
        <v>1</v>
      </c>
      <c r="H20" s="27" t="s">
        <v>48</v>
      </c>
      <c r="I20" s="27" t="s">
        <v>44</v>
      </c>
      <c r="J20" s="47">
        <v>42736</v>
      </c>
      <c r="K20" s="47">
        <v>43100</v>
      </c>
      <c r="L20" s="767">
        <v>0.3</v>
      </c>
      <c r="M20" s="111">
        <v>0.5</v>
      </c>
      <c r="N20" s="111">
        <v>0.5</v>
      </c>
      <c r="O20" s="111">
        <v>0.5</v>
      </c>
      <c r="P20" s="111">
        <v>0.5</v>
      </c>
      <c r="Q20" s="413"/>
      <c r="R20" s="422">
        <v>0.25</v>
      </c>
      <c r="S20" s="111">
        <v>0.3</v>
      </c>
      <c r="T20" s="111">
        <v>0.97</v>
      </c>
      <c r="U20" s="111">
        <v>0.5</v>
      </c>
      <c r="V20" s="422">
        <v>0.25</v>
      </c>
      <c r="W20" s="133">
        <f>+AVERAGE(M20:V20)</f>
        <v>0.47444444444444439</v>
      </c>
    </row>
    <row r="21" spans="1:23" s="25" customFormat="1" ht="132" customHeight="1" x14ac:dyDescent="0.25">
      <c r="A21" s="49" t="s">
        <v>40</v>
      </c>
      <c r="B21" s="93" t="s">
        <v>41</v>
      </c>
      <c r="C21" s="93" t="s">
        <v>197</v>
      </c>
      <c r="D21" s="84">
        <v>0.25</v>
      </c>
      <c r="E21" s="84">
        <v>0.5</v>
      </c>
      <c r="F21" s="84">
        <v>0.75</v>
      </c>
      <c r="G21" s="84">
        <v>1</v>
      </c>
      <c r="H21" s="93" t="s">
        <v>42</v>
      </c>
      <c r="I21" s="93" t="s">
        <v>43</v>
      </c>
      <c r="J21" s="47">
        <v>42736</v>
      </c>
      <c r="K21" s="47">
        <v>43100</v>
      </c>
      <c r="L21" s="501"/>
      <c r="M21" s="113">
        <v>0.77</v>
      </c>
      <c r="N21" s="113">
        <v>0.61</v>
      </c>
      <c r="O21" s="423">
        <v>0.38</v>
      </c>
      <c r="P21" s="113">
        <v>0.5</v>
      </c>
      <c r="Q21" s="413"/>
      <c r="R21" s="423">
        <v>0.38</v>
      </c>
      <c r="S21" s="113">
        <v>0.5</v>
      </c>
      <c r="T21" s="423">
        <v>0.3</v>
      </c>
      <c r="U21" s="113">
        <v>0.5</v>
      </c>
      <c r="V21" s="113">
        <v>0.5</v>
      </c>
      <c r="W21" s="147">
        <f>+AVERAGE(M21:V21)</f>
        <v>0.49333333333333329</v>
      </c>
    </row>
    <row r="22" spans="1:23" ht="25.5" customHeight="1" x14ac:dyDescent="0.2">
      <c r="D22" s="146">
        <f>+$L$20*(AVERAGE(D20:D21))</f>
        <v>7.4999999999999997E-2</v>
      </c>
      <c r="E22" s="146">
        <f t="shared" ref="E22:G22" si="4">+$L$20*(AVERAGE(E20:E21))</f>
        <v>0.15</v>
      </c>
      <c r="F22" s="146">
        <f t="shared" si="4"/>
        <v>0.22499999999999998</v>
      </c>
      <c r="G22" s="146">
        <f t="shared" si="4"/>
        <v>0.3</v>
      </c>
      <c r="J22" s="766" t="s">
        <v>605</v>
      </c>
      <c r="K22" s="766"/>
      <c r="L22" s="766"/>
      <c r="M22" s="146">
        <f>+$L$20*(AVERAGE(M20:M21))</f>
        <v>0.1905</v>
      </c>
      <c r="N22" s="146">
        <f t="shared" ref="N22:V22" si="5">+$L$20*(AVERAGE(N20:N21))</f>
        <v>0.16649999999999998</v>
      </c>
      <c r="O22" s="146">
        <f t="shared" si="5"/>
        <v>0.13200000000000001</v>
      </c>
      <c r="P22" s="146">
        <f t="shared" si="5"/>
        <v>0.15</v>
      </c>
      <c r="Q22" s="420"/>
      <c r="R22" s="146">
        <f t="shared" si="5"/>
        <v>9.4500000000000001E-2</v>
      </c>
      <c r="S22" s="146">
        <f t="shared" si="5"/>
        <v>0.12</v>
      </c>
      <c r="T22" s="146">
        <f t="shared" si="5"/>
        <v>0.1905</v>
      </c>
      <c r="U22" s="146">
        <f t="shared" si="5"/>
        <v>0.15</v>
      </c>
      <c r="V22" s="146">
        <f t="shared" si="5"/>
        <v>0.11249999999999999</v>
      </c>
      <c r="W22" s="145"/>
    </row>
    <row r="23" spans="1:23" x14ac:dyDescent="0.2">
      <c r="J23" s="21"/>
      <c r="K23" s="21"/>
      <c r="L23" s="21"/>
    </row>
    <row r="24" spans="1:23" ht="30.75" customHeight="1" x14ac:dyDescent="0.25">
      <c r="C24" s="178" t="s">
        <v>614</v>
      </c>
      <c r="D24" s="148">
        <f>+D11+D18+D22</f>
        <v>0.30600000000000005</v>
      </c>
      <c r="E24" s="148">
        <f t="shared" ref="E24:G24" si="6">+E11+E18+E22</f>
        <v>0.55200000000000005</v>
      </c>
      <c r="F24" s="148">
        <f t="shared" si="6"/>
        <v>0.78600000000000003</v>
      </c>
      <c r="G24" s="148">
        <f t="shared" si="6"/>
        <v>1</v>
      </c>
      <c r="J24" s="762" t="s">
        <v>612</v>
      </c>
      <c r="K24" s="762"/>
      <c r="L24" s="762"/>
      <c r="M24" s="148">
        <f>+M11+M18+M22</f>
        <v>0.55890000000000006</v>
      </c>
      <c r="N24" s="148">
        <f t="shared" ref="N24:V24" si="7">+N11+N18+N22</f>
        <v>0.77210000000000001</v>
      </c>
      <c r="O24" s="148">
        <f t="shared" si="7"/>
        <v>0.40700000000000003</v>
      </c>
      <c r="P24" s="148">
        <f t="shared" si="7"/>
        <v>0.34</v>
      </c>
      <c r="Q24" s="148">
        <f t="shared" si="7"/>
        <v>0.55200000000000005</v>
      </c>
      <c r="R24" s="148">
        <f t="shared" si="7"/>
        <v>0.59410000000000007</v>
      </c>
      <c r="S24" s="148">
        <f t="shared" si="7"/>
        <v>0.40149999999999997</v>
      </c>
      <c r="T24" s="148">
        <f t="shared" si="7"/>
        <v>0.45169999999999999</v>
      </c>
      <c r="U24" s="148">
        <f t="shared" si="7"/>
        <v>0.55200000000000005</v>
      </c>
      <c r="V24" s="148">
        <f t="shared" si="7"/>
        <v>0.37679999999999997</v>
      </c>
    </row>
    <row r="25" spans="1:23" ht="9.75" customHeight="1" x14ac:dyDescent="0.2">
      <c r="J25" s="165"/>
      <c r="K25" s="165"/>
      <c r="L25" s="166"/>
      <c r="M25" s="167"/>
      <c r="N25" s="167"/>
      <c r="O25" s="167"/>
      <c r="P25" s="167"/>
      <c r="Q25" s="167"/>
      <c r="R25" s="167"/>
      <c r="S25" s="167"/>
      <c r="T25" s="167"/>
      <c r="U25" s="167"/>
      <c r="V25" s="167"/>
    </row>
    <row r="26" spans="1:23" ht="32.25" customHeight="1" x14ac:dyDescent="0.2">
      <c r="J26" s="762" t="s">
        <v>613</v>
      </c>
      <c r="K26" s="762"/>
      <c r="L26" s="762"/>
      <c r="M26" s="150">
        <f>+M24*0.2</f>
        <v>0.11178000000000002</v>
      </c>
      <c r="N26" s="150">
        <f t="shared" ref="N26:V26" si="8">+N24*0.2</f>
        <v>0.15442</v>
      </c>
      <c r="O26" s="150">
        <f t="shared" si="8"/>
        <v>8.1400000000000014E-2</v>
      </c>
      <c r="P26" s="150">
        <f t="shared" si="8"/>
        <v>6.8000000000000005E-2</v>
      </c>
      <c r="Q26" s="150">
        <f t="shared" si="8"/>
        <v>0.11040000000000001</v>
      </c>
      <c r="R26" s="150">
        <f t="shared" si="8"/>
        <v>0.11882000000000002</v>
      </c>
      <c r="S26" s="150">
        <f t="shared" si="8"/>
        <v>8.0299999999999996E-2</v>
      </c>
      <c r="T26" s="150">
        <f t="shared" si="8"/>
        <v>9.0340000000000004E-2</v>
      </c>
      <c r="U26" s="150">
        <f t="shared" si="8"/>
        <v>0.11040000000000001</v>
      </c>
      <c r="V26" s="150">
        <f t="shared" si="8"/>
        <v>7.5359999999999996E-2</v>
      </c>
    </row>
    <row r="27" spans="1:23" ht="15.75" x14ac:dyDescent="0.25">
      <c r="J27" s="779"/>
      <c r="K27" s="779"/>
      <c r="L27" s="779"/>
    </row>
    <row r="29" spans="1:23" ht="15" customHeight="1" x14ac:dyDescent="0.2"/>
    <row r="30" spans="1:23" ht="56.25" customHeight="1" x14ac:dyDescent="0.2"/>
  </sheetData>
  <mergeCells count="51">
    <mergeCell ref="J27:L27"/>
    <mergeCell ref="J26:L26"/>
    <mergeCell ref="W4:W5"/>
    <mergeCell ref="B2:W2"/>
    <mergeCell ref="B3:W3"/>
    <mergeCell ref="B12:W12"/>
    <mergeCell ref="B19:W19"/>
    <mergeCell ref="M6:M10"/>
    <mergeCell ref="N6:N10"/>
    <mergeCell ref="O6:O10"/>
    <mergeCell ref="P6:P10"/>
    <mergeCell ref="Q6:Q10"/>
    <mergeCell ref="R6:R10"/>
    <mergeCell ref="S6:S10"/>
    <mergeCell ref="T6:T10"/>
    <mergeCell ref="U6:U10"/>
    <mergeCell ref="V6:V10"/>
    <mergeCell ref="W6:W10"/>
    <mergeCell ref="R4:R5"/>
    <mergeCell ref="S4:S5"/>
    <mergeCell ref="T4:T5"/>
    <mergeCell ref="U4:U5"/>
    <mergeCell ref="V4:V5"/>
    <mergeCell ref="M4:M5"/>
    <mergeCell ref="N4:N5"/>
    <mergeCell ref="O4:O5"/>
    <mergeCell ref="P4:P5"/>
    <mergeCell ref="Q4:Q5"/>
    <mergeCell ref="I4:I5"/>
    <mergeCell ref="A6:A10"/>
    <mergeCell ref="B6:B10"/>
    <mergeCell ref="J4:K4"/>
    <mergeCell ref="L4:L5"/>
    <mergeCell ref="C6:C10"/>
    <mergeCell ref="D6:D10"/>
    <mergeCell ref="E6:E10"/>
    <mergeCell ref="F6:F10"/>
    <mergeCell ref="A4:A5"/>
    <mergeCell ref="B4:B5"/>
    <mergeCell ref="C4:C5"/>
    <mergeCell ref="D4:G4"/>
    <mergeCell ref="H4:H5"/>
    <mergeCell ref="J24:L24"/>
    <mergeCell ref="J18:L18"/>
    <mergeCell ref="J22:L22"/>
    <mergeCell ref="G6:G10"/>
    <mergeCell ref="H9:H10"/>
    <mergeCell ref="L6:L10"/>
    <mergeCell ref="J11:L11"/>
    <mergeCell ref="L13:L17"/>
    <mergeCell ref="L20:L21"/>
  </mergeCells>
  <printOptions horizontalCentered="1" verticalCentered="1"/>
  <pageMargins left="1.3779527559055118" right="0.19685039370078741" top="0.39370078740157483" bottom="0.39370078740157483" header="0.31496062992125984" footer="0.31496062992125984"/>
  <pageSetup paperSize="14" scale="52" orientation="landscape" horizontalDpi="4294967294" verticalDpi="4294967294" r:id="rId1"/>
  <rowBreaks count="1" manualBreakCount="1">
    <brk id="1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C30" sqref="C30"/>
    </sheetView>
  </sheetViews>
  <sheetFormatPr baseColWidth="10" defaultRowHeight="15" x14ac:dyDescent="0.25"/>
  <cols>
    <col min="1" max="1" width="41.42578125" customWidth="1"/>
    <col min="12" max="12" width="11.85546875" bestFit="1" customWidth="1"/>
  </cols>
  <sheetData>
    <row r="1" spans="1:12" ht="23.25" x14ac:dyDescent="0.35">
      <c r="A1" s="784" t="s">
        <v>853</v>
      </c>
      <c r="B1" s="784"/>
      <c r="C1" s="784"/>
      <c r="D1" s="784"/>
      <c r="E1" s="784"/>
      <c r="F1" s="784"/>
      <c r="G1" s="784"/>
      <c r="H1" s="784"/>
      <c r="I1" s="784"/>
      <c r="J1" s="784"/>
      <c r="K1" s="784"/>
    </row>
    <row r="2" spans="1:12" ht="6" customHeight="1" x14ac:dyDescent="0.25"/>
    <row r="3" spans="1:12" ht="39" thickBot="1" x14ac:dyDescent="0.3">
      <c r="A3" s="170" t="s">
        <v>606</v>
      </c>
      <c r="B3" s="170" t="s">
        <v>593</v>
      </c>
      <c r="C3" s="170" t="s">
        <v>594</v>
      </c>
      <c r="D3" s="170" t="s">
        <v>595</v>
      </c>
      <c r="E3" s="170" t="s">
        <v>596</v>
      </c>
      <c r="F3" s="170" t="s">
        <v>597</v>
      </c>
      <c r="G3" s="170" t="s">
        <v>598</v>
      </c>
      <c r="H3" s="170" t="s">
        <v>325</v>
      </c>
      <c r="I3" s="170" t="s">
        <v>599</v>
      </c>
      <c r="J3" s="170" t="s">
        <v>600</v>
      </c>
      <c r="K3" s="170" t="s">
        <v>601</v>
      </c>
      <c r="L3" s="179" t="s">
        <v>617</v>
      </c>
    </row>
    <row r="4" spans="1:12" ht="16.5" customHeight="1" x14ac:dyDescent="0.25">
      <c r="A4" s="789" t="s">
        <v>607</v>
      </c>
      <c r="B4" s="458">
        <v>0.41899999999999998</v>
      </c>
      <c r="C4" s="458">
        <v>0.376</v>
      </c>
      <c r="D4" s="458">
        <v>0.46800000000000003</v>
      </c>
      <c r="E4" s="458">
        <v>0.48599999999999999</v>
      </c>
      <c r="F4" s="458">
        <v>0.16700000000000001</v>
      </c>
      <c r="G4" s="458">
        <v>0.40400000000000003</v>
      </c>
      <c r="H4" s="458">
        <v>0.3</v>
      </c>
      <c r="I4" s="458">
        <v>0.58599999999999997</v>
      </c>
      <c r="J4" s="458">
        <v>0.70099999999999996</v>
      </c>
      <c r="K4" s="458">
        <v>0.6</v>
      </c>
      <c r="L4" s="397">
        <f>AVERAGE(B4:K4)</f>
        <v>0.45069999999999999</v>
      </c>
    </row>
    <row r="5" spans="1:12" ht="15.75" thickBot="1" x14ac:dyDescent="0.3">
      <c r="A5" s="790"/>
      <c r="B5" s="398">
        <f>B4*0.2</f>
        <v>8.3799999999999999E-2</v>
      </c>
      <c r="C5" s="398">
        <f t="shared" ref="C5:K5" si="0">C4*0.2</f>
        <v>7.5200000000000003E-2</v>
      </c>
      <c r="D5" s="398">
        <f t="shared" si="0"/>
        <v>9.3600000000000017E-2</v>
      </c>
      <c r="E5" s="398">
        <f t="shared" si="0"/>
        <v>9.7200000000000009E-2</v>
      </c>
      <c r="F5" s="398">
        <f t="shared" si="0"/>
        <v>3.3400000000000006E-2</v>
      </c>
      <c r="G5" s="398">
        <f t="shared" si="0"/>
        <v>8.0800000000000011E-2</v>
      </c>
      <c r="H5" s="398">
        <f t="shared" si="0"/>
        <v>0.06</v>
      </c>
      <c r="I5" s="398">
        <f t="shared" si="0"/>
        <v>0.1172</v>
      </c>
      <c r="J5" s="398">
        <f t="shared" si="0"/>
        <v>0.14019999999999999</v>
      </c>
      <c r="K5" s="398">
        <f t="shared" si="0"/>
        <v>0.12</v>
      </c>
      <c r="L5" s="397">
        <f>AVERAGE(B5:K5)</f>
        <v>9.0139999999999998E-2</v>
      </c>
    </row>
    <row r="6" spans="1:12" ht="15.75" thickBot="1" x14ac:dyDescent="0.3">
      <c r="A6" s="151"/>
      <c r="B6" s="399"/>
      <c r="C6" s="399"/>
      <c r="D6" s="399"/>
      <c r="E6" s="399"/>
      <c r="F6" s="399"/>
      <c r="G6" s="399"/>
      <c r="H6" s="399"/>
      <c r="I6" s="399"/>
      <c r="J6" s="399"/>
      <c r="K6" s="399"/>
      <c r="L6" s="400"/>
    </row>
    <row r="7" spans="1:12" x14ac:dyDescent="0.25">
      <c r="A7" s="785" t="s">
        <v>608</v>
      </c>
      <c r="B7" s="401">
        <f>'TRANSP. ANTICOR Y PARTIC CIUDAD'!M35</f>
        <v>0.64500000000000002</v>
      </c>
      <c r="C7" s="401">
        <f>'TRANSP. ANTICOR Y PARTIC CIUDAD'!N35</f>
        <v>0.65999999999999992</v>
      </c>
      <c r="D7" s="401">
        <f>'TRANSP. ANTICOR Y PARTIC CIUDAD'!O35</f>
        <v>0.62</v>
      </c>
      <c r="E7" s="401">
        <f>'TRANSP. ANTICOR Y PARTIC CIUDAD'!P35</f>
        <v>0.67499999999999993</v>
      </c>
      <c r="F7" s="401">
        <f>'TRANSP. ANTICOR Y PARTIC CIUDAD'!Q35</f>
        <v>0.53800000000000003</v>
      </c>
      <c r="G7" s="401">
        <f>'TRANSP. ANTICOR Y PARTIC CIUDAD'!R35</f>
        <v>0.50900000000000012</v>
      </c>
      <c r="H7" s="401">
        <f>'TRANSP. ANTICOR Y PARTIC CIUDAD'!S35</f>
        <v>0.47999500000000006</v>
      </c>
      <c r="I7" s="401">
        <f>'TRANSP. ANTICOR Y PARTIC CIUDAD'!T35</f>
        <v>0.16250000000000001</v>
      </c>
      <c r="J7" s="401">
        <f>'TRANSP. ANTICOR Y PARTIC CIUDAD'!U35</f>
        <v>0.64500000000000002</v>
      </c>
      <c r="K7" s="401">
        <f>'TRANSP. ANTICOR Y PARTIC CIUDAD'!V35</f>
        <v>0.51500000000000001</v>
      </c>
      <c r="L7" s="402">
        <f>+AVERAGE(B7:K7)</f>
        <v>0.54494949999999998</v>
      </c>
    </row>
    <row r="8" spans="1:12" ht="15.75" thickBot="1" x14ac:dyDescent="0.3">
      <c r="A8" s="786"/>
      <c r="B8" s="398">
        <f>'TRANSP. ANTICOR Y PARTIC CIUDAD'!M37</f>
        <v>0.129</v>
      </c>
      <c r="C8" s="398">
        <f>'TRANSP. ANTICOR Y PARTIC CIUDAD'!N37</f>
        <v>0.13199999999999998</v>
      </c>
      <c r="D8" s="398">
        <f>'TRANSP. ANTICOR Y PARTIC CIUDAD'!O37</f>
        <v>0.124</v>
      </c>
      <c r="E8" s="398">
        <f>'TRANSP. ANTICOR Y PARTIC CIUDAD'!P37</f>
        <v>0.13499999999999998</v>
      </c>
      <c r="F8" s="398">
        <f>'TRANSP. ANTICOR Y PARTIC CIUDAD'!Q37</f>
        <v>0.10760000000000002</v>
      </c>
      <c r="G8" s="398">
        <f>'TRANSP. ANTICOR Y PARTIC CIUDAD'!R37</f>
        <v>0.10180000000000003</v>
      </c>
      <c r="H8" s="398">
        <f>'TRANSP. ANTICOR Y PARTIC CIUDAD'!S37</f>
        <v>9.5999000000000015E-2</v>
      </c>
      <c r="I8" s="398">
        <f>'TRANSP. ANTICOR Y PARTIC CIUDAD'!T37</f>
        <v>3.2500000000000001E-2</v>
      </c>
      <c r="J8" s="398">
        <f>'TRANSP. ANTICOR Y PARTIC CIUDAD'!U37</f>
        <v>0.129</v>
      </c>
      <c r="K8" s="398">
        <f>'TRANSP. ANTICOR Y PARTIC CIUDAD'!V37</f>
        <v>0.10300000000000001</v>
      </c>
      <c r="L8" s="397">
        <f t="shared" ref="L8:L19" si="1">+AVERAGE(B8:K8)</f>
        <v>0.10898990000000001</v>
      </c>
    </row>
    <row r="9" spans="1:12" ht="15.75" thickBot="1" x14ac:dyDescent="0.3">
      <c r="A9" s="409" t="s">
        <v>616</v>
      </c>
      <c r="B9" s="403">
        <f>+B7/'TRANSP. ANTICOR Y PARTIC CIUDAD'!$E$35</f>
        <v>1</v>
      </c>
      <c r="C9" s="403">
        <f>+C7/'TRANSP. ANTICOR Y PARTIC CIUDAD'!$E$35</f>
        <v>1.0232558139534882</v>
      </c>
      <c r="D9" s="403">
        <f>+D7/'TRANSP. ANTICOR Y PARTIC CIUDAD'!$E$35</f>
        <v>0.96124031007751931</v>
      </c>
      <c r="E9" s="403">
        <f>+E7/'TRANSP. ANTICOR Y PARTIC CIUDAD'!$E$35</f>
        <v>1.0465116279069766</v>
      </c>
      <c r="F9" s="403">
        <f>+F7/'TRANSP. ANTICOR Y PARTIC CIUDAD'!$E$35</f>
        <v>0.83410852713178296</v>
      </c>
      <c r="G9" s="403">
        <f>+G7/'TRANSP. ANTICOR Y PARTIC CIUDAD'!$E$35</f>
        <v>0.78914728682170554</v>
      </c>
      <c r="H9" s="403">
        <f>+H7/'TRANSP. ANTICOR Y PARTIC CIUDAD'!$E$35</f>
        <v>0.74417829457364348</v>
      </c>
      <c r="I9" s="403">
        <f>+I7/'TRANSP. ANTICOR Y PARTIC CIUDAD'!$E$35</f>
        <v>0.25193798449612403</v>
      </c>
      <c r="J9" s="403">
        <f>+J7/'TRANSP. ANTICOR Y PARTIC CIUDAD'!$E$35</f>
        <v>1</v>
      </c>
      <c r="K9" s="403">
        <f>+K7/'TRANSP. ANTICOR Y PARTIC CIUDAD'!$E$35</f>
        <v>0.79844961240310075</v>
      </c>
      <c r="L9" s="397">
        <f t="shared" si="1"/>
        <v>0.84488294573643419</v>
      </c>
    </row>
    <row r="10" spans="1:12" ht="15" customHeight="1" x14ac:dyDescent="0.25">
      <c r="A10" s="785" t="s">
        <v>609</v>
      </c>
      <c r="B10" s="401">
        <f>'GESTIÓN TALENTO HUMANO'!M51</f>
        <v>0.59933333333333338</v>
      </c>
      <c r="C10" s="401">
        <f>'GESTIÓN TALENTO HUMANO'!N51</f>
        <v>0.55600000000000005</v>
      </c>
      <c r="D10" s="401">
        <f>'GESTIÓN TALENTO HUMANO'!O51</f>
        <v>0.42841666666666667</v>
      </c>
      <c r="E10" s="401">
        <f>'GESTIÓN TALENTO HUMANO'!P51</f>
        <v>0.51541666666666663</v>
      </c>
      <c r="F10" s="401">
        <f>'GESTIÓN TALENTO HUMANO'!Q51</f>
        <v>0.20833333333333334</v>
      </c>
      <c r="G10" s="401">
        <f>'GESTIÓN TALENTO HUMANO'!R51</f>
        <v>0.45458333333333334</v>
      </c>
      <c r="H10" s="401">
        <f>'GESTIÓN TALENTO HUMANO'!S51</f>
        <v>0.46791000000000005</v>
      </c>
      <c r="I10" s="401">
        <f>'GESTIÓN TALENTO HUMANO'!T51</f>
        <v>0.49006666666666671</v>
      </c>
      <c r="J10" s="401">
        <f>'GESTIÓN TALENTO HUMANO'!U51</f>
        <v>0.33624999999999999</v>
      </c>
      <c r="K10" s="401">
        <f>'GESTIÓN TALENTO HUMANO'!V51</f>
        <v>0.48699999999999999</v>
      </c>
      <c r="L10" s="402">
        <f t="shared" si="1"/>
        <v>0.4543310000000001</v>
      </c>
    </row>
    <row r="11" spans="1:12" ht="15.75" thickBot="1" x14ac:dyDescent="0.3">
      <c r="A11" s="786"/>
      <c r="B11" s="404">
        <f>'GESTIÓN TALENTO HUMANO'!M53</f>
        <v>0.11986666666666668</v>
      </c>
      <c r="C11" s="404">
        <f>'GESTIÓN TALENTO HUMANO'!N53</f>
        <v>0.11120000000000002</v>
      </c>
      <c r="D11" s="404">
        <f>'GESTIÓN TALENTO HUMANO'!O53</f>
        <v>8.5683333333333334E-2</v>
      </c>
      <c r="E11" s="404">
        <f>'GESTIÓN TALENTO HUMANO'!P53</f>
        <v>0.10308333333333333</v>
      </c>
      <c r="F11" s="404">
        <f>'GESTIÓN TALENTO HUMANO'!Q53</f>
        <v>4.1666666666666671E-2</v>
      </c>
      <c r="G11" s="404">
        <f>'GESTIÓN TALENTO HUMANO'!R53</f>
        <v>9.0916666666666673E-2</v>
      </c>
      <c r="H11" s="404">
        <f>'GESTIÓN TALENTO HUMANO'!S53</f>
        <v>9.3582000000000012E-2</v>
      </c>
      <c r="I11" s="404">
        <f>'GESTIÓN TALENTO HUMANO'!T53</f>
        <v>9.8013333333333341E-2</v>
      </c>
      <c r="J11" s="404">
        <f>'GESTIÓN TALENTO HUMANO'!U53</f>
        <v>6.7250000000000004E-2</v>
      </c>
      <c r="K11" s="404">
        <f>'GESTIÓN TALENTO HUMANO'!V53</f>
        <v>9.74E-2</v>
      </c>
      <c r="L11" s="397">
        <f t="shared" si="1"/>
        <v>9.0866200000000022E-2</v>
      </c>
    </row>
    <row r="12" spans="1:12" ht="15.75" thickBot="1" x14ac:dyDescent="0.3">
      <c r="A12" s="151" t="s">
        <v>616</v>
      </c>
      <c r="B12" s="403">
        <f>+B10/'GESTIÓN TALENTO HUMANO'!$E$51</f>
        <v>1.1628132578819728</v>
      </c>
      <c r="C12" s="403">
        <f>+C10/'GESTIÓN TALENTO HUMANO'!$E$51</f>
        <v>1.0787388843977366</v>
      </c>
      <c r="D12" s="403">
        <f>+D10/'GESTIÓN TALENTO HUMANO'!$E$51</f>
        <v>0.83120452708164916</v>
      </c>
      <c r="E12" s="403">
        <f>+E10/'GESTIÓN TALENTO HUMANO'!$E$51</f>
        <v>1</v>
      </c>
      <c r="F12" s="403">
        <f>+F10/'GESTIÓN TALENTO HUMANO'!$E$51</f>
        <v>0.40420371867421184</v>
      </c>
      <c r="G12" s="403">
        <f>+G10/'GESTIÓN TALENTO HUMANO'!$E$51</f>
        <v>0.88197251414713018</v>
      </c>
      <c r="H12" s="403">
        <f>+H10/'GESTIÓN TALENTO HUMANO'!$E$51</f>
        <v>0.90782861762328226</v>
      </c>
      <c r="I12" s="403">
        <f>+I10/'GESTIÓN TALENTO HUMANO'!$E$51</f>
        <v>0.95081649151172209</v>
      </c>
      <c r="J12" s="403">
        <f>+J10/'GESTIÓN TALENTO HUMANO'!$E$51</f>
        <v>0.65238480194017789</v>
      </c>
      <c r="K12" s="403">
        <f>+K10/'GESTIÓN TALENTO HUMANO'!$E$51</f>
        <v>0.94486661277283757</v>
      </c>
      <c r="L12" s="397">
        <f t="shared" si="1"/>
        <v>0.88148294260307214</v>
      </c>
    </row>
    <row r="13" spans="1:12" x14ac:dyDescent="0.25">
      <c r="A13" s="787" t="s">
        <v>30</v>
      </c>
      <c r="B13" s="401">
        <f>'EFICIENCIA ADMINISTRATIVA'!M33</f>
        <v>0.52974999999999994</v>
      </c>
      <c r="C13" s="401">
        <f>'EFICIENCIA ADMINISTRATIVA'!N33</f>
        <v>0.51924999999999999</v>
      </c>
      <c r="D13" s="401">
        <f>'EFICIENCIA ADMINISTRATIVA'!O33</f>
        <v>0.41912500000000003</v>
      </c>
      <c r="E13" s="401">
        <f>'EFICIENCIA ADMINISTRATIVA'!P33</f>
        <v>0.4405</v>
      </c>
      <c r="F13" s="401">
        <f>'EFICIENCIA ADMINISTRATIVA'!Q33</f>
        <v>0.26924999999999999</v>
      </c>
      <c r="G13" s="401">
        <f>'EFICIENCIA ADMINISTRATIVA'!R33</f>
        <v>0.46924999999999994</v>
      </c>
      <c r="H13" s="401">
        <f>'EFICIENCIA ADMINISTRATIVA'!S33</f>
        <v>0.46549999999999997</v>
      </c>
      <c r="I13" s="401">
        <f>'EFICIENCIA ADMINISTRATIVA'!T33</f>
        <v>0.14749999999999999</v>
      </c>
      <c r="J13" s="401">
        <f>'EFICIENCIA ADMINISTRATIVA'!U33</f>
        <v>0.38850000000000001</v>
      </c>
      <c r="K13" s="401">
        <f>'EFICIENCIA ADMINISTRATIVA'!V33</f>
        <v>0.27550000000000002</v>
      </c>
      <c r="L13" s="402">
        <f t="shared" si="1"/>
        <v>0.3924125</v>
      </c>
    </row>
    <row r="14" spans="1:12" ht="15.75" thickBot="1" x14ac:dyDescent="0.3">
      <c r="A14" s="788"/>
      <c r="B14" s="404">
        <f>'EFICIENCIA ADMINISTRATIVA'!M35</f>
        <v>0.10594999999999999</v>
      </c>
      <c r="C14" s="404">
        <f>'EFICIENCIA ADMINISTRATIVA'!N35</f>
        <v>0.10385</v>
      </c>
      <c r="D14" s="404">
        <f>'EFICIENCIA ADMINISTRATIVA'!O35</f>
        <v>8.3825000000000011E-2</v>
      </c>
      <c r="E14" s="404">
        <f>'EFICIENCIA ADMINISTRATIVA'!P35</f>
        <v>8.8100000000000012E-2</v>
      </c>
      <c r="F14" s="404">
        <f>'EFICIENCIA ADMINISTRATIVA'!Q35</f>
        <v>5.3850000000000002E-2</v>
      </c>
      <c r="G14" s="404">
        <f>'EFICIENCIA ADMINISTRATIVA'!R35</f>
        <v>9.3849999999999989E-2</v>
      </c>
      <c r="H14" s="404">
        <f>'EFICIENCIA ADMINISTRATIVA'!S35</f>
        <v>9.3100000000000002E-2</v>
      </c>
      <c r="I14" s="404">
        <f>'EFICIENCIA ADMINISTRATIVA'!T35</f>
        <v>2.9499999999999998E-2</v>
      </c>
      <c r="J14" s="404">
        <f>'EFICIENCIA ADMINISTRATIVA'!U35</f>
        <v>7.7700000000000005E-2</v>
      </c>
      <c r="K14" s="404">
        <f>'EFICIENCIA ADMINISTRATIVA'!V35</f>
        <v>5.510000000000001E-2</v>
      </c>
      <c r="L14" s="397">
        <f t="shared" si="1"/>
        <v>7.8482499999999997E-2</v>
      </c>
    </row>
    <row r="15" spans="1:12" ht="15.75" thickBot="1" x14ac:dyDescent="0.3">
      <c r="A15" s="409" t="s">
        <v>616</v>
      </c>
      <c r="B15" s="403">
        <f>+B13/'EFICIENCIA ADMINISTRATIVA'!$E$33</f>
        <v>1.0366927592954991</v>
      </c>
      <c r="C15" s="403">
        <f>+C13/'EFICIENCIA ADMINISTRATIVA'!$E$33</f>
        <v>1.0161448140900198</v>
      </c>
      <c r="D15" s="403">
        <f>+D13/'EFICIENCIA ADMINISTRATIVA'!$E$33</f>
        <v>0.82020547945205502</v>
      </c>
      <c r="E15" s="403">
        <f>+E13/'EFICIENCIA ADMINISTRATIVA'!$E$33</f>
        <v>0.86203522504892383</v>
      </c>
      <c r="F15" s="403">
        <f>+F13/'EFICIENCIA ADMINISTRATIVA'!$E$33</f>
        <v>0.52690802348336607</v>
      </c>
      <c r="G15" s="403">
        <f>+G13/'EFICIENCIA ADMINISTRATIVA'!$E$33</f>
        <v>0.91829745596868895</v>
      </c>
      <c r="H15" s="403">
        <f>+H13/'EFICIENCIA ADMINISTRATIVA'!$E$33</f>
        <v>0.91095890410958913</v>
      </c>
      <c r="I15" s="403">
        <f>+I13/'EFICIENCIA ADMINISTRATIVA'!$E$33</f>
        <v>0.2886497064579257</v>
      </c>
      <c r="J15" s="403">
        <f>+J13/'EFICIENCIA ADMINISTRATIVA'!$E$33</f>
        <v>0.76027397260273988</v>
      </c>
      <c r="K15" s="403">
        <f>+K13/'EFICIENCIA ADMINISTRATIVA'!$E$33</f>
        <v>0.5391389432485324</v>
      </c>
      <c r="L15" s="397">
        <f t="shared" si="1"/>
        <v>0.76793052837573383</v>
      </c>
    </row>
    <row r="16" spans="1:12" x14ac:dyDescent="0.25">
      <c r="A16" s="787" t="s">
        <v>610</v>
      </c>
      <c r="B16" s="405">
        <f>'GESTIÓN FINANCIERA'!M24</f>
        <v>0.55890000000000006</v>
      </c>
      <c r="C16" s="405">
        <f>'GESTIÓN FINANCIERA'!N24</f>
        <v>0.77210000000000001</v>
      </c>
      <c r="D16" s="405">
        <f>'GESTIÓN FINANCIERA'!O24</f>
        <v>0.40700000000000003</v>
      </c>
      <c r="E16" s="405">
        <f>'GESTIÓN FINANCIERA'!P24</f>
        <v>0.34</v>
      </c>
      <c r="F16" s="405">
        <f>'GESTIÓN FINANCIERA'!Q24</f>
        <v>0.55200000000000005</v>
      </c>
      <c r="G16" s="405">
        <f>'GESTIÓN FINANCIERA'!R24</f>
        <v>0.59410000000000007</v>
      </c>
      <c r="H16" s="405">
        <f>'GESTIÓN FINANCIERA'!S24</f>
        <v>0.40149999999999997</v>
      </c>
      <c r="I16" s="405">
        <f>'GESTIÓN FINANCIERA'!T24</f>
        <v>0.45169999999999999</v>
      </c>
      <c r="J16" s="405">
        <f>'GESTIÓN FINANCIERA'!U24</f>
        <v>0.55200000000000005</v>
      </c>
      <c r="K16" s="405">
        <f>'GESTIÓN FINANCIERA'!V24</f>
        <v>0.37679999999999997</v>
      </c>
      <c r="L16" s="402">
        <f t="shared" si="1"/>
        <v>0.50061000000000011</v>
      </c>
    </row>
    <row r="17" spans="1:15" ht="15.75" thickBot="1" x14ac:dyDescent="0.3">
      <c r="A17" s="788"/>
      <c r="B17" s="398">
        <f>'GESTIÓN FINANCIERA'!M26</f>
        <v>0.11178000000000002</v>
      </c>
      <c r="C17" s="398">
        <f>'GESTIÓN FINANCIERA'!N26</f>
        <v>0.15442</v>
      </c>
      <c r="D17" s="398">
        <f>'GESTIÓN FINANCIERA'!O26</f>
        <v>8.1400000000000014E-2</v>
      </c>
      <c r="E17" s="398">
        <f>'GESTIÓN FINANCIERA'!P26</f>
        <v>6.8000000000000005E-2</v>
      </c>
      <c r="F17" s="398">
        <f>'GESTIÓN FINANCIERA'!Q26</f>
        <v>0.11040000000000001</v>
      </c>
      <c r="G17" s="398">
        <f>'GESTIÓN FINANCIERA'!R26</f>
        <v>0.11882000000000002</v>
      </c>
      <c r="H17" s="398">
        <f>'GESTIÓN FINANCIERA'!S26</f>
        <v>8.0299999999999996E-2</v>
      </c>
      <c r="I17" s="398">
        <f>'GESTIÓN FINANCIERA'!T26</f>
        <v>9.0340000000000004E-2</v>
      </c>
      <c r="J17" s="398">
        <f>'GESTIÓN FINANCIERA'!U26</f>
        <v>0.11040000000000001</v>
      </c>
      <c r="K17" s="398">
        <f>'GESTIÓN FINANCIERA'!V26</f>
        <v>7.5359999999999996E-2</v>
      </c>
      <c r="L17" s="397">
        <f t="shared" si="1"/>
        <v>0.10012200000000002</v>
      </c>
    </row>
    <row r="18" spans="1:15" ht="15.75" thickBot="1" x14ac:dyDescent="0.3">
      <c r="A18" s="409" t="s">
        <v>616</v>
      </c>
      <c r="B18" s="403">
        <f>+B16/'GESTIÓN FINANCIERA'!$E$24</f>
        <v>1.0125</v>
      </c>
      <c r="C18" s="403">
        <f>+C16/'GESTIÓN FINANCIERA'!$E$24</f>
        <v>1.398731884057971</v>
      </c>
      <c r="D18" s="403">
        <f>+D16/'GESTIÓN FINANCIERA'!$E$24</f>
        <v>0.73731884057971009</v>
      </c>
      <c r="E18" s="403">
        <f>+E16/'GESTIÓN FINANCIERA'!$E$24</f>
        <v>0.61594202898550721</v>
      </c>
      <c r="F18" s="403">
        <f>+F16/'GESTIÓN FINANCIERA'!$E$24</f>
        <v>1</v>
      </c>
      <c r="G18" s="403">
        <f>+G16/'GESTIÓN FINANCIERA'!$E$24</f>
        <v>1.0762681159420291</v>
      </c>
      <c r="H18" s="403">
        <f>+H16/'GESTIÓN FINANCIERA'!$E$24</f>
        <v>0.72735507246376796</v>
      </c>
      <c r="I18" s="403">
        <f>+I16/'GESTIÓN FINANCIERA'!$E$24</f>
        <v>0.81829710144927525</v>
      </c>
      <c r="J18" s="403">
        <f>+J16/'GESTIÓN FINANCIERA'!$E$24</f>
        <v>1</v>
      </c>
      <c r="K18" s="403">
        <f>+K16/'GESTIÓN FINANCIERA'!$E$24</f>
        <v>0.68260869565217375</v>
      </c>
      <c r="L18" s="397">
        <f t="shared" si="1"/>
        <v>0.9069021739130434</v>
      </c>
    </row>
    <row r="19" spans="1:15" ht="15.75" thickBot="1" x14ac:dyDescent="0.3">
      <c r="A19" s="154" t="s">
        <v>611</v>
      </c>
      <c r="B19" s="406">
        <f>+'TRANSP. ANTICOR Y PARTIC CIUDAD'!M37+'GESTIÓN TALENTO HUMANO'!M53+'EFICIENCIA ADMINISTRATIVA'!M35+'GESTIÓN FINANCIERA'!M26+B5</f>
        <v>0.55039666666666665</v>
      </c>
      <c r="C19" s="406">
        <f>+'TRANSP. ANTICOR Y PARTIC CIUDAD'!N37+'GESTIÓN TALENTO HUMANO'!N53+'EFICIENCIA ADMINISTRATIVA'!N35+'GESTIÓN FINANCIERA'!N26+C5</f>
        <v>0.57667000000000002</v>
      </c>
      <c r="D19" s="406">
        <f>+'TRANSP. ANTICOR Y PARTIC CIUDAD'!O37+'GESTIÓN TALENTO HUMANO'!O53+'EFICIENCIA ADMINISTRATIVA'!O35+'GESTIÓN FINANCIERA'!O26+D5</f>
        <v>0.46850833333333342</v>
      </c>
      <c r="E19" s="406">
        <f>+'TRANSP. ANTICOR Y PARTIC CIUDAD'!P37+'GESTIÓN TALENTO HUMANO'!P53+'EFICIENCIA ADMINISTRATIVA'!P35+'GESTIÓN FINANCIERA'!P26+E5</f>
        <v>0.49138333333333334</v>
      </c>
      <c r="F19" s="406">
        <f>+'TRANSP. ANTICOR Y PARTIC CIUDAD'!Q37+'GESTIÓN TALENTO HUMANO'!Q53+'EFICIENCIA ADMINISTRATIVA'!Q35+'GESTIÓN FINANCIERA'!Q26+F5</f>
        <v>0.34691666666666671</v>
      </c>
      <c r="G19" s="406">
        <f>+'TRANSP. ANTICOR Y PARTIC CIUDAD'!R37+'GESTIÓN TALENTO HUMANO'!R53+'EFICIENCIA ADMINISTRATIVA'!R35+'GESTIÓN FINANCIERA'!R26+G5</f>
        <v>0.48618666666666677</v>
      </c>
      <c r="H19" s="406">
        <f>+'TRANSP. ANTICOR Y PARTIC CIUDAD'!S37+'GESTIÓN TALENTO HUMANO'!S53+'EFICIENCIA ADMINISTRATIVA'!S35+'GESTIÓN FINANCIERA'!S26+H5</f>
        <v>0.422981</v>
      </c>
      <c r="I19" s="406">
        <f>+'TRANSP. ANTICOR Y PARTIC CIUDAD'!T37+'GESTIÓN TALENTO HUMANO'!T53+'EFICIENCIA ADMINISTRATIVA'!T35+'GESTIÓN FINANCIERA'!T26+I5</f>
        <v>0.36755333333333329</v>
      </c>
      <c r="J19" s="406">
        <f>+'TRANSP. ANTICOR Y PARTIC CIUDAD'!U37+'GESTIÓN TALENTO HUMANO'!U53+'EFICIENCIA ADMINISTRATIVA'!U35+'GESTIÓN FINANCIERA'!U26+J5</f>
        <v>0.52455000000000007</v>
      </c>
      <c r="K19" s="406">
        <f>+'TRANSP. ANTICOR Y PARTIC CIUDAD'!V37+'GESTIÓN TALENTO HUMANO'!V53+'EFICIENCIA ADMINISTRATIVA'!V35+'GESTIÓN FINANCIERA'!V26+K5</f>
        <v>0.45086000000000004</v>
      </c>
      <c r="L19" s="397">
        <f t="shared" si="1"/>
        <v>0.46860060000000009</v>
      </c>
    </row>
    <row r="20" spans="1:15" x14ac:dyDescent="0.25">
      <c r="A20" s="10"/>
    </row>
    <row r="21" spans="1:15" x14ac:dyDescent="0.25">
      <c r="B21" s="407">
        <f>+(B9+B12+B15+B18)/4</f>
        <v>1.0530015042943679</v>
      </c>
      <c r="C21" s="407">
        <f t="shared" ref="C21:K21" si="2">+(C9+C12+C15+C18)/4</f>
        <v>1.1292178491248039</v>
      </c>
      <c r="D21" s="407">
        <f t="shared" si="2"/>
        <v>0.83749228929773334</v>
      </c>
      <c r="E21" s="407">
        <f t="shared" si="2"/>
        <v>0.88112222048535205</v>
      </c>
      <c r="F21" s="407">
        <f t="shared" si="2"/>
        <v>0.69130506732234021</v>
      </c>
      <c r="G21" s="407">
        <f t="shared" si="2"/>
        <v>0.91642134321988844</v>
      </c>
      <c r="H21" s="407">
        <f t="shared" si="2"/>
        <v>0.82258022219257076</v>
      </c>
      <c r="I21" s="407">
        <f t="shared" si="2"/>
        <v>0.57742532097876176</v>
      </c>
      <c r="J21" s="407">
        <f t="shared" si="2"/>
        <v>0.85316469363572944</v>
      </c>
      <c r="K21" s="407">
        <f t="shared" si="2"/>
        <v>0.74126596601916117</v>
      </c>
      <c r="L21" s="408" t="s">
        <v>616</v>
      </c>
      <c r="M21" s="408"/>
      <c r="N21" s="408"/>
      <c r="O21" s="408"/>
    </row>
  </sheetData>
  <mergeCells count="6">
    <mergeCell ref="A1:K1"/>
    <mergeCell ref="A7:A8"/>
    <mergeCell ref="A10:A11"/>
    <mergeCell ref="A13:A14"/>
    <mergeCell ref="A16:A17"/>
    <mergeCell ref="A4:A5"/>
  </mergeCells>
  <pageMargins left="0.7" right="0.7" top="0.75" bottom="0.75" header="0.3" footer="0.3"/>
  <pageSetup orientation="portrait" horizontalDpi="4294967294" vertic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abSelected="1" topLeftCell="A19" zoomScale="140" zoomScaleNormal="140" workbookViewId="0">
      <selection activeCell="M36" sqref="M36"/>
    </sheetView>
  </sheetViews>
  <sheetFormatPr baseColWidth="10" defaultRowHeight="15" x14ac:dyDescent="0.25"/>
  <cols>
    <col min="1" max="1" width="24.28515625" customWidth="1"/>
  </cols>
  <sheetData>
    <row r="1" spans="1:11" ht="23.25" x14ac:dyDescent="0.35">
      <c r="A1" s="784" t="s">
        <v>853</v>
      </c>
      <c r="B1" s="784"/>
      <c r="C1" s="784"/>
      <c r="D1" s="784"/>
      <c r="E1" s="784"/>
      <c r="F1" s="784"/>
      <c r="G1" s="784"/>
      <c r="H1" s="784"/>
      <c r="I1" s="784"/>
      <c r="J1" s="784"/>
      <c r="K1" s="784"/>
    </row>
    <row r="2" spans="1:11" ht="6" customHeight="1" x14ac:dyDescent="0.25"/>
    <row r="3" spans="1:11" ht="38.25" x14ac:dyDescent="0.25">
      <c r="A3" s="170" t="s">
        <v>606</v>
      </c>
      <c r="B3" s="170" t="s">
        <v>593</v>
      </c>
      <c r="C3" s="170" t="s">
        <v>594</v>
      </c>
      <c r="D3" s="170" t="s">
        <v>595</v>
      </c>
      <c r="E3" s="170" t="s">
        <v>596</v>
      </c>
      <c r="F3" s="170" t="s">
        <v>597</v>
      </c>
      <c r="G3" s="170" t="s">
        <v>598</v>
      </c>
      <c r="H3" s="170" t="s">
        <v>325</v>
      </c>
      <c r="I3" s="170" t="s">
        <v>599</v>
      </c>
      <c r="J3" s="170" t="s">
        <v>600</v>
      </c>
      <c r="K3" s="170" t="s">
        <v>601</v>
      </c>
    </row>
    <row r="4" spans="1:11" ht="16.5" hidden="1" customHeight="1" x14ac:dyDescent="0.25">
      <c r="A4" s="791" t="s">
        <v>607</v>
      </c>
      <c r="B4" s="168"/>
      <c r="C4" s="168"/>
      <c r="D4" s="168"/>
      <c r="E4" s="168"/>
      <c r="F4" s="168"/>
      <c r="G4" s="168"/>
      <c r="H4" s="168"/>
      <c r="I4" s="168"/>
      <c r="J4" s="168"/>
      <c r="K4" s="169"/>
    </row>
    <row r="5" spans="1:11" ht="15.75" hidden="1" thickBot="1" x14ac:dyDescent="0.3">
      <c r="A5" s="792"/>
      <c r="B5" s="157"/>
      <c r="C5" s="157"/>
      <c r="D5" s="157"/>
      <c r="E5" s="157"/>
      <c r="F5" s="157"/>
      <c r="G5" s="157"/>
      <c r="H5" s="157"/>
      <c r="I5" s="157"/>
      <c r="J5" s="157"/>
      <c r="K5" s="157"/>
    </row>
    <row r="6" spans="1:11" ht="15.75" hidden="1" thickBot="1" x14ac:dyDescent="0.3">
      <c r="A6" s="151"/>
    </row>
    <row r="7" spans="1:11" hidden="1" x14ac:dyDescent="0.25">
      <c r="A7" s="785" t="s">
        <v>608</v>
      </c>
      <c r="B7" s="155">
        <f>'TRANSP. ANTICOR Y PARTIC CIUDAD'!M35</f>
        <v>0.64500000000000002</v>
      </c>
      <c r="C7" s="155">
        <f>'TRANSP. ANTICOR Y PARTIC CIUDAD'!N35</f>
        <v>0.65999999999999992</v>
      </c>
      <c r="D7" s="155">
        <f>'TRANSP. ANTICOR Y PARTIC CIUDAD'!O35</f>
        <v>0.62</v>
      </c>
      <c r="E7" s="155">
        <f>'TRANSP. ANTICOR Y PARTIC CIUDAD'!P35</f>
        <v>0.67499999999999993</v>
      </c>
      <c r="F7" s="155">
        <f>'TRANSP. ANTICOR Y PARTIC CIUDAD'!Q35</f>
        <v>0.53800000000000003</v>
      </c>
      <c r="G7" s="155">
        <f>'TRANSP. ANTICOR Y PARTIC CIUDAD'!R35</f>
        <v>0.50900000000000012</v>
      </c>
      <c r="H7" s="155">
        <f>'TRANSP. ANTICOR Y PARTIC CIUDAD'!S35</f>
        <v>0.47999500000000006</v>
      </c>
      <c r="I7" s="155">
        <f>'TRANSP. ANTICOR Y PARTIC CIUDAD'!T35</f>
        <v>0.16250000000000001</v>
      </c>
      <c r="J7" s="155">
        <f>'TRANSP. ANTICOR Y PARTIC CIUDAD'!U35</f>
        <v>0.64500000000000002</v>
      </c>
      <c r="K7" s="156">
        <f>'TRANSP. ANTICOR Y PARTIC CIUDAD'!V35</f>
        <v>0.51500000000000001</v>
      </c>
    </row>
    <row r="8" spans="1:11" ht="15.75" hidden="1" thickBot="1" x14ac:dyDescent="0.3">
      <c r="A8" s="786"/>
      <c r="B8" s="157">
        <f>'TRANSP. ANTICOR Y PARTIC CIUDAD'!M37</f>
        <v>0.129</v>
      </c>
      <c r="C8" s="157">
        <f>'TRANSP. ANTICOR Y PARTIC CIUDAD'!N37</f>
        <v>0.13199999999999998</v>
      </c>
      <c r="D8" s="157">
        <f>'TRANSP. ANTICOR Y PARTIC CIUDAD'!O37</f>
        <v>0.124</v>
      </c>
      <c r="E8" s="157">
        <f>'TRANSP. ANTICOR Y PARTIC CIUDAD'!P37</f>
        <v>0.13499999999999998</v>
      </c>
      <c r="F8" s="157">
        <f>'TRANSP. ANTICOR Y PARTIC CIUDAD'!Q37</f>
        <v>0.10760000000000002</v>
      </c>
      <c r="G8" s="157">
        <f>'TRANSP. ANTICOR Y PARTIC CIUDAD'!R37</f>
        <v>0.10180000000000003</v>
      </c>
      <c r="H8" s="157">
        <f>'TRANSP. ANTICOR Y PARTIC CIUDAD'!S37</f>
        <v>9.5999000000000015E-2</v>
      </c>
      <c r="I8" s="157">
        <f>'TRANSP. ANTICOR Y PARTIC CIUDAD'!T37</f>
        <v>3.2500000000000001E-2</v>
      </c>
      <c r="J8" s="157">
        <f>'TRANSP. ANTICOR Y PARTIC CIUDAD'!U37</f>
        <v>0.129</v>
      </c>
      <c r="K8" s="158">
        <f>'TRANSP. ANTICOR Y PARTIC CIUDAD'!V37</f>
        <v>0.10300000000000001</v>
      </c>
    </row>
    <row r="9" spans="1:11" ht="15.75" hidden="1" thickBot="1" x14ac:dyDescent="0.3">
      <c r="A9" s="151"/>
      <c r="B9" s="159"/>
      <c r="C9" s="159"/>
      <c r="D9" s="159"/>
      <c r="E9" s="159"/>
      <c r="F9" s="159"/>
      <c r="G9" s="159"/>
      <c r="H9" s="159"/>
      <c r="I9" s="159"/>
      <c r="J9" s="159"/>
      <c r="K9" s="159"/>
    </row>
    <row r="10" spans="1:11" ht="15" hidden="1" customHeight="1" x14ac:dyDescent="0.25">
      <c r="A10" s="785" t="s">
        <v>609</v>
      </c>
      <c r="B10" s="155">
        <f>'GESTIÓN TALENTO HUMANO'!M51</f>
        <v>0.59933333333333338</v>
      </c>
      <c r="C10" s="155">
        <f>'GESTIÓN TALENTO HUMANO'!N51</f>
        <v>0.55600000000000005</v>
      </c>
      <c r="D10" s="155">
        <f>'GESTIÓN TALENTO HUMANO'!O51</f>
        <v>0.42841666666666667</v>
      </c>
      <c r="E10" s="155">
        <f>'GESTIÓN TALENTO HUMANO'!P51</f>
        <v>0.51541666666666663</v>
      </c>
      <c r="F10" s="155">
        <f>'GESTIÓN TALENTO HUMANO'!Q51</f>
        <v>0.20833333333333334</v>
      </c>
      <c r="G10" s="155">
        <f>'GESTIÓN TALENTO HUMANO'!R51</f>
        <v>0.45458333333333334</v>
      </c>
      <c r="H10" s="155">
        <f>'GESTIÓN TALENTO HUMANO'!S51</f>
        <v>0.46791000000000005</v>
      </c>
      <c r="I10" s="155">
        <f>'GESTIÓN TALENTO HUMANO'!T51</f>
        <v>0.49006666666666671</v>
      </c>
      <c r="J10" s="155">
        <f>'GESTIÓN TALENTO HUMANO'!U51</f>
        <v>0.33624999999999999</v>
      </c>
      <c r="K10" s="156">
        <f>'GESTIÓN TALENTO HUMANO'!V51</f>
        <v>0.48699999999999999</v>
      </c>
    </row>
    <row r="11" spans="1:11" ht="15.75" hidden="1" thickBot="1" x14ac:dyDescent="0.3">
      <c r="A11" s="786"/>
      <c r="B11" s="152">
        <f>'GESTIÓN TALENTO HUMANO'!M53</f>
        <v>0.11986666666666668</v>
      </c>
      <c r="C11" s="152">
        <f>'GESTIÓN TALENTO HUMANO'!N53</f>
        <v>0.11120000000000002</v>
      </c>
      <c r="D11" s="152">
        <f>'GESTIÓN TALENTO HUMANO'!O53</f>
        <v>8.5683333333333334E-2</v>
      </c>
      <c r="E11" s="152">
        <f>'GESTIÓN TALENTO HUMANO'!P53</f>
        <v>0.10308333333333333</v>
      </c>
      <c r="F11" s="152">
        <f>'GESTIÓN TALENTO HUMANO'!Q53</f>
        <v>4.1666666666666671E-2</v>
      </c>
      <c r="G11" s="152">
        <f>'GESTIÓN TALENTO HUMANO'!R53</f>
        <v>9.0916666666666673E-2</v>
      </c>
      <c r="H11" s="152">
        <f>'GESTIÓN TALENTO HUMANO'!S53</f>
        <v>9.3582000000000012E-2</v>
      </c>
      <c r="I11" s="152">
        <f>'GESTIÓN TALENTO HUMANO'!T53</f>
        <v>9.8013333333333341E-2</v>
      </c>
      <c r="J11" s="152">
        <f>'GESTIÓN TALENTO HUMANO'!U53</f>
        <v>6.7250000000000004E-2</v>
      </c>
      <c r="K11" s="153">
        <f>'GESTIÓN TALENTO HUMANO'!V53</f>
        <v>9.74E-2</v>
      </c>
    </row>
    <row r="12" spans="1:11" ht="15.75" hidden="1" thickBot="1" x14ac:dyDescent="0.3">
      <c r="A12" s="151"/>
      <c r="B12" s="159"/>
      <c r="C12" s="159"/>
      <c r="D12" s="159"/>
      <c r="E12" s="159"/>
      <c r="F12" s="159"/>
      <c r="G12" s="159"/>
      <c r="H12" s="159"/>
      <c r="I12" s="159"/>
      <c r="J12" s="159"/>
      <c r="K12" s="159"/>
    </row>
    <row r="13" spans="1:11" hidden="1" x14ac:dyDescent="0.25">
      <c r="A13" s="787" t="s">
        <v>30</v>
      </c>
      <c r="B13" s="155">
        <f>'EFICIENCIA ADMINISTRATIVA'!M33</f>
        <v>0.52974999999999994</v>
      </c>
      <c r="C13" s="155">
        <f>'EFICIENCIA ADMINISTRATIVA'!N33</f>
        <v>0.51924999999999999</v>
      </c>
      <c r="D13" s="155">
        <f>'EFICIENCIA ADMINISTRATIVA'!O33</f>
        <v>0.41912500000000003</v>
      </c>
      <c r="E13" s="155">
        <f>'EFICIENCIA ADMINISTRATIVA'!P33</f>
        <v>0.4405</v>
      </c>
      <c r="F13" s="155">
        <f>'EFICIENCIA ADMINISTRATIVA'!Q33</f>
        <v>0.26924999999999999</v>
      </c>
      <c r="G13" s="155">
        <f>'EFICIENCIA ADMINISTRATIVA'!R33</f>
        <v>0.46924999999999994</v>
      </c>
      <c r="H13" s="155">
        <f>'EFICIENCIA ADMINISTRATIVA'!S33</f>
        <v>0.46549999999999997</v>
      </c>
      <c r="I13" s="155">
        <f>'EFICIENCIA ADMINISTRATIVA'!T33</f>
        <v>0.14749999999999999</v>
      </c>
      <c r="J13" s="155">
        <f>'EFICIENCIA ADMINISTRATIVA'!U33</f>
        <v>0.38850000000000001</v>
      </c>
      <c r="K13" s="156">
        <f>'EFICIENCIA ADMINISTRATIVA'!V33</f>
        <v>0.27550000000000002</v>
      </c>
    </row>
    <row r="14" spans="1:11" ht="15.75" hidden="1" thickBot="1" x14ac:dyDescent="0.3">
      <c r="A14" s="788"/>
      <c r="B14" s="152">
        <f>'EFICIENCIA ADMINISTRATIVA'!M35</f>
        <v>0.10594999999999999</v>
      </c>
      <c r="C14" s="152">
        <f>'EFICIENCIA ADMINISTRATIVA'!N35</f>
        <v>0.10385</v>
      </c>
      <c r="D14" s="152">
        <f>'EFICIENCIA ADMINISTRATIVA'!O35</f>
        <v>8.3825000000000011E-2</v>
      </c>
      <c r="E14" s="152">
        <f>'EFICIENCIA ADMINISTRATIVA'!P35</f>
        <v>8.8100000000000012E-2</v>
      </c>
      <c r="F14" s="152">
        <f>'EFICIENCIA ADMINISTRATIVA'!Q35</f>
        <v>5.3850000000000002E-2</v>
      </c>
      <c r="G14" s="152">
        <f>'EFICIENCIA ADMINISTRATIVA'!R35</f>
        <v>9.3849999999999989E-2</v>
      </c>
      <c r="H14" s="152">
        <f>'EFICIENCIA ADMINISTRATIVA'!S35</f>
        <v>9.3100000000000002E-2</v>
      </c>
      <c r="I14" s="152">
        <f>'EFICIENCIA ADMINISTRATIVA'!T35</f>
        <v>2.9499999999999998E-2</v>
      </c>
      <c r="J14" s="152">
        <f>'EFICIENCIA ADMINISTRATIVA'!U35</f>
        <v>7.7700000000000005E-2</v>
      </c>
      <c r="K14" s="153">
        <f>'EFICIENCIA ADMINISTRATIVA'!V35</f>
        <v>5.510000000000001E-2</v>
      </c>
    </row>
    <row r="15" spans="1:11" ht="15.75" hidden="1" thickBot="1" x14ac:dyDescent="0.3">
      <c r="A15" s="151"/>
      <c r="B15" s="159"/>
      <c r="C15" s="159"/>
      <c r="D15" s="159"/>
      <c r="E15" s="159"/>
      <c r="F15" s="159"/>
      <c r="G15" s="159"/>
      <c r="H15" s="159"/>
      <c r="I15" s="159"/>
      <c r="J15" s="159"/>
      <c r="K15" s="159"/>
    </row>
    <row r="16" spans="1:11" hidden="1" x14ac:dyDescent="0.25">
      <c r="A16" s="787" t="s">
        <v>610</v>
      </c>
      <c r="B16" s="160">
        <f>'GESTIÓN FINANCIERA'!M24</f>
        <v>0.55890000000000006</v>
      </c>
      <c r="C16" s="160">
        <f>'GESTIÓN FINANCIERA'!N24</f>
        <v>0.77210000000000001</v>
      </c>
      <c r="D16" s="160">
        <f>'GESTIÓN FINANCIERA'!O24</f>
        <v>0.40700000000000003</v>
      </c>
      <c r="E16" s="160">
        <f>'GESTIÓN FINANCIERA'!P24</f>
        <v>0.34</v>
      </c>
      <c r="F16" s="160">
        <f>'GESTIÓN FINANCIERA'!Q24</f>
        <v>0.55200000000000005</v>
      </c>
      <c r="G16" s="160">
        <f>'GESTIÓN FINANCIERA'!R24</f>
        <v>0.59410000000000007</v>
      </c>
      <c r="H16" s="160">
        <f>'GESTIÓN FINANCIERA'!S24</f>
        <v>0.40149999999999997</v>
      </c>
      <c r="I16" s="160">
        <f>'GESTIÓN FINANCIERA'!T24</f>
        <v>0.45169999999999999</v>
      </c>
      <c r="J16" s="160">
        <f>'GESTIÓN FINANCIERA'!U24</f>
        <v>0.55200000000000005</v>
      </c>
      <c r="K16" s="161">
        <f>'GESTIÓN FINANCIERA'!V24</f>
        <v>0.37679999999999997</v>
      </c>
    </row>
    <row r="17" spans="1:12" ht="15.75" hidden="1" thickBot="1" x14ac:dyDescent="0.3">
      <c r="A17" s="788"/>
      <c r="B17" s="157">
        <f>'GESTIÓN FINANCIERA'!M26</f>
        <v>0.11178000000000002</v>
      </c>
      <c r="C17" s="157">
        <f>'GESTIÓN FINANCIERA'!N26</f>
        <v>0.15442</v>
      </c>
      <c r="D17" s="157">
        <f>'GESTIÓN FINANCIERA'!O26</f>
        <v>8.1400000000000014E-2</v>
      </c>
      <c r="E17" s="157">
        <f>'GESTIÓN FINANCIERA'!P26</f>
        <v>6.8000000000000005E-2</v>
      </c>
      <c r="F17" s="157">
        <f>'GESTIÓN FINANCIERA'!Q26</f>
        <v>0.11040000000000001</v>
      </c>
      <c r="G17" s="157">
        <f>'GESTIÓN FINANCIERA'!R26</f>
        <v>0.11882000000000002</v>
      </c>
      <c r="H17" s="157">
        <f>'GESTIÓN FINANCIERA'!S26</f>
        <v>8.0299999999999996E-2</v>
      </c>
      <c r="I17" s="157">
        <f>'GESTIÓN FINANCIERA'!T26</f>
        <v>9.0340000000000004E-2</v>
      </c>
      <c r="J17" s="157">
        <f>'GESTIÓN FINANCIERA'!U26</f>
        <v>0.11040000000000001</v>
      </c>
      <c r="K17" s="158">
        <f>'GESTIÓN FINANCIERA'!V26</f>
        <v>7.5359999999999996E-2</v>
      </c>
    </row>
    <row r="18" spans="1:12" ht="15.75" hidden="1" thickBot="1" x14ac:dyDescent="0.3">
      <c r="A18" s="151"/>
      <c r="B18" s="10"/>
      <c r="C18" s="10"/>
      <c r="D18" s="10"/>
      <c r="E18" s="10"/>
      <c r="F18" s="10"/>
      <c r="G18" s="10"/>
      <c r="H18" s="10"/>
      <c r="I18" s="10"/>
      <c r="J18" s="10"/>
      <c r="K18" s="10"/>
    </row>
    <row r="19" spans="1:12" ht="15.75" thickBot="1" x14ac:dyDescent="0.3">
      <c r="A19" s="424" t="s">
        <v>857</v>
      </c>
      <c r="B19" s="425">
        <v>0.55579999999999996</v>
      </c>
      <c r="C19" s="425">
        <v>0.55579999999999996</v>
      </c>
      <c r="D19" s="425">
        <v>0.55579999999999996</v>
      </c>
      <c r="E19" s="425">
        <v>0.55579999999999996</v>
      </c>
      <c r="F19" s="425">
        <v>0.55579999999999996</v>
      </c>
      <c r="G19" s="425">
        <v>0.55579999999999996</v>
      </c>
      <c r="H19" s="425">
        <v>0.55579999999999996</v>
      </c>
      <c r="I19" s="425">
        <v>0.55579999999999996</v>
      </c>
      <c r="J19" s="425">
        <v>0.55579999999999996</v>
      </c>
      <c r="K19" s="425">
        <v>0.55579999999999996</v>
      </c>
    </row>
    <row r="20" spans="1:12" ht="15.75" thickBot="1" x14ac:dyDescent="0.3">
      <c r="A20" s="154" t="s">
        <v>867</v>
      </c>
      <c r="B20" s="162">
        <f>+'CONSOLIDADO TOTAL'!B19</f>
        <v>0.55039666666666665</v>
      </c>
      <c r="C20" s="162">
        <f>+'CONSOLIDADO TOTAL'!C19</f>
        <v>0.57667000000000002</v>
      </c>
      <c r="D20" s="162">
        <f>+'CONSOLIDADO TOTAL'!D19</f>
        <v>0.46850833333333342</v>
      </c>
      <c r="E20" s="162">
        <f>+'CONSOLIDADO TOTAL'!E19</f>
        <v>0.49138333333333334</v>
      </c>
      <c r="F20" s="162">
        <f>+'CONSOLIDADO TOTAL'!F19</f>
        <v>0.34691666666666671</v>
      </c>
      <c r="G20" s="162">
        <f>+'CONSOLIDADO TOTAL'!G19</f>
        <v>0.48618666666666677</v>
      </c>
      <c r="H20" s="162">
        <f>+'CONSOLIDADO TOTAL'!H19</f>
        <v>0.422981</v>
      </c>
      <c r="I20" s="162">
        <f>+'CONSOLIDADO TOTAL'!I19</f>
        <v>0.36755333333333329</v>
      </c>
      <c r="J20" s="162">
        <f>+'CONSOLIDADO TOTAL'!J19</f>
        <v>0.52455000000000007</v>
      </c>
      <c r="K20" s="162">
        <f>+'CONSOLIDADO TOTAL'!K19</f>
        <v>0.45086000000000004</v>
      </c>
    </row>
    <row r="21" spans="1:12" x14ac:dyDescent="0.25">
      <c r="A21" s="424"/>
    </row>
    <row r="22" spans="1:12" x14ac:dyDescent="0.25">
      <c r="A22" s="424"/>
    </row>
    <row r="29" spans="1:12" x14ac:dyDescent="0.25">
      <c r="L29">
        <f>37.49/55.58</f>
        <v>0.67452320978769342</v>
      </c>
    </row>
  </sheetData>
  <mergeCells count="6">
    <mergeCell ref="A16:A17"/>
    <mergeCell ref="A1:K1"/>
    <mergeCell ref="A4:A5"/>
    <mergeCell ref="A7:A8"/>
    <mergeCell ref="A10:A11"/>
    <mergeCell ref="A13:A14"/>
  </mergeCells>
  <pageMargins left="0.7" right="0.7" top="0.75" bottom="0.75" header="0.3" footer="0.3"/>
  <pageSetup orientation="portrait"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A3" sqref="A3:L16"/>
    </sheetView>
  </sheetViews>
  <sheetFormatPr baseColWidth="10" defaultRowHeight="15" x14ac:dyDescent="0.25"/>
  <cols>
    <col min="1" max="1" width="28.5703125" customWidth="1"/>
    <col min="12" max="12" width="11.85546875" bestFit="1" customWidth="1"/>
  </cols>
  <sheetData>
    <row r="1" spans="1:12" ht="23.25" x14ac:dyDescent="0.35">
      <c r="A1" s="784" t="s">
        <v>853</v>
      </c>
      <c r="B1" s="784"/>
      <c r="C1" s="784"/>
      <c r="D1" s="784"/>
      <c r="E1" s="784"/>
      <c r="F1" s="784"/>
      <c r="G1" s="784"/>
      <c r="H1" s="784"/>
      <c r="I1" s="784"/>
      <c r="J1" s="784"/>
      <c r="K1" s="784"/>
      <c r="L1" s="784"/>
    </row>
    <row r="2" spans="1:12" ht="6" customHeight="1" x14ac:dyDescent="0.25"/>
    <row r="3" spans="1:12" ht="39" thickBot="1" x14ac:dyDescent="0.3">
      <c r="A3" s="427" t="s">
        <v>606</v>
      </c>
      <c r="B3" s="427" t="s">
        <v>593</v>
      </c>
      <c r="C3" s="427" t="s">
        <v>594</v>
      </c>
      <c r="D3" s="427" t="s">
        <v>595</v>
      </c>
      <c r="E3" s="427" t="s">
        <v>596</v>
      </c>
      <c r="F3" s="427" t="s">
        <v>597</v>
      </c>
      <c r="G3" s="427" t="s">
        <v>598</v>
      </c>
      <c r="H3" s="427" t="s">
        <v>325</v>
      </c>
      <c r="I3" s="427" t="s">
        <v>599</v>
      </c>
      <c r="J3" s="427" t="s">
        <v>600</v>
      </c>
      <c r="K3" s="427" t="s">
        <v>601</v>
      </c>
      <c r="L3" s="428" t="s">
        <v>617</v>
      </c>
    </row>
    <row r="4" spans="1:12" ht="31.5" customHeight="1" thickBot="1" x14ac:dyDescent="0.3">
      <c r="A4" s="785" t="s">
        <v>608</v>
      </c>
      <c r="B4" s="429">
        <f>'TRANSP. ANTICOR Y PARTIC CIUDAD'!M35</f>
        <v>0.64500000000000002</v>
      </c>
      <c r="C4" s="429">
        <f>'TRANSP. ANTICOR Y PARTIC CIUDAD'!N35</f>
        <v>0.65999999999999992</v>
      </c>
      <c r="D4" s="429">
        <f>'TRANSP. ANTICOR Y PARTIC CIUDAD'!O35</f>
        <v>0.62</v>
      </c>
      <c r="E4" s="429">
        <f>'TRANSP. ANTICOR Y PARTIC CIUDAD'!P35</f>
        <v>0.67499999999999993</v>
      </c>
      <c r="F4" s="429">
        <f>'TRANSP. ANTICOR Y PARTIC CIUDAD'!Q35</f>
        <v>0.53800000000000003</v>
      </c>
      <c r="G4" s="429">
        <f>'TRANSP. ANTICOR Y PARTIC CIUDAD'!R35</f>
        <v>0.50900000000000012</v>
      </c>
      <c r="H4" s="429">
        <f>'TRANSP. ANTICOR Y PARTIC CIUDAD'!S35</f>
        <v>0.47999500000000006</v>
      </c>
      <c r="I4" s="429">
        <f>'TRANSP. ANTICOR Y PARTIC CIUDAD'!T35</f>
        <v>0.16250000000000001</v>
      </c>
      <c r="J4" s="429">
        <f>'TRANSP. ANTICOR Y PARTIC CIUDAD'!U35</f>
        <v>0.64500000000000002</v>
      </c>
      <c r="K4" s="429">
        <f>'TRANSP. ANTICOR Y PARTIC CIUDAD'!V35</f>
        <v>0.51500000000000001</v>
      </c>
      <c r="L4" s="430">
        <f>+AVERAGE(B4:K4)</f>
        <v>0.54494949999999998</v>
      </c>
    </row>
    <row r="5" spans="1:12" ht="15.75" hidden="1" thickBot="1" x14ac:dyDescent="0.3">
      <c r="A5" s="786"/>
      <c r="B5" s="431">
        <f>'TRANSP. ANTICOR Y PARTIC CIUDAD'!M37</f>
        <v>0.129</v>
      </c>
      <c r="C5" s="431">
        <f>'TRANSP. ANTICOR Y PARTIC CIUDAD'!N37</f>
        <v>0.13199999999999998</v>
      </c>
      <c r="D5" s="431">
        <f>'TRANSP. ANTICOR Y PARTIC CIUDAD'!O37</f>
        <v>0.124</v>
      </c>
      <c r="E5" s="431">
        <f>'TRANSP. ANTICOR Y PARTIC CIUDAD'!P37</f>
        <v>0.13499999999999998</v>
      </c>
      <c r="F5" s="431">
        <f>'TRANSP. ANTICOR Y PARTIC CIUDAD'!Q37</f>
        <v>0.10760000000000002</v>
      </c>
      <c r="G5" s="431">
        <f>'TRANSP. ANTICOR Y PARTIC CIUDAD'!R37</f>
        <v>0.10180000000000003</v>
      </c>
      <c r="H5" s="431">
        <f>'TRANSP. ANTICOR Y PARTIC CIUDAD'!S37</f>
        <v>9.5999000000000015E-2</v>
      </c>
      <c r="I5" s="431">
        <f>'TRANSP. ANTICOR Y PARTIC CIUDAD'!T37</f>
        <v>3.2500000000000001E-2</v>
      </c>
      <c r="J5" s="431">
        <f>'TRANSP. ANTICOR Y PARTIC CIUDAD'!U37</f>
        <v>0.129</v>
      </c>
      <c r="K5" s="431">
        <f>'TRANSP. ANTICOR Y PARTIC CIUDAD'!V37</f>
        <v>0.10300000000000001</v>
      </c>
      <c r="L5" s="430">
        <f t="shared" ref="L5:L16" si="0">+AVERAGE(B5:K5)</f>
        <v>0.10898990000000001</v>
      </c>
    </row>
    <row r="6" spans="1:12" ht="15.75" hidden="1" thickBot="1" x14ac:dyDescent="0.3">
      <c r="A6" s="409" t="s">
        <v>616</v>
      </c>
      <c r="B6" s="432">
        <f>+B4/'TRANSP. ANTICOR Y PARTIC CIUDAD'!$E$35</f>
        <v>1</v>
      </c>
      <c r="C6" s="432">
        <f>+C4/'TRANSP. ANTICOR Y PARTIC CIUDAD'!$E$35</f>
        <v>1.0232558139534882</v>
      </c>
      <c r="D6" s="432">
        <f>+D4/'TRANSP. ANTICOR Y PARTIC CIUDAD'!$E$35</f>
        <v>0.96124031007751931</v>
      </c>
      <c r="E6" s="432">
        <f>+E4/'TRANSP. ANTICOR Y PARTIC CIUDAD'!$E$35</f>
        <v>1.0465116279069766</v>
      </c>
      <c r="F6" s="432">
        <f>+F4/'TRANSP. ANTICOR Y PARTIC CIUDAD'!$E$35</f>
        <v>0.83410852713178296</v>
      </c>
      <c r="G6" s="432">
        <f>+G4/'TRANSP. ANTICOR Y PARTIC CIUDAD'!$E$35</f>
        <v>0.78914728682170554</v>
      </c>
      <c r="H6" s="432">
        <f>+H4/'TRANSP. ANTICOR Y PARTIC CIUDAD'!$E$35</f>
        <v>0.74417829457364348</v>
      </c>
      <c r="I6" s="432">
        <f>+I4/'TRANSP. ANTICOR Y PARTIC CIUDAD'!$E$35</f>
        <v>0.25193798449612403</v>
      </c>
      <c r="J6" s="432">
        <f>+J4/'TRANSP. ANTICOR Y PARTIC CIUDAD'!$E$35</f>
        <v>1</v>
      </c>
      <c r="K6" s="432">
        <f>+K4/'TRANSP. ANTICOR Y PARTIC CIUDAD'!$E$35</f>
        <v>0.79844961240310075</v>
      </c>
      <c r="L6" s="430">
        <f t="shared" si="0"/>
        <v>0.84488294573643419</v>
      </c>
    </row>
    <row r="7" spans="1:12" ht="15" customHeight="1" thickBot="1" x14ac:dyDescent="0.3">
      <c r="A7" s="785" t="s">
        <v>609</v>
      </c>
      <c r="B7" s="429">
        <f>'GESTIÓN TALENTO HUMANO'!M51</f>
        <v>0.59933333333333338</v>
      </c>
      <c r="C7" s="429">
        <f>'GESTIÓN TALENTO HUMANO'!N51</f>
        <v>0.55600000000000005</v>
      </c>
      <c r="D7" s="429">
        <f>'GESTIÓN TALENTO HUMANO'!O51</f>
        <v>0.42841666666666667</v>
      </c>
      <c r="E7" s="429">
        <f>'GESTIÓN TALENTO HUMANO'!P51</f>
        <v>0.51541666666666663</v>
      </c>
      <c r="F7" s="429">
        <f>'GESTIÓN TALENTO HUMANO'!Q51</f>
        <v>0.20833333333333334</v>
      </c>
      <c r="G7" s="429">
        <f>'GESTIÓN TALENTO HUMANO'!R51</f>
        <v>0.45458333333333334</v>
      </c>
      <c r="H7" s="429">
        <f>'GESTIÓN TALENTO HUMANO'!S51</f>
        <v>0.46791000000000005</v>
      </c>
      <c r="I7" s="429">
        <f>'GESTIÓN TALENTO HUMANO'!T51</f>
        <v>0.49006666666666671</v>
      </c>
      <c r="J7" s="429">
        <f>'GESTIÓN TALENTO HUMANO'!U51</f>
        <v>0.33624999999999999</v>
      </c>
      <c r="K7" s="429">
        <f>'GESTIÓN TALENTO HUMANO'!V51</f>
        <v>0.48699999999999999</v>
      </c>
      <c r="L7" s="430">
        <f t="shared" si="0"/>
        <v>0.4543310000000001</v>
      </c>
    </row>
    <row r="8" spans="1:12" ht="15.75" hidden="1" thickBot="1" x14ac:dyDescent="0.3">
      <c r="A8" s="786"/>
      <c r="B8" s="433">
        <f>'GESTIÓN TALENTO HUMANO'!M53</f>
        <v>0.11986666666666668</v>
      </c>
      <c r="C8" s="433">
        <f>'GESTIÓN TALENTO HUMANO'!N53</f>
        <v>0.11120000000000002</v>
      </c>
      <c r="D8" s="433">
        <f>'GESTIÓN TALENTO HUMANO'!O53</f>
        <v>8.5683333333333334E-2</v>
      </c>
      <c r="E8" s="433">
        <f>'GESTIÓN TALENTO HUMANO'!P53</f>
        <v>0.10308333333333333</v>
      </c>
      <c r="F8" s="433">
        <f>'GESTIÓN TALENTO HUMANO'!Q53</f>
        <v>4.1666666666666671E-2</v>
      </c>
      <c r="G8" s="433">
        <f>'GESTIÓN TALENTO HUMANO'!R53</f>
        <v>9.0916666666666673E-2</v>
      </c>
      <c r="H8" s="433">
        <f>'GESTIÓN TALENTO HUMANO'!S53</f>
        <v>9.3582000000000012E-2</v>
      </c>
      <c r="I8" s="433">
        <f>'GESTIÓN TALENTO HUMANO'!T53</f>
        <v>9.8013333333333341E-2</v>
      </c>
      <c r="J8" s="433">
        <f>'GESTIÓN TALENTO HUMANO'!U53</f>
        <v>6.7250000000000004E-2</v>
      </c>
      <c r="K8" s="433">
        <f>'GESTIÓN TALENTO HUMANO'!V53</f>
        <v>9.74E-2</v>
      </c>
      <c r="L8" s="430">
        <f t="shared" si="0"/>
        <v>9.0866200000000022E-2</v>
      </c>
    </row>
    <row r="9" spans="1:12" ht="15.75" hidden="1" thickBot="1" x14ac:dyDescent="0.3">
      <c r="A9" s="151" t="s">
        <v>616</v>
      </c>
      <c r="B9" s="432">
        <f>+B7/'GESTIÓN TALENTO HUMANO'!$E$51</f>
        <v>1.1628132578819728</v>
      </c>
      <c r="C9" s="432">
        <f>+C7/'GESTIÓN TALENTO HUMANO'!$E$51</f>
        <v>1.0787388843977366</v>
      </c>
      <c r="D9" s="432">
        <f>+D7/'GESTIÓN TALENTO HUMANO'!$E$51</f>
        <v>0.83120452708164916</v>
      </c>
      <c r="E9" s="432">
        <f>+E7/'GESTIÓN TALENTO HUMANO'!$E$51</f>
        <v>1</v>
      </c>
      <c r="F9" s="432">
        <f>+F7/'GESTIÓN TALENTO HUMANO'!$E$51</f>
        <v>0.40420371867421184</v>
      </c>
      <c r="G9" s="432">
        <f>+G7/'GESTIÓN TALENTO HUMANO'!$E$51</f>
        <v>0.88197251414713018</v>
      </c>
      <c r="H9" s="432">
        <f>+H7/'GESTIÓN TALENTO HUMANO'!$E$51</f>
        <v>0.90782861762328226</v>
      </c>
      <c r="I9" s="432">
        <f>+I7/'GESTIÓN TALENTO HUMANO'!$E$51</f>
        <v>0.95081649151172209</v>
      </c>
      <c r="J9" s="432">
        <f>+J7/'GESTIÓN TALENTO HUMANO'!$E$51</f>
        <v>0.65238480194017789</v>
      </c>
      <c r="K9" s="432">
        <f>+K7/'GESTIÓN TALENTO HUMANO'!$E$51</f>
        <v>0.94486661277283757</v>
      </c>
      <c r="L9" s="430">
        <f t="shared" si="0"/>
        <v>0.88148294260307214</v>
      </c>
    </row>
    <row r="10" spans="1:12" ht="15.75" thickBot="1" x14ac:dyDescent="0.3">
      <c r="A10" s="787" t="s">
        <v>30</v>
      </c>
      <c r="B10" s="429">
        <f>'EFICIENCIA ADMINISTRATIVA'!M33</f>
        <v>0.52974999999999994</v>
      </c>
      <c r="C10" s="429">
        <f>'EFICIENCIA ADMINISTRATIVA'!N33</f>
        <v>0.51924999999999999</v>
      </c>
      <c r="D10" s="429">
        <f>'EFICIENCIA ADMINISTRATIVA'!O33</f>
        <v>0.41912500000000003</v>
      </c>
      <c r="E10" s="429">
        <f>'EFICIENCIA ADMINISTRATIVA'!P33</f>
        <v>0.4405</v>
      </c>
      <c r="F10" s="429">
        <f>'EFICIENCIA ADMINISTRATIVA'!Q33</f>
        <v>0.26924999999999999</v>
      </c>
      <c r="G10" s="429">
        <f>'EFICIENCIA ADMINISTRATIVA'!R33</f>
        <v>0.46924999999999994</v>
      </c>
      <c r="H10" s="429">
        <f>'EFICIENCIA ADMINISTRATIVA'!S33</f>
        <v>0.46549999999999997</v>
      </c>
      <c r="I10" s="429">
        <f>'EFICIENCIA ADMINISTRATIVA'!T33</f>
        <v>0.14749999999999999</v>
      </c>
      <c r="J10" s="429">
        <f>'EFICIENCIA ADMINISTRATIVA'!U33</f>
        <v>0.38850000000000001</v>
      </c>
      <c r="K10" s="429">
        <f>'EFICIENCIA ADMINISTRATIVA'!V33</f>
        <v>0.27550000000000002</v>
      </c>
      <c r="L10" s="430">
        <f t="shared" si="0"/>
        <v>0.3924125</v>
      </c>
    </row>
    <row r="11" spans="1:12" ht="15.75" hidden="1" thickBot="1" x14ac:dyDescent="0.3">
      <c r="A11" s="788"/>
      <c r="B11" s="433">
        <f>'EFICIENCIA ADMINISTRATIVA'!M35</f>
        <v>0.10594999999999999</v>
      </c>
      <c r="C11" s="433">
        <f>'EFICIENCIA ADMINISTRATIVA'!N35</f>
        <v>0.10385</v>
      </c>
      <c r="D11" s="433">
        <f>'EFICIENCIA ADMINISTRATIVA'!O35</f>
        <v>8.3825000000000011E-2</v>
      </c>
      <c r="E11" s="433">
        <f>'EFICIENCIA ADMINISTRATIVA'!P35</f>
        <v>8.8100000000000012E-2</v>
      </c>
      <c r="F11" s="433">
        <f>'EFICIENCIA ADMINISTRATIVA'!Q35</f>
        <v>5.3850000000000002E-2</v>
      </c>
      <c r="G11" s="433">
        <f>'EFICIENCIA ADMINISTRATIVA'!R35</f>
        <v>9.3849999999999989E-2</v>
      </c>
      <c r="H11" s="433">
        <f>'EFICIENCIA ADMINISTRATIVA'!S35</f>
        <v>9.3100000000000002E-2</v>
      </c>
      <c r="I11" s="433">
        <f>'EFICIENCIA ADMINISTRATIVA'!T35</f>
        <v>2.9499999999999998E-2</v>
      </c>
      <c r="J11" s="433">
        <f>'EFICIENCIA ADMINISTRATIVA'!U35</f>
        <v>7.7700000000000005E-2</v>
      </c>
      <c r="K11" s="433">
        <f>'EFICIENCIA ADMINISTRATIVA'!V35</f>
        <v>5.510000000000001E-2</v>
      </c>
      <c r="L11" s="430">
        <f t="shared" si="0"/>
        <v>7.8482499999999997E-2</v>
      </c>
    </row>
    <row r="12" spans="1:12" ht="15.75" hidden="1" thickBot="1" x14ac:dyDescent="0.3">
      <c r="A12" s="409" t="s">
        <v>616</v>
      </c>
      <c r="B12" s="432">
        <f>+B10/'EFICIENCIA ADMINISTRATIVA'!$E$33</f>
        <v>1.0366927592954991</v>
      </c>
      <c r="C12" s="432">
        <f>+C10/'EFICIENCIA ADMINISTRATIVA'!$E$33</f>
        <v>1.0161448140900198</v>
      </c>
      <c r="D12" s="432">
        <f>+D10/'EFICIENCIA ADMINISTRATIVA'!$E$33</f>
        <v>0.82020547945205502</v>
      </c>
      <c r="E12" s="432">
        <f>+E10/'EFICIENCIA ADMINISTRATIVA'!$E$33</f>
        <v>0.86203522504892383</v>
      </c>
      <c r="F12" s="432">
        <f>+F10/'EFICIENCIA ADMINISTRATIVA'!$E$33</f>
        <v>0.52690802348336607</v>
      </c>
      <c r="G12" s="432">
        <f>+G10/'EFICIENCIA ADMINISTRATIVA'!$E$33</f>
        <v>0.91829745596868895</v>
      </c>
      <c r="H12" s="432">
        <f>+H10/'EFICIENCIA ADMINISTRATIVA'!$E$33</f>
        <v>0.91095890410958913</v>
      </c>
      <c r="I12" s="432">
        <f>+I10/'EFICIENCIA ADMINISTRATIVA'!$E$33</f>
        <v>0.2886497064579257</v>
      </c>
      <c r="J12" s="432">
        <f>+J10/'EFICIENCIA ADMINISTRATIVA'!$E$33</f>
        <v>0.76027397260273988</v>
      </c>
      <c r="K12" s="432">
        <f>+K10/'EFICIENCIA ADMINISTRATIVA'!$E$33</f>
        <v>0.5391389432485324</v>
      </c>
      <c r="L12" s="430">
        <f t="shared" si="0"/>
        <v>0.76793052837573383</v>
      </c>
    </row>
    <row r="13" spans="1:12" ht="15.75" thickBot="1" x14ac:dyDescent="0.3">
      <c r="A13" s="787" t="s">
        <v>610</v>
      </c>
      <c r="B13" s="434">
        <f>'GESTIÓN FINANCIERA'!M24</f>
        <v>0.55890000000000006</v>
      </c>
      <c r="C13" s="434">
        <f>'GESTIÓN FINANCIERA'!N24</f>
        <v>0.77210000000000001</v>
      </c>
      <c r="D13" s="434">
        <f>'GESTIÓN FINANCIERA'!O24</f>
        <v>0.40700000000000003</v>
      </c>
      <c r="E13" s="434">
        <f>'GESTIÓN FINANCIERA'!P24</f>
        <v>0.34</v>
      </c>
      <c r="F13" s="434">
        <f>'GESTIÓN FINANCIERA'!Q24</f>
        <v>0.55200000000000005</v>
      </c>
      <c r="G13" s="434">
        <f>'GESTIÓN FINANCIERA'!R24</f>
        <v>0.59410000000000007</v>
      </c>
      <c r="H13" s="434">
        <f>'GESTIÓN FINANCIERA'!S24</f>
        <v>0.40149999999999997</v>
      </c>
      <c r="I13" s="434">
        <f>'GESTIÓN FINANCIERA'!T24</f>
        <v>0.45169999999999999</v>
      </c>
      <c r="J13" s="434">
        <f>'GESTIÓN FINANCIERA'!U24</f>
        <v>0.55200000000000005</v>
      </c>
      <c r="K13" s="434">
        <f>'GESTIÓN FINANCIERA'!V24</f>
        <v>0.37679999999999997</v>
      </c>
      <c r="L13" s="430">
        <f t="shared" si="0"/>
        <v>0.50061000000000011</v>
      </c>
    </row>
    <row r="14" spans="1:12" ht="15.75" hidden="1" thickBot="1" x14ac:dyDescent="0.3">
      <c r="A14" s="788"/>
      <c r="B14" s="435">
        <f>'GESTIÓN FINANCIERA'!M26</f>
        <v>0.11178000000000002</v>
      </c>
      <c r="C14" s="435">
        <f>'GESTIÓN FINANCIERA'!N26</f>
        <v>0.15442</v>
      </c>
      <c r="D14" s="435">
        <f>'GESTIÓN FINANCIERA'!O26</f>
        <v>8.1400000000000014E-2</v>
      </c>
      <c r="E14" s="435">
        <f>'GESTIÓN FINANCIERA'!P26</f>
        <v>6.8000000000000005E-2</v>
      </c>
      <c r="F14" s="435">
        <f>'GESTIÓN FINANCIERA'!Q26</f>
        <v>0.11040000000000001</v>
      </c>
      <c r="G14" s="435">
        <f>'GESTIÓN FINANCIERA'!R26</f>
        <v>0.11882000000000002</v>
      </c>
      <c r="H14" s="435">
        <f>'GESTIÓN FINANCIERA'!S26</f>
        <v>8.0299999999999996E-2</v>
      </c>
      <c r="I14" s="435">
        <f>'GESTIÓN FINANCIERA'!T26</f>
        <v>9.0340000000000004E-2</v>
      </c>
      <c r="J14" s="435">
        <f>'GESTIÓN FINANCIERA'!U26</f>
        <v>0.11040000000000001</v>
      </c>
      <c r="K14" s="435">
        <f>'GESTIÓN FINANCIERA'!V26</f>
        <v>7.5359999999999996E-2</v>
      </c>
      <c r="L14" s="436">
        <f t="shared" si="0"/>
        <v>0.10012200000000002</v>
      </c>
    </row>
    <row r="15" spans="1:12" ht="15.75" hidden="1" thickBot="1" x14ac:dyDescent="0.3">
      <c r="A15" s="409" t="s">
        <v>616</v>
      </c>
      <c r="B15" s="437">
        <f>+B13/'GESTIÓN FINANCIERA'!$E$24</f>
        <v>1.0125</v>
      </c>
      <c r="C15" s="437">
        <f>+C13/'GESTIÓN FINANCIERA'!$E$24</f>
        <v>1.398731884057971</v>
      </c>
      <c r="D15" s="437">
        <f>+D13/'GESTIÓN FINANCIERA'!$E$24</f>
        <v>0.73731884057971009</v>
      </c>
      <c r="E15" s="437">
        <f>+E13/'GESTIÓN FINANCIERA'!$E$24</f>
        <v>0.61594202898550721</v>
      </c>
      <c r="F15" s="437">
        <f>+F13/'GESTIÓN FINANCIERA'!$E$24</f>
        <v>1</v>
      </c>
      <c r="G15" s="437">
        <f>+G13/'GESTIÓN FINANCIERA'!$E$24</f>
        <v>1.0762681159420291</v>
      </c>
      <c r="H15" s="437">
        <f>+H13/'GESTIÓN FINANCIERA'!$E$24</f>
        <v>0.72735507246376796</v>
      </c>
      <c r="I15" s="437">
        <f>+I13/'GESTIÓN FINANCIERA'!$E$24</f>
        <v>0.81829710144927525</v>
      </c>
      <c r="J15" s="437">
        <f>+J13/'GESTIÓN FINANCIERA'!$E$24</f>
        <v>1</v>
      </c>
      <c r="K15" s="437">
        <f>+K13/'GESTIÓN FINANCIERA'!$E$24</f>
        <v>0.68260869565217375</v>
      </c>
      <c r="L15" s="436">
        <f t="shared" si="0"/>
        <v>0.9069021739130434</v>
      </c>
    </row>
    <row r="16" spans="1:12" ht="15.75" thickBot="1" x14ac:dyDescent="0.3">
      <c r="A16" s="426" t="s">
        <v>611</v>
      </c>
      <c r="B16" s="438">
        <f>+'TRANSP. ANTICOR Y PARTIC CIUDAD'!M37+'GESTIÓN TALENTO HUMANO'!M53+'EFICIENCIA ADMINISTRATIVA'!M35+'GESTIÓN FINANCIERA'!M26</f>
        <v>0.46659666666666666</v>
      </c>
      <c r="C16" s="438">
        <f>+'TRANSP. ANTICOR Y PARTIC CIUDAD'!N37+'GESTIÓN TALENTO HUMANO'!N53+'EFICIENCIA ADMINISTRATIVA'!N35+'GESTIÓN FINANCIERA'!N26</f>
        <v>0.50146999999999997</v>
      </c>
      <c r="D16" s="438">
        <f>+'TRANSP. ANTICOR Y PARTIC CIUDAD'!O37+'GESTIÓN TALENTO HUMANO'!O53+'EFICIENCIA ADMINISTRATIVA'!O35+'GESTIÓN FINANCIERA'!O26</f>
        <v>0.3749083333333334</v>
      </c>
      <c r="E16" s="438">
        <f>+'TRANSP. ANTICOR Y PARTIC CIUDAD'!P37+'GESTIÓN TALENTO HUMANO'!P53+'EFICIENCIA ADMINISTRATIVA'!P35+'GESTIÓN FINANCIERA'!P26</f>
        <v>0.39418333333333333</v>
      </c>
      <c r="F16" s="438">
        <f>+'TRANSP. ANTICOR Y PARTIC CIUDAD'!Q37+'GESTIÓN TALENTO HUMANO'!Q53+'EFICIENCIA ADMINISTRATIVA'!Q35+'GESTIÓN FINANCIERA'!Q26</f>
        <v>0.31351666666666672</v>
      </c>
      <c r="G16" s="438">
        <f>+'TRANSP. ANTICOR Y PARTIC CIUDAD'!R37+'GESTIÓN TALENTO HUMANO'!R53+'EFICIENCIA ADMINISTRATIVA'!R35+'GESTIÓN FINANCIERA'!R26</f>
        <v>0.40538666666666673</v>
      </c>
      <c r="H16" s="438">
        <f>+'TRANSP. ANTICOR Y PARTIC CIUDAD'!S37+'GESTIÓN TALENTO HUMANO'!S53+'EFICIENCIA ADMINISTRATIVA'!S35+'GESTIÓN FINANCIERA'!S26</f>
        <v>0.362981</v>
      </c>
      <c r="I16" s="438">
        <f>+'TRANSP. ANTICOR Y PARTIC CIUDAD'!T37+'GESTIÓN TALENTO HUMANO'!T53+'EFICIENCIA ADMINISTRATIVA'!T35+'GESTIÓN FINANCIERA'!T26</f>
        <v>0.25035333333333332</v>
      </c>
      <c r="J16" s="438">
        <f>+'TRANSP. ANTICOR Y PARTIC CIUDAD'!U37+'GESTIÓN TALENTO HUMANO'!U53+'EFICIENCIA ADMINISTRATIVA'!U35+'GESTIÓN FINANCIERA'!U26</f>
        <v>0.38435000000000002</v>
      </c>
      <c r="K16" s="438">
        <f>+'TRANSP. ANTICOR Y PARTIC CIUDAD'!V37+'GESTIÓN TALENTO HUMANO'!V53+'EFICIENCIA ADMINISTRATIVA'!V35+'GESTIÓN FINANCIERA'!V26</f>
        <v>0.33086000000000004</v>
      </c>
      <c r="L16" s="439">
        <f t="shared" si="0"/>
        <v>0.37846060000000004</v>
      </c>
    </row>
    <row r="17" spans="1:15" x14ac:dyDescent="0.25">
      <c r="A17" s="10"/>
    </row>
    <row r="18" spans="1:15" x14ac:dyDescent="0.25">
      <c r="B18" s="407">
        <f>+(B6+B9+B12+B15)/4</f>
        <v>1.0530015042943679</v>
      </c>
      <c r="C18" s="407">
        <f t="shared" ref="C18:K18" si="1">+(C6+C9+C12+C15)/4</f>
        <v>1.1292178491248039</v>
      </c>
      <c r="D18" s="407">
        <f t="shared" si="1"/>
        <v>0.83749228929773334</v>
      </c>
      <c r="E18" s="407">
        <f t="shared" si="1"/>
        <v>0.88112222048535205</v>
      </c>
      <c r="F18" s="407">
        <f t="shared" si="1"/>
        <v>0.69130506732234021</v>
      </c>
      <c r="G18" s="407">
        <f t="shared" si="1"/>
        <v>0.91642134321988844</v>
      </c>
      <c r="H18" s="407">
        <f t="shared" si="1"/>
        <v>0.82258022219257076</v>
      </c>
      <c r="I18" s="407">
        <f t="shared" si="1"/>
        <v>0.57742532097876176</v>
      </c>
      <c r="J18" s="407">
        <f t="shared" si="1"/>
        <v>0.85316469363572944</v>
      </c>
      <c r="K18" s="407">
        <f t="shared" si="1"/>
        <v>0.74126596601916117</v>
      </c>
      <c r="L18" s="408" t="s">
        <v>616</v>
      </c>
      <c r="M18" s="408"/>
      <c r="N18" s="408"/>
      <c r="O18" s="408"/>
    </row>
    <row r="21" spans="1:15" ht="23.25" x14ac:dyDescent="0.35">
      <c r="A21" s="784" t="s">
        <v>868</v>
      </c>
      <c r="B21" s="784"/>
      <c r="C21" s="784"/>
      <c r="D21" s="784"/>
      <c r="E21" s="784"/>
      <c r="F21" s="784"/>
      <c r="G21" s="784"/>
      <c r="H21" s="784"/>
      <c r="I21" s="784"/>
      <c r="J21" s="784"/>
      <c r="K21" s="784"/>
      <c r="L21" s="784"/>
    </row>
    <row r="22" spans="1:15" ht="7.5" customHeight="1" x14ac:dyDescent="0.25"/>
    <row r="23" spans="1:15" ht="39" thickBot="1" x14ac:dyDescent="0.3">
      <c r="A23" s="427" t="s">
        <v>606</v>
      </c>
      <c r="B23" s="427" t="s">
        <v>593</v>
      </c>
      <c r="C23" s="427" t="s">
        <v>594</v>
      </c>
      <c r="D23" s="427" t="s">
        <v>595</v>
      </c>
      <c r="E23" s="427" t="s">
        <v>596</v>
      </c>
      <c r="F23" s="427" t="s">
        <v>597</v>
      </c>
      <c r="G23" s="427" t="s">
        <v>598</v>
      </c>
      <c r="H23" s="427" t="s">
        <v>325</v>
      </c>
      <c r="I23" s="427" t="s">
        <v>599</v>
      </c>
      <c r="J23" s="427" t="s">
        <v>600</v>
      </c>
      <c r="K23" s="427" t="s">
        <v>601</v>
      </c>
      <c r="L23" s="428" t="s">
        <v>617</v>
      </c>
    </row>
    <row r="24" spans="1:15" ht="15.75" thickBot="1" x14ac:dyDescent="0.3">
      <c r="A24" s="462" t="s">
        <v>607</v>
      </c>
      <c r="B24" s="463">
        <v>0.41899999999999998</v>
      </c>
      <c r="C24" s="463">
        <v>0.376</v>
      </c>
      <c r="D24" s="463">
        <v>0.46800000000000003</v>
      </c>
      <c r="E24" s="463">
        <v>0.48599999999999999</v>
      </c>
      <c r="F24" s="463">
        <v>0.16700000000000001</v>
      </c>
      <c r="G24" s="463">
        <v>0.40400000000000003</v>
      </c>
      <c r="H24" s="463">
        <v>0.3</v>
      </c>
      <c r="I24" s="463">
        <v>0.58599999999999997</v>
      </c>
      <c r="J24" s="463">
        <v>0.70099999999999996</v>
      </c>
      <c r="K24" s="463">
        <v>0.6</v>
      </c>
      <c r="L24" s="464">
        <f>AVERAGE(B24:K24)</f>
        <v>0.45069999999999999</v>
      </c>
    </row>
    <row r="25" spans="1:15" ht="15.75" hidden="1" thickBot="1" x14ac:dyDescent="0.3">
      <c r="A25" s="459"/>
      <c r="B25" s="460"/>
      <c r="C25" s="460"/>
      <c r="D25" s="460"/>
      <c r="E25" s="460"/>
      <c r="F25" s="460"/>
      <c r="G25" s="460"/>
      <c r="H25" s="460"/>
      <c r="I25" s="460"/>
      <c r="J25" s="460"/>
      <c r="K25" s="460"/>
      <c r="L25" s="461"/>
    </row>
  </sheetData>
  <mergeCells count="6">
    <mergeCell ref="A1:L1"/>
    <mergeCell ref="A21:L21"/>
    <mergeCell ref="A4:A5"/>
    <mergeCell ref="A7:A8"/>
    <mergeCell ref="A10:A11"/>
    <mergeCell ref="A13:A14"/>
  </mergeCell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PLAN SECTORIAL 2017</vt:lpstr>
      <vt:lpstr>GESTION MISIONAL Y DE GOBIERNO</vt:lpstr>
      <vt:lpstr>TRANSP. ANTICOR Y PARTIC CIUDAD</vt:lpstr>
      <vt:lpstr>GESTIÓN TALENTO HUMANO</vt:lpstr>
      <vt:lpstr>EFICIENCIA ADMINISTRATIVA</vt:lpstr>
      <vt:lpstr>GESTIÓN FINANCIERA</vt:lpstr>
      <vt:lpstr>CONSOLIDADO TOTAL</vt:lpstr>
      <vt:lpstr>GRAFICA POR ENTIDAD</vt:lpstr>
      <vt:lpstr>sdo</vt:lpstr>
      <vt:lpstr>Hoja2</vt:lpstr>
      <vt:lpstr>'EFICIENCIA ADMINISTRATIVA'!Área_de_impresión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Martha Patricia Ortiz Camacho</cp:lastModifiedBy>
  <cp:lastPrinted>2017-04-12T00:11:24Z</cp:lastPrinted>
  <dcterms:created xsi:type="dcterms:W3CDTF">2016-12-01T18:52:10Z</dcterms:created>
  <dcterms:modified xsi:type="dcterms:W3CDTF">2017-07-27T16:30:40Z</dcterms:modified>
</cp:coreProperties>
</file>